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banhvi-my.sharepoint.com/personal/karcorrales_banhvi_fi_cr/Documents/Karina/Oficial 1/Analisis de gestión/2025/8. Agosto/"/>
    </mc:Choice>
  </mc:AlternateContent>
  <xr:revisionPtr revIDLastSave="3884" documentId="13_ncr:1_{91006E65-989E-44F5-87C0-117D9E7A774F}" xr6:coauthVersionLast="47" xr6:coauthVersionMax="47" xr10:uidLastSave="{6B01F05A-82F0-467E-B86D-2B5F470E153E}"/>
  <bookViews>
    <workbookView xWindow="-110" yWindow="-110" windowWidth="19420" windowHeight="10300" firstSheet="6" activeTab="6"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11" r:id="rId6"/>
    <sheet name="Ejecución Presupueto Base Emis" sheetId="813" r:id="rId7"/>
    <sheet name="Ejecución bonos Emit y Pagados" sheetId="809"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C'!$K$135:$S$146</definedName>
    <definedName name="_xlnm._FilterDatabase" localSheetId="15" hidden="1">'Anexo D.5'!#REF!</definedName>
    <definedName name="_xlnm._FilterDatabase" localSheetId="5" hidden="1">'Ejecución Presupuesto Base Efec'!$A$8:$J$74</definedName>
    <definedName name="_xlnm._FilterDatabase" localSheetId="1" hidden="1">'Estadisticas 2025'!$B$489:$G$497</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C'!$B$1:$H$134</definedName>
    <definedName name="_xlnm.Print_Area" localSheetId="11">'Anexo D.1'!$A$1:$K$6</definedName>
    <definedName name="_xlnm.Print_Area" localSheetId="12">'Anexo D.2'!$A$1:$L$6</definedName>
    <definedName name="_xlnm.Print_Area" localSheetId="13">'Anexo D.3'!$A$1:$K$6</definedName>
    <definedName name="_xlnm.Print_Area" localSheetId="14">'Anexo D.4'!#REF!</definedName>
    <definedName name="_xlnm.Print_Area" localSheetId="16">'Anexo E'!$A$1:$D$22</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Efec'!$A$8:$J$98</definedName>
    <definedName name="_xlnm.Print_Area" localSheetId="6">'Ejecución Presupueto Base Emis'!$B$1:$N$51</definedName>
    <definedName name="_xlnm.Print_Area" localSheetId="1">'Estadisticas 2025'!$A$1:$Q$654</definedName>
    <definedName name="_xlnm.Print_Area" localSheetId="0">Indice!$B$1:$B$55</definedName>
    <definedName name="_xlnm.Print_Area" localSheetId="4">'Inf. Cont. Superavit Esp.'!$A$1:$I$205</definedName>
    <definedName name="_xlnm.Print_Area" localSheetId="3">'Proyectos y casos disponib'!$A$1:$H$487</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C'!$K$135:$S$146</definedName>
    <definedName name="Z_935DF80A_C4A8_4072_AD95_467BACE55650_.wvu.PrintArea" localSheetId="10" hidden="1">'Anexo C'!$B$5:$H$134</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2025'!$A$1:$M$517</definedName>
    <definedName name="Z_935DF80A_C4A8_4072_AD95_467BACE55650_.wvu.PrintArea" localSheetId="0" hidden="1">Indice!$B$1:$B$55</definedName>
    <definedName name="Z_935DF80A_C4A8_4072_AD95_467BACE55650_.wvu.PrintArea" localSheetId="3" hidden="1">'Proyectos y casos disponib'!$A$1:$H$325</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6" i="813" l="1"/>
  <c r="J36" i="813" s="1"/>
  <c r="G36" i="813"/>
  <c r="D36" i="813"/>
  <c r="C36" i="813"/>
  <c r="H35" i="813"/>
  <c r="G35" i="813"/>
  <c r="D35" i="813"/>
  <c r="L35" i="813" s="1"/>
  <c r="C35" i="813"/>
  <c r="H34" i="813"/>
  <c r="J34" i="813" s="1"/>
  <c r="G34" i="813"/>
  <c r="D34" i="813"/>
  <c r="C34" i="813"/>
  <c r="G33" i="813"/>
  <c r="C33" i="813"/>
  <c r="H32" i="813"/>
  <c r="G32" i="813"/>
  <c r="D32" i="813"/>
  <c r="C32" i="813"/>
  <c r="H31" i="813"/>
  <c r="G31" i="813"/>
  <c r="D31" i="813"/>
  <c r="C31" i="813"/>
  <c r="K31" i="813" s="1"/>
  <c r="H30" i="813"/>
  <c r="G30" i="813"/>
  <c r="D30" i="813"/>
  <c r="C30" i="813"/>
  <c r="H29" i="813"/>
  <c r="G29" i="813"/>
  <c r="D29" i="813"/>
  <c r="C29" i="813"/>
  <c r="K29" i="813" s="1"/>
  <c r="H28" i="813"/>
  <c r="G28" i="813"/>
  <c r="D28" i="813"/>
  <c r="C28" i="813"/>
  <c r="H27" i="813"/>
  <c r="G27" i="813"/>
  <c r="D27" i="813"/>
  <c r="C27" i="813"/>
  <c r="H26" i="813"/>
  <c r="G26" i="813"/>
  <c r="D26" i="813"/>
  <c r="C26" i="813"/>
  <c r="H25" i="813"/>
  <c r="G25" i="813"/>
  <c r="D25" i="813"/>
  <c r="C25" i="813"/>
  <c r="H24" i="813"/>
  <c r="G24" i="813"/>
  <c r="D24" i="813"/>
  <c r="L24" i="813" s="1"/>
  <c r="C24" i="813"/>
  <c r="H23" i="813"/>
  <c r="G23" i="813"/>
  <c r="D23" i="813"/>
  <c r="C23" i="813"/>
  <c r="H22" i="813"/>
  <c r="G22" i="813"/>
  <c r="D22" i="813"/>
  <c r="L22" i="813" s="1"/>
  <c r="C22" i="813"/>
  <c r="H21" i="813"/>
  <c r="G21" i="813"/>
  <c r="D21" i="813"/>
  <c r="C21" i="813"/>
  <c r="H20" i="813"/>
  <c r="G20" i="813"/>
  <c r="D20" i="813"/>
  <c r="L20" i="813" s="1"/>
  <c r="C20" i="813"/>
  <c r="H19" i="813"/>
  <c r="G19" i="813"/>
  <c r="D19" i="813"/>
  <c r="C19" i="813"/>
  <c r="H18" i="813"/>
  <c r="G18" i="813"/>
  <c r="D18" i="813"/>
  <c r="L18" i="813" s="1"/>
  <c r="C18" i="813"/>
  <c r="H17" i="813"/>
  <c r="G17" i="813"/>
  <c r="D17" i="813"/>
  <c r="C17" i="813"/>
  <c r="H16" i="813"/>
  <c r="G16" i="813"/>
  <c r="D16" i="813"/>
  <c r="L16" i="813" s="1"/>
  <c r="C16" i="813"/>
  <c r="H15" i="813"/>
  <c r="G15" i="813"/>
  <c r="D15" i="813"/>
  <c r="C15" i="813"/>
  <c r="H14" i="813"/>
  <c r="G14" i="813"/>
  <c r="D14" i="813"/>
  <c r="L14" i="813" s="1"/>
  <c r="C14" i="813"/>
  <c r="H13" i="813"/>
  <c r="G13" i="813"/>
  <c r="D13" i="813"/>
  <c r="C13" i="813"/>
  <c r="H12" i="813"/>
  <c r="G12" i="813"/>
  <c r="D12" i="813"/>
  <c r="L12" i="813" s="1"/>
  <c r="C12" i="813"/>
  <c r="H11" i="813"/>
  <c r="G11" i="813"/>
  <c r="D11" i="813"/>
  <c r="C11" i="813"/>
  <c r="H10" i="813"/>
  <c r="G10" i="813"/>
  <c r="D10" i="813"/>
  <c r="L10" i="813" s="1"/>
  <c r="C10" i="813"/>
  <c r="E11" i="813" l="1"/>
  <c r="E17" i="813"/>
  <c r="E21" i="813"/>
  <c r="K33" i="813"/>
  <c r="J35" i="813"/>
  <c r="L26" i="813"/>
  <c r="L28" i="813"/>
  <c r="L30" i="813"/>
  <c r="L32" i="813"/>
  <c r="I10" i="813"/>
  <c r="I12" i="813"/>
  <c r="J14" i="813"/>
  <c r="I16" i="813"/>
  <c r="I18" i="813"/>
  <c r="I20" i="813"/>
  <c r="I22" i="813"/>
  <c r="J24" i="813"/>
  <c r="J26" i="813"/>
  <c r="J28" i="813"/>
  <c r="J30" i="813"/>
  <c r="J32" i="813"/>
  <c r="K35" i="813"/>
  <c r="M35" i="813" s="1"/>
  <c r="L34" i="813"/>
  <c r="L36" i="813"/>
  <c r="C37" i="813"/>
  <c r="C41" i="813" s="1"/>
  <c r="F12" i="813"/>
  <c r="F14" i="813"/>
  <c r="F16" i="813"/>
  <c r="F18" i="813"/>
  <c r="F20" i="813"/>
  <c r="F22" i="813"/>
  <c r="F24" i="813"/>
  <c r="F26" i="813"/>
  <c r="F28" i="813"/>
  <c r="F30" i="813"/>
  <c r="F32" i="813"/>
  <c r="I34" i="813"/>
  <c r="I36" i="813"/>
  <c r="H37" i="813"/>
  <c r="K13" i="813"/>
  <c r="E15" i="813"/>
  <c r="E19" i="813"/>
  <c r="K23" i="813"/>
  <c r="E25" i="813"/>
  <c r="K27" i="813"/>
  <c r="L11" i="813"/>
  <c r="L13" i="813"/>
  <c r="L15" i="813"/>
  <c r="L17" i="813"/>
  <c r="L19" i="813"/>
  <c r="L21" i="813"/>
  <c r="L23" i="813"/>
  <c r="N23" i="813" s="1"/>
  <c r="L25" i="813"/>
  <c r="L27" i="813"/>
  <c r="L29" i="813"/>
  <c r="N29" i="813" s="1"/>
  <c r="L31" i="813"/>
  <c r="M31" i="813" s="1"/>
  <c r="J11" i="813"/>
  <c r="J13" i="813"/>
  <c r="J15" i="813"/>
  <c r="J17" i="813"/>
  <c r="J19" i="813"/>
  <c r="J21" i="813"/>
  <c r="J23" i="813"/>
  <c r="J25" i="813"/>
  <c r="J27" i="813"/>
  <c r="J29" i="813"/>
  <c r="J31" i="813"/>
  <c r="F34" i="813"/>
  <c r="F36" i="813"/>
  <c r="N35" i="813"/>
  <c r="K19" i="813"/>
  <c r="E35" i="813"/>
  <c r="I14" i="813"/>
  <c r="E23" i="813"/>
  <c r="I24" i="813"/>
  <c r="I26" i="813"/>
  <c r="E27" i="813"/>
  <c r="I28" i="813"/>
  <c r="E29" i="813"/>
  <c r="I30" i="813"/>
  <c r="E31" i="813"/>
  <c r="I32" i="813"/>
  <c r="F35" i="813"/>
  <c r="J10" i="813"/>
  <c r="F11" i="813"/>
  <c r="J12" i="813"/>
  <c r="F13" i="813"/>
  <c r="F15" i="813"/>
  <c r="J16" i="813"/>
  <c r="F17" i="813"/>
  <c r="J18" i="813"/>
  <c r="F19" i="813"/>
  <c r="J20" i="813"/>
  <c r="F21" i="813"/>
  <c r="J22" i="813"/>
  <c r="F23" i="813"/>
  <c r="F25" i="813"/>
  <c r="F27" i="813"/>
  <c r="F29" i="813"/>
  <c r="F31" i="813"/>
  <c r="K34" i="813"/>
  <c r="K36" i="813"/>
  <c r="G37" i="813"/>
  <c r="K11" i="813"/>
  <c r="K21" i="813"/>
  <c r="K25" i="813"/>
  <c r="D37" i="813"/>
  <c r="K14" i="813"/>
  <c r="K18" i="813"/>
  <c r="K22" i="813"/>
  <c r="K26" i="813"/>
  <c r="K28" i="813"/>
  <c r="K30" i="813"/>
  <c r="K32" i="813"/>
  <c r="K15" i="813"/>
  <c r="K17" i="813"/>
  <c r="E34" i="813"/>
  <c r="I35" i="813"/>
  <c r="E36" i="813"/>
  <c r="E13" i="813"/>
  <c r="K10" i="813"/>
  <c r="K12" i="813"/>
  <c r="K16" i="813"/>
  <c r="K20" i="813"/>
  <c r="E10" i="813"/>
  <c r="I11" i="813"/>
  <c r="E12" i="813"/>
  <c r="I13" i="813"/>
  <c r="E14" i="813"/>
  <c r="I15" i="813"/>
  <c r="E16" i="813"/>
  <c r="I17" i="813"/>
  <c r="E18" i="813"/>
  <c r="I19" i="813"/>
  <c r="E20" i="813"/>
  <c r="I21" i="813"/>
  <c r="E22" i="813"/>
  <c r="I23" i="813"/>
  <c r="E24" i="813"/>
  <c r="I25" i="813"/>
  <c r="E26" i="813"/>
  <c r="I27" i="813"/>
  <c r="E28" i="813"/>
  <c r="I29" i="813"/>
  <c r="E30" i="813"/>
  <c r="I31" i="813"/>
  <c r="E32" i="813"/>
  <c r="K24" i="813"/>
  <c r="F10" i="813"/>
  <c r="N31" i="813" l="1"/>
  <c r="N13" i="813"/>
  <c r="M29" i="813"/>
  <c r="N27" i="813"/>
  <c r="L37" i="813"/>
  <c r="L39" i="813" s="1"/>
  <c r="M13" i="813"/>
  <c r="C39" i="813"/>
  <c r="C43" i="813" s="1"/>
  <c r="H39" i="813"/>
  <c r="I37" i="813"/>
  <c r="I41" i="813" s="1"/>
  <c r="H41" i="813"/>
  <c r="M27" i="813"/>
  <c r="M23" i="813"/>
  <c r="N16" i="813"/>
  <c r="M16" i="813"/>
  <c r="N14" i="813"/>
  <c r="M14" i="813"/>
  <c r="F37" i="813"/>
  <c r="N32" i="813"/>
  <c r="M32" i="813"/>
  <c r="N19" i="813"/>
  <c r="M19" i="813"/>
  <c r="N18" i="813"/>
  <c r="M18" i="813"/>
  <c r="N17" i="813"/>
  <c r="M17" i="813"/>
  <c r="N36" i="813"/>
  <c r="M36" i="813"/>
  <c r="D41" i="813"/>
  <c r="F41" i="813" s="1"/>
  <c r="D39" i="813"/>
  <c r="N34" i="813"/>
  <c r="M34" i="813"/>
  <c r="N12" i="813"/>
  <c r="M12" i="813"/>
  <c r="K37" i="813"/>
  <c r="N10" i="813"/>
  <c r="M10" i="813"/>
  <c r="M15" i="813"/>
  <c r="N15" i="813"/>
  <c r="M25" i="813"/>
  <c r="N25" i="813"/>
  <c r="M21" i="813"/>
  <c r="N21" i="813"/>
  <c r="N28" i="813"/>
  <c r="M28" i="813"/>
  <c r="G39" i="813"/>
  <c r="J37" i="813"/>
  <c r="G41" i="813"/>
  <c r="N30" i="813"/>
  <c r="M30" i="813"/>
  <c r="N11" i="813"/>
  <c r="M11" i="813"/>
  <c r="E37" i="813"/>
  <c r="N26" i="813"/>
  <c r="M26" i="813"/>
  <c r="N24" i="813"/>
  <c r="M24" i="813"/>
  <c r="N20" i="813"/>
  <c r="M20" i="813"/>
  <c r="N22" i="813"/>
  <c r="M22" i="813"/>
  <c r="L41" i="813" l="1"/>
  <c r="L43" i="813" s="1"/>
  <c r="F39" i="813"/>
  <c r="H43" i="813"/>
  <c r="I39" i="813"/>
  <c r="I43" i="813" s="1"/>
  <c r="J41" i="813"/>
  <c r="J39" i="813"/>
  <c r="M37" i="813"/>
  <c r="D43" i="813"/>
  <c r="F43" i="813" s="1"/>
  <c r="K41" i="813"/>
  <c r="K39" i="813"/>
  <c r="N39" i="813" s="1"/>
  <c r="N37" i="813"/>
  <c r="E39" i="813"/>
  <c r="E41" i="813"/>
  <c r="G43" i="813"/>
  <c r="N41" i="813" l="1"/>
  <c r="J43" i="813"/>
  <c r="E43" i="813"/>
  <c r="M39" i="813"/>
  <c r="M41" i="813"/>
  <c r="K43" i="813"/>
  <c r="N43" i="813" s="1"/>
  <c r="M43" i="813" l="1"/>
  <c r="G26" i="787" l="1"/>
  <c r="G25" i="787"/>
  <c r="G24" i="787"/>
  <c r="G23" i="787"/>
  <c r="G22" i="787"/>
  <c r="G21" i="787"/>
  <c r="G20" i="787"/>
  <c r="I13" i="783"/>
  <c r="I8" i="783"/>
  <c r="I110" i="782"/>
  <c r="I87" i="782"/>
  <c r="I68" i="782"/>
  <c r="I60" i="782"/>
  <c r="I47" i="782"/>
  <c r="I40" i="782"/>
  <c r="I34" i="782"/>
  <c r="I27" i="782"/>
  <c r="I8" i="782"/>
  <c r="I99" i="781"/>
  <c r="I84" i="781"/>
  <c r="I79" i="781"/>
  <c r="I70" i="781"/>
  <c r="I66" i="781"/>
  <c r="I50" i="781"/>
  <c r="I46" i="781"/>
  <c r="I42" i="781"/>
  <c r="I38" i="781"/>
  <c r="I29" i="781"/>
  <c r="I25" i="781"/>
  <c r="I8" i="781"/>
  <c r="I185" i="780"/>
  <c r="I182" i="780"/>
  <c r="I179" i="780"/>
  <c r="I177" i="780"/>
  <c r="I174" i="780"/>
  <c r="I168" i="780"/>
  <c r="H166" i="780"/>
  <c r="I166" i="780" s="1"/>
  <c r="I163" i="780"/>
  <c r="H152" i="780"/>
  <c r="I152" i="780" s="1"/>
  <c r="I149" i="780"/>
  <c r="I140" i="780"/>
  <c r="I129" i="780"/>
  <c r="I119" i="780"/>
  <c r="I93" i="780"/>
  <c r="I80" i="780"/>
  <c r="I70" i="780"/>
  <c r="I58" i="780"/>
  <c r="I37" i="780"/>
  <c r="I8" i="780"/>
  <c r="E68" i="207" l="1"/>
  <c r="E41" i="207"/>
  <c r="E83" i="207"/>
  <c r="E284" i="187"/>
  <c r="D551" i="130"/>
  <c r="D545" i="130"/>
  <c r="B257" i="556"/>
  <c r="B235" i="556"/>
  <c r="B208" i="556"/>
  <c r="J483" i="130" l="1"/>
  <c r="I483" i="130"/>
  <c r="H483" i="130"/>
  <c r="J451" i="130"/>
  <c r="I451" i="130"/>
  <c r="H451" i="130"/>
  <c r="N365" i="130"/>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4" i="130"/>
  <c r="D345" i="130"/>
  <c r="D343" i="130"/>
  <c r="D342" i="130"/>
  <c r="Y272" i="130" l="1"/>
  <c r="Y271" i="130"/>
  <c r="Y41" i="130" l="1"/>
  <c r="X41" i="130"/>
  <c r="E19" i="207" l="1"/>
  <c r="E94" i="207"/>
  <c r="E42" i="207"/>
  <c r="E52" i="207"/>
  <c r="E64" i="207"/>
  <c r="E80" i="207"/>
  <c r="E92" i="207"/>
  <c r="H61" i="207"/>
  <c r="H62" i="207"/>
  <c r="H63" i="207"/>
  <c r="E393" i="187"/>
  <c r="D393" i="187"/>
  <c r="C393" i="187"/>
  <c r="E387" i="187"/>
  <c r="D387" i="187"/>
  <c r="C387" i="187"/>
  <c r="C256" i="187"/>
  <c r="E256" i="187"/>
  <c r="E133" i="207" l="1"/>
  <c r="H13" i="207" s="1"/>
  <c r="D396" i="187"/>
  <c r="E396" i="187"/>
  <c r="C396" i="187"/>
  <c r="C551" i="130"/>
  <c r="D328" i="130"/>
  <c r="H91" i="207" l="1"/>
  <c r="C639" i="130"/>
  <c r="E11" i="120" l="1"/>
  <c r="E75" i="207" l="1"/>
  <c r="E40" i="207"/>
  <c r="E79" i="187"/>
  <c r="C79" i="187"/>
  <c r="C328" i="130" l="1"/>
  <c r="B67" i="556" l="1"/>
  <c r="H90" i="207" l="1"/>
  <c r="G84" i="207"/>
  <c r="G85" i="207"/>
  <c r="G86" i="207"/>
  <c r="G87" i="207"/>
  <c r="G88" i="207"/>
  <c r="G89" i="207"/>
  <c r="G90" i="207"/>
  <c r="G91" i="207"/>
  <c r="G92" i="207"/>
  <c r="G93" i="207"/>
  <c r="G15" i="207"/>
  <c r="D284" i="187"/>
  <c r="C284" i="187"/>
  <c r="P210" i="130"/>
  <c r="E39" i="207" l="1"/>
  <c r="G39" i="207" s="1"/>
  <c r="G26" i="207"/>
  <c r="G27" i="207"/>
  <c r="G28" i="207"/>
  <c r="G29" i="207"/>
  <c r="G30" i="207"/>
  <c r="G31" i="207"/>
  <c r="G32" i="207"/>
  <c r="G33" i="207"/>
  <c r="G34" i="207"/>
  <c r="G35" i="207"/>
  <c r="G36" i="207"/>
  <c r="G37" i="207"/>
  <c r="G38" i="207"/>
  <c r="G40" i="207"/>
  <c r="H26" i="207"/>
  <c r="H27" i="207"/>
  <c r="H28" i="207"/>
  <c r="H29" i="207"/>
  <c r="H30" i="207"/>
  <c r="H31" i="207"/>
  <c r="H32" i="207"/>
  <c r="H33" i="207"/>
  <c r="H34" i="207"/>
  <c r="H35" i="207"/>
  <c r="H36" i="207"/>
  <c r="H37" i="207"/>
  <c r="E60" i="207"/>
  <c r="E77" i="207"/>
  <c r="E172" i="368" l="1"/>
  <c r="D172" i="368"/>
  <c r="C271" i="130" l="1"/>
  <c r="E24" i="207" l="1"/>
  <c r="E25" i="207"/>
  <c r="G25" i="207" s="1"/>
  <c r="G50" i="207" l="1"/>
  <c r="F59" i="207"/>
  <c r="G367" i="130" l="1"/>
  <c r="D367" i="130"/>
  <c r="C367" i="130"/>
  <c r="E342" i="130" l="1"/>
  <c r="E343" i="130"/>
  <c r="G22" i="629" l="1"/>
  <c r="F22" i="629"/>
  <c r="D22" i="629"/>
  <c r="B22" i="629"/>
  <c r="E425" i="187"/>
  <c r="E336" i="187"/>
  <c r="D336" i="187"/>
  <c r="C336" i="187"/>
  <c r="D261" i="187"/>
  <c r="D484" i="130" l="1"/>
  <c r="C484" i="130"/>
  <c r="D452" i="130"/>
  <c r="C452" i="130"/>
  <c r="F367" i="130"/>
  <c r="H366" i="130" l="1"/>
  <c r="H344" i="130"/>
  <c r="E366" i="130"/>
  <c r="D271" i="130"/>
  <c r="D144" i="130" l="1"/>
  <c r="C144" i="130"/>
  <c r="D143" i="130"/>
  <c r="C143" i="130"/>
  <c r="D142" i="130"/>
  <c r="C142" i="130"/>
  <c r="Y147" i="130"/>
  <c r="Y135" i="130"/>
  <c r="X135" i="130"/>
  <c r="C247" i="130" l="1"/>
  <c r="E212" i="130"/>
  <c r="E247" i="130"/>
  <c r="E303" i="130"/>
  <c r="E532" i="130"/>
  <c r="E551" i="130"/>
  <c r="G200" i="130"/>
  <c r="H200" i="130"/>
  <c r="G210" i="130"/>
  <c r="H210" i="130"/>
  <c r="O210" i="130"/>
  <c r="G211" i="130"/>
  <c r="H211" i="130"/>
  <c r="O211" i="130"/>
  <c r="K212" i="130"/>
  <c r="M212" i="130"/>
  <c r="F303" i="130"/>
  <c r="G303" i="130"/>
  <c r="H303" i="130"/>
  <c r="H342" i="130"/>
  <c r="K366" i="130"/>
  <c r="L366" i="130"/>
  <c r="M366" i="130"/>
  <c r="N366" i="130"/>
  <c r="F532" i="130"/>
  <c r="F538" i="130" s="1"/>
  <c r="F551"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2" i="187" l="1"/>
  <c r="C182" i="187"/>
  <c r="E408" i="187" l="1"/>
  <c r="C408" i="187"/>
  <c r="G83" i="207" l="1"/>
  <c r="G97" i="207"/>
  <c r="H97" i="207"/>
  <c r="H107" i="207"/>
  <c r="G107" i="207"/>
  <c r="E110" i="207" l="1"/>
  <c r="E47" i="207"/>
  <c r="E261" i="187" l="1"/>
  <c r="X147" i="130" l="1"/>
  <c r="E322" i="187" l="1"/>
  <c r="E275" i="187"/>
  <c r="E285" i="187" s="1"/>
  <c r="C303" i="130" l="1"/>
  <c r="D303" i="130"/>
  <c r="G10" i="207" l="1"/>
  <c r="H45" i="207" l="1"/>
  <c r="E139" i="187" l="1"/>
  <c r="E122" i="207" l="1"/>
  <c r="D127" i="207"/>
  <c r="D122" i="207"/>
  <c r="D110" i="207"/>
  <c r="D94" i="207"/>
  <c r="D80" i="207"/>
  <c r="D64" i="207"/>
  <c r="D52" i="207"/>
  <c r="D42" i="207"/>
  <c r="H120" i="207"/>
  <c r="G120" i="207"/>
  <c r="D408" i="187" l="1"/>
  <c r="C275" i="187"/>
  <c r="D275" i="187"/>
  <c r="D151" i="187"/>
  <c r="C151" i="187"/>
  <c r="E10" i="120" l="1"/>
  <c r="E13" i="120"/>
  <c r="E15" i="120"/>
  <c r="E16" i="120"/>
  <c r="E17" i="120"/>
  <c r="D230" i="130"/>
  <c r="G130" i="207" l="1"/>
  <c r="D182" i="187"/>
  <c r="E127" i="207" l="1"/>
  <c r="C322" i="187" l="1"/>
  <c r="H125" i="207" l="1"/>
  <c r="G125" i="207"/>
  <c r="D256" i="187" l="1"/>
  <c r="C261" i="187"/>
  <c r="D639" i="130" l="1"/>
  <c r="D25" i="120" l="1"/>
  <c r="G172" i="368" l="1"/>
  <c r="F172" i="368"/>
  <c r="D174" i="368" s="1"/>
  <c r="E174" i="368" l="1"/>
  <c r="G67" i="207" l="1"/>
  <c r="H67" i="207"/>
  <c r="G60" i="207"/>
  <c r="D532" i="130" l="1"/>
  <c r="D544" i="130" s="1"/>
  <c r="G484" i="187" l="1"/>
  <c r="E57" i="207" l="1"/>
  <c r="E477" i="187"/>
  <c r="E484" i="187" s="1"/>
  <c r="D477" i="187"/>
  <c r="D484" i="187" s="1"/>
  <c r="C477" i="187"/>
  <c r="C484" i="187" s="1"/>
  <c r="E324" i="187"/>
  <c r="C230" i="130" l="1"/>
  <c r="C212" i="130" l="1"/>
  <c r="D79" i="187" l="1"/>
  <c r="C25" i="120" l="1"/>
  <c r="E25" i="120" s="1"/>
  <c r="E115" i="187" l="1"/>
  <c r="D100" i="207"/>
  <c r="D19" i="207"/>
  <c r="G14" i="207"/>
  <c r="G16" i="207"/>
  <c r="G13" i="207" l="1"/>
  <c r="G99" i="207"/>
  <c r="G12" i="207"/>
  <c r="G98" i="207" l="1"/>
  <c r="G41" i="207" l="1"/>
  <c r="E151" i="187" l="1"/>
  <c r="C54" i="130" l="1"/>
  <c r="P211" i="130" l="1"/>
  <c r="G11" i="207" l="1"/>
  <c r="G9" i="207"/>
  <c r="D131" i="130" l="1"/>
  <c r="D129" i="130"/>
  <c r="C52" i="130" l="1"/>
  <c r="D52" i="130"/>
  <c r="C53" i="130"/>
  <c r="D53" i="130"/>
  <c r="D54" i="130"/>
  <c r="C55" i="130"/>
  <c r="D55" i="130"/>
  <c r="C56" i="130"/>
  <c r="D56" i="130"/>
  <c r="C57" i="130"/>
  <c r="D57" i="130"/>
  <c r="C58" i="130"/>
  <c r="D58" i="130"/>
  <c r="G55" i="207" l="1"/>
  <c r="G71" i="207"/>
  <c r="G79" i="207"/>
  <c r="G76" i="207"/>
  <c r="G74" i="207"/>
  <c r="G72" i="207"/>
  <c r="G75" i="207" l="1"/>
  <c r="H16" i="207" l="1"/>
  <c r="H12" i="207"/>
  <c r="H99" i="207"/>
  <c r="H98" i="207"/>
  <c r="H11" i="207"/>
  <c r="H55" i="207"/>
  <c r="H10" i="207"/>
  <c r="H71" i="207"/>
  <c r="H79" i="207"/>
  <c r="H72" i="207"/>
  <c r="H9" i="207"/>
  <c r="C272" i="130" l="1"/>
  <c r="D272" i="130"/>
  <c r="C19" i="120" l="1"/>
  <c r="E24" i="120"/>
  <c r="E22" i="120"/>
  <c r="C27" i="120" l="1"/>
  <c r="D21" i="130" l="1"/>
  <c r="D36" i="130"/>
  <c r="D72" i="130"/>
  <c r="D128" i="130"/>
  <c r="D130" i="130"/>
  <c r="D132" i="130"/>
  <c r="D146" i="130"/>
  <c r="D162" i="130"/>
  <c r="D200" i="130"/>
  <c r="C640" i="130"/>
  <c r="W631" i="130" l="1"/>
  <c r="X631" i="130"/>
  <c r="X632" i="130"/>
  <c r="X630" i="130"/>
  <c r="D118" i="130"/>
  <c r="D117" i="130"/>
  <c r="D114" i="130"/>
  <c r="D120" i="130"/>
  <c r="D93" i="130"/>
  <c r="D116" i="130"/>
  <c r="D115" i="130"/>
  <c r="D135" i="130"/>
  <c r="D163" i="130"/>
  <c r="D107" i="130"/>
  <c r="D119" i="130"/>
  <c r="D59" i="130"/>
  <c r="D121" i="130" l="1"/>
  <c r="C273" i="130" l="1"/>
  <c r="C274" i="130" s="1"/>
  <c r="D322" i="187" l="1"/>
  <c r="Z246" i="130" l="1"/>
  <c r="C129" i="130" l="1"/>
  <c r="C130" i="130"/>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69" i="207"/>
  <c r="G22" i="207"/>
  <c r="G23" i="207"/>
  <c r="G24" i="207"/>
  <c r="E367" i="130" l="1"/>
  <c r="C146" i="130"/>
  <c r="W633" i="130" l="1"/>
  <c r="W635" i="130"/>
  <c r="W632" i="130"/>
  <c r="X635" i="130"/>
  <c r="W634" i="130"/>
  <c r="X634" i="130"/>
  <c r="X633" i="130"/>
  <c r="X640" i="130"/>
  <c r="Y640" i="130"/>
  <c r="W630" i="130"/>
  <c r="W629" i="130"/>
  <c r="X626" i="130"/>
  <c r="X627" i="130"/>
  <c r="W626" i="130"/>
  <c r="X629" i="130"/>
  <c r="X628" i="130"/>
  <c r="W627" i="130"/>
  <c r="W628" i="130"/>
  <c r="AB640" i="130"/>
  <c r="AC640" i="130"/>
  <c r="Y94" i="130" l="1"/>
  <c r="X94" i="130"/>
  <c r="D115" i="187" l="1"/>
  <c r="C115" i="187"/>
  <c r="D139" i="187" l="1"/>
  <c r="C139" i="187"/>
  <c r="E334" i="187" l="1"/>
  <c r="E338" i="187" s="1"/>
  <c r="D334" i="187"/>
  <c r="D338" i="187" s="1"/>
  <c r="C334" i="187"/>
  <c r="C338" i="187" s="1"/>
  <c r="H88" i="207" l="1"/>
  <c r="H87" i="207"/>
  <c r="H130" i="207"/>
  <c r="H23" i="207"/>
  <c r="H22" i="207"/>
  <c r="H69" i="207"/>
  <c r="D340" i="187"/>
  <c r="C340" i="187" l="1"/>
  <c r="E340" i="187"/>
  <c r="C128" i="130" l="1"/>
  <c r="X162" i="130" l="1"/>
  <c r="Y162" i="130"/>
  <c r="E105" i="207" l="1"/>
  <c r="H92" i="207" s="1"/>
  <c r="H60" i="207" l="1"/>
  <c r="H74" i="207"/>
  <c r="H89" i="207"/>
  <c r="H75" i="207"/>
  <c r="H15" i="207"/>
  <c r="H38" i="207"/>
  <c r="H39" i="207"/>
  <c r="H76" i="207"/>
  <c r="H50" i="207"/>
  <c r="H14" i="207"/>
  <c r="H93" i="207"/>
  <c r="H40" i="207"/>
  <c r="H41" i="207"/>
  <c r="H25" i="207"/>
  <c r="H24" i="207"/>
  <c r="H68" i="207"/>
  <c r="H83" i="207"/>
  <c r="H73" i="207"/>
  <c r="G73" i="207"/>
  <c r="H86" i="207"/>
  <c r="D118" i="207" l="1"/>
  <c r="D105" i="207"/>
  <c r="H102" i="207"/>
  <c r="G102" i="207"/>
  <c r="H85" i="207"/>
  <c r="G68" i="207"/>
  <c r="G62" i="207"/>
  <c r="G61" i="207"/>
  <c r="D57" i="207"/>
  <c r="G56" i="207"/>
  <c r="D47" i="207"/>
  <c r="G45" i="207"/>
  <c r="E375" i="187"/>
  <c r="D375" i="187"/>
  <c r="C375" i="187"/>
  <c r="E358" i="187"/>
  <c r="E518" i="187" s="1"/>
  <c r="D358" i="187"/>
  <c r="D518" i="187" s="1"/>
  <c r="C358" i="187"/>
  <c r="E348" i="187"/>
  <c r="E352" i="187" s="1"/>
  <c r="D348" i="187"/>
  <c r="D352" i="187" s="1"/>
  <c r="C348" i="187"/>
  <c r="C352" i="187" s="1"/>
  <c r="D285" i="187"/>
  <c r="D324" i="187" s="1"/>
  <c r="E120" i="187"/>
  <c r="E188" i="187" s="1"/>
  <c r="D120" i="187"/>
  <c r="C120" i="187"/>
  <c r="C188" i="187" s="1"/>
  <c r="C264" i="187" s="1"/>
  <c r="D19" i="120"/>
  <c r="D27" i="120" s="1"/>
  <c r="E27" i="120" s="1"/>
  <c r="C532" i="130"/>
  <c r="Z274" i="130"/>
  <c r="X274" i="130"/>
  <c r="Y273" i="130"/>
  <c r="Y274" i="130" s="1"/>
  <c r="AC247" i="130"/>
  <c r="X247" i="130"/>
  <c r="AE246" i="130"/>
  <c r="AE245" i="130"/>
  <c r="AL212" i="130"/>
  <c r="AH212" i="130"/>
  <c r="AM211" i="130"/>
  <c r="AI211" i="130"/>
  <c r="AM210" i="130"/>
  <c r="AI210" i="130"/>
  <c r="C162" i="130"/>
  <c r="C131" i="130"/>
  <c r="Y107" i="130"/>
  <c r="X107" i="130"/>
  <c r="Y71" i="130"/>
  <c r="X71" i="130"/>
  <c r="Z41" i="130"/>
  <c r="U18" i="130"/>
  <c r="D273" i="130" l="1"/>
  <c r="D274" i="130" s="1"/>
  <c r="E264" i="187"/>
  <c r="E461" i="187" s="1"/>
  <c r="E488" i="187" s="1"/>
  <c r="C461" i="187"/>
  <c r="C488" i="187" s="1"/>
  <c r="E521" i="187"/>
  <c r="C114" i="130"/>
  <c r="D133" i="207"/>
  <c r="C285" i="187"/>
  <c r="C324"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0" i="207"/>
  <c r="G70" i="207"/>
  <c r="H84" i="207"/>
  <c r="H56" i="207"/>
  <c r="C121" i="130" l="1"/>
  <c r="V36" i="130"/>
  <c r="V34" i="130"/>
  <c r="V35" i="130"/>
  <c r="V33" i="130"/>
  <c r="C59" i="130"/>
  <c r="V160" i="130"/>
  <c r="V159" i="130"/>
  <c r="U21" i="130"/>
  <c r="V161" i="130"/>
  <c r="V162" i="130" l="1"/>
  <c r="D188" i="187"/>
  <c r="D264" i="187" l="1"/>
  <c r="D461" i="187" s="1"/>
  <c r="D488"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<sst xmlns="http://schemas.openxmlformats.org/spreadsheetml/2006/main" count="6122" uniqueCount="1674">
  <si>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</si>
  <si>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</si>
  <si>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</si>
  <si>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</si>
  <si>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</si>
  <si>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</si>
  <si>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</si>
  <si>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</si>
  <si>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</si>
  <si>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</si>
  <si>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</si>
  <si>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</si>
  <si>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</si>
  <si>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</si>
  <si>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</si>
  <si>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</si>
  <si>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</si>
  <si>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</si>
  <si>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</si>
  <si>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</si>
  <si>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</si>
  <si>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</si>
  <si>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</si>
  <si>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</si>
  <si>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</si>
  <si>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</si>
  <si>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</si>
  <si>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</si>
  <si>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</si>
  <si>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</si>
  <si>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</si>
  <si>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</si>
  <si>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</si>
  <si>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</si>
  <si>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</si>
  <si>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</si>
  <si>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</si>
  <si>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</si>
  <si>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</si>
  <si>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</si>
  <si>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</si>
  <si>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</si>
  <si>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</si>
  <si>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</si>
  <si>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</si>
  <si>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</si>
  <si>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</si>
  <si>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</si>
  <si>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</si>
  <si>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</si>
  <si>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</si>
  <si>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</si>
  <si>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</si>
  <si>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</si>
  <si>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</si>
  <si>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</si>
  <si>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</si>
  <si>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</si>
  <si>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</si>
  <si>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</si>
  <si>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</si>
  <si>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</si>
  <si>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</si>
  <si>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</si>
  <si>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</si>
  <si>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</si>
  <si>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</si>
  <si>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</si>
  <si>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</si>
  <si>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</si>
  <si>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</si>
  <si>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</si>
  <si>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</si>
  <si>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</si>
  <si>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</si>
  <si>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</si>
  <si>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</si>
  <si>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</si>
  <si>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</si>
  <si>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</si>
  <si>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</si>
  <si>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</si>
  <si>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</si>
  <si>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</si>
  <si>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</si>
  <si>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</si>
  <si>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</si>
  <si>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</si>
  <si>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</si>
  <si>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</si>
  <si>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</si>
  <si>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</si>
  <si>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</si>
  <si>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</si>
  <si>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</si>
  <si>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</si>
  <si>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</si>
  <si>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</si>
  <si>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</si>
  <si>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</si>
  <si>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</si>
  <si>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</si>
  <si>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</si>
  <si>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</si>
  <si>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</si>
  <si>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</si>
  <si>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</si>
  <si>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</si>
  <si>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</si>
  <si>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</si>
  <si>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</si>
  <si>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</si>
  <si>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</si>
  <si>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</si>
  <si>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</si>
  <si>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</si>
  <si>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</si>
  <si>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</si>
  <si>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</si>
  <si>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</si>
  <si>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</si>
  <si>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</si>
  <si>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</si>
  <si>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</si>
  <si>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</si>
  <si>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</si>
  <si>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</si>
  <si>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</si>
  <si>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</si>
  <si>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</si>
  <si>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</si>
  <si>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</si>
  <si>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</si>
  <si>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</si>
  <si>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</si>
  <si>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</si>
  <si>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</si>
  <si>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</si>
  <si>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</si>
  <si>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</si>
  <si>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</si>
  <si>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</si>
  <si>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</si>
  <si>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</si>
  <si>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</si>
  <si>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</si>
  <si>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</si>
  <si>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</si>
  <si>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</si>
  <si>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</si>
  <si>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</si>
  <si>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</si>
  <si>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</si>
  <si>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</si>
  <si>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</si>
  <si>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</si>
  <si>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</si>
  <si>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</si>
  <si>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</si>
  <si>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</si>
  <si>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</si>
  <si>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</si>
  <si>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</si>
  <si>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</si>
  <si>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</si>
  <si>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</si>
  <si>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</si>
  <si>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</si>
  <si>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</si>
  <si>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</si>
  <si>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</si>
  <si>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</si>
  <si>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</si>
  <si>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</si>
  <si>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</si>
  <si>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</si>
  <si>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</si>
  <si>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</si>
  <si>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</si>
  <si>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</si>
  <si>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</si>
  <si>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</si>
  <si>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</si>
  <si>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</si>
  <si>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</si>
  <si>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</si>
  <si>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</si>
  <si>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</si>
  <si>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</si>
  <si>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</si>
  <si>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</si>
  <si>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</si>
  <si>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</si>
  <si>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</si>
  <si>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</si>
  <si>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</si>
  <si>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</si>
  <si>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</si>
  <si>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</si>
  <si>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</si>
  <si>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</si>
  <si>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</si>
  <si>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</si>
  <si>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</si>
  <si>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</si>
  <si>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</si>
  <si>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</si>
  <si>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</si>
  <si>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</si>
  <si>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</si>
  <si>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</si>
  <si>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</si>
  <si>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</si>
  <si>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</si>
  <si>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</si>
  <si>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</si>
  <si>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</si>
  <si>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</si>
  <si>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</si>
  <si>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</si>
  <si>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</si>
  <si>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</si>
  <si>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</si>
  <si>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</si>
  <si>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</si>
  <si>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</si>
  <si>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</si>
  <si>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</si>
  <si>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</si>
  <si>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</si>
  <si>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</si>
  <si>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</si>
  <si>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</si>
  <si>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</si>
  <si>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</si>
  <si>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</si>
  <si>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</si>
  <si>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</si>
  <si>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</si>
  <si>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</si>
  <si>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</si>
  <si>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</si>
  <si>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</si>
  <si>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</si>
  <si>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</si>
  <si>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</si>
  <si>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</si>
  <si>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</si>
  <si>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</si>
  <si>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</si>
  <si>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</si>
  <si>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</si>
  <si>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</si>
  <si>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</si>
  <si>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</si>
  <si>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</si>
  <si>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</si>
  <si>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</si>
  <si>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</si>
  <si>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</si>
  <si>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</si>
  <si>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</si>
  <si>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</si>
  <si>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</si>
  <si>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</si>
  <si>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</si>
  <si>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</si>
  <si>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</si>
  <si>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</si>
  <si>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</si>
  <si>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</si>
  <si>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</si>
  <si>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</si>
  <si>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</si>
  <si>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</si>
  <si>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</si>
  <si>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</si>
  <si>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</si>
  <si>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</si>
  <si>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</si>
  <si>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</si>
  <si>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</si>
  <si>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</si>
  <si>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</si>
  <si>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</si>
  <si>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</si>
  <si>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</si>
  <si>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</si>
  <si>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</si>
  <si>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</si>
  <si>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</si>
  <si>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</si>
  <si>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</si>
  <si>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</si>
  <si>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</si>
  <si>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</si>
  <si>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</si>
  <si>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</si>
  <si>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</si>
  <si>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</si>
  <si>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</si>
  <si>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</si>
  <si>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</si>
  <si>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</si>
  <si>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</si>
  <si>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</si>
  <si>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</si>
  <si>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</si>
  <si>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</si>
  <si>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</si>
  <si>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</si>
  <si>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</si>
  <si>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</si>
  <si>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</si>
  <si>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</si>
  <si>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</si>
  <si>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</si>
  <si>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</si>
  <si>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</si>
  <si>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</si>
  <si>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</si>
  <si>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</si>
  <si>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</si>
  <si>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</si>
  <si>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</si>
  <si>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</si>
  <si>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</si>
  <si>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</si>
  <si>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</si>
  <si>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</si>
  <si>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</si>
  <si>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</si>
  <si>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</si>
  <si>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</si>
  <si>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</si>
  <si>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</si>
  <si>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</si>
  <si>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</si>
  <si>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</si>
  <si>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</si>
  <si>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</si>
  <si>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</si>
  <si>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</si>
  <si>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</si>
  <si>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</si>
  <si>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</si>
  <si>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</si>
  <si>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</si>
  <si>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</si>
  <si>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</si>
  <si>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</si>
  <si>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</si>
  <si>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</si>
  <si>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</si>
  <si>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</si>
  <si>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</si>
  <si>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</si>
  <si>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</si>
  <si>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</si>
  <si>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</si>
  <si>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</si>
  <si>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</si>
  <si>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</si>
  <si>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</si>
  <si>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</si>
  <si>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</si>
  <si>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</si>
  <si>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</si>
  <si>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</si>
  <si>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</si>
  <si>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</si>
  <si>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</si>
  <si>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</si>
  <si>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</si>
  <si>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</si>
  <si>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</si>
  <si>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</si>
  <si>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</si>
  <si>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</si>
  <si>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</si>
  <si>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</si>
  <si>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</si>
  <si>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</si>
  <si>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</si>
  <si>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</si>
  <si>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</si>
  <si>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</si>
  <si>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</si>
  <si>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</si>
  <si>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</si>
  <si>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</si>
  <si>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</si>
  <si>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</si>
  <si>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</si>
  <si>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</si>
  <si>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</si>
  <si>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</si>
  <si>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</si>
  <si>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</si>
  <si>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</si>
  <si>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</si>
  <si>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</si>
  <si>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</si>
  <si>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</si>
  <si>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</si>
  <si>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</si>
  <si>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</si>
  <si>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</si>
  <si>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</si>
  <si>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</si>
  <si>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</si>
  <si>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</si>
  <si>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</si>
  <si>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</si>
  <si>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</si>
  <si>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</si>
  <si>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</si>
  <si>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</si>
  <si>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</si>
  <si>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</si>
  <si>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</si>
  <si>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</si>
  <si>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</si>
  <si>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</si>
  <si>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</si>
  <si>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</si>
  <si>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</si>
  <si>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</si>
  <si>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</si>
  <si>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</si>
  <si>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</si>
  <si>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</si>
  <si>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</si>
  <si>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</si>
  <si>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</si>
  <si>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</si>
  <si>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</si>
  <si>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</si>
  <si>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</si>
  <si>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</si>
  <si>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</si>
  <si>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</si>
  <si>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</si>
  <si>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</si>
  <si>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</si>
  <si>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</si>
  <si>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</si>
  <si>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</si>
  <si>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</si>
  <si>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</si>
  <si>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</si>
  <si>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</si>
  <si>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</si>
  <si>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</si>
  <si>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</si>
  <si>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</si>
  <si>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</si>
  <si>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</si>
  <si>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</si>
  <si>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</si>
  <si>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</si>
  <si>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</si>
  <si>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</si>
  <si>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</si>
  <si>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</si>
  <si>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</si>
  <si>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</si>
  <si>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</si>
  <si>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</si>
  <si>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</si>
  <si>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</si>
  <si>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</si>
  <si>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</si>
  <si>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</si>
  <si>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</si>
  <si>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</si>
  <si>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</si>
  <si>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</si>
  <si>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</si>
  <si>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</si>
  <si>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</si>
  <si>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</si>
  <si>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</si>
  <si>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</si>
  <si>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</si>
  <si>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</si>
  <si>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</si>
  <si>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</si>
  <si>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</si>
  <si>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</si>
  <si>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</si>
  <si>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</si>
  <si>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</si>
  <si>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</si>
  <si>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</si>
  <si>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</si>
  <si>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</si>
  <si>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</si>
  <si>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</si>
  <si>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</si>
  <si>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</si>
  <si>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</si>
  <si>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</si>
  <si>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</si>
  <si>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</si>
  <si>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</si>
  <si>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</si>
  <si>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</si>
  <si>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</si>
  <si>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</si>
  <si>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</si>
  <si>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</si>
  <si>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</si>
  <si>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</si>
  <si>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</si>
  <si>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</si>
  <si>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</si>
  <si>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</si>
  <si>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</si>
  <si>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</si>
  <si>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</si>
  <si>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</si>
  <si>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</si>
  <si>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</si>
  <si>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</si>
  <si>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</si>
  <si>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</si>
  <si>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</si>
  <si>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</si>
  <si>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</si>
  <si>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</si>
  <si>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</si>
  <si>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</si>
  <si>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</si>
  <si>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</si>
  <si>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</si>
  <si>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</si>
  <si>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</si>
  <si>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</si>
  <si>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</si>
  <si>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</si>
  <si>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</si>
  <si>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</si>
  <si>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</si>
  <si>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</si>
  <si>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</si>
  <si>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</si>
  <si>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</si>
  <si>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</si>
  <si>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</si>
  <si>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</si>
  <si>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</si>
  <si>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</si>
  <si>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</si>
  <si>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</si>
  <si>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</si>
  <si>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</si>
  <si>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</si>
  <si>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</si>
  <si>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</si>
  <si>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</si>
  <si>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</si>
  <si>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</si>
  <si>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</si>
  <si>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</si>
  <si>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</si>
  <si>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</si>
  <si>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</si>
  <si>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</si>
  <si>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</si>
  <si>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</si>
  <si>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</si>
  <si>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</si>
  <si>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</si>
  <si>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</si>
  <si>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</si>
  <si>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</si>
  <si>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</si>
  <si>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</si>
  <si>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</si>
  <si>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</si>
  <si>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</si>
  <si>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</si>
  <si>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</si>
  <si>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</si>
  <si>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</si>
  <si>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</si>
  <si>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</si>
  <si>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</si>
  <si>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</si>
  <si>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</si>
  <si>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</si>
  <si>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</si>
  <si>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</si>
  <si>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</si>
  <si>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</si>
  <si>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</si>
  <si>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</si>
  <si>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</si>
  <si>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</si>
  <si>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</si>
  <si>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</si>
  <si>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</si>
  <si>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</si>
  <si>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</si>
  <si>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</si>
  <si>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</si>
  <si>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</si>
  <si>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</si>
  <si>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</si>
  <si>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</si>
  <si>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</si>
  <si>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</si>
  <si>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</si>
  <si>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</si>
  <si>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</si>
  <si>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</si>
  <si>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</si>
  <si>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</si>
  <si>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</si>
  <si>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</si>
  <si>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</si>
  <si>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</si>
  <si>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</si>
  <si>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</si>
  <si>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</si>
  <si>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</si>
  <si>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</si>
  <si>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</si>
  <si>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</si>
  <si>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</si>
  <si>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</si>
  <si>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</si>
  <si>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</si>
  <si>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</si>
  <si>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</si>
  <si>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</si>
  <si>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</si>
  <si>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</si>
  <si>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</si>
  <si>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</si>
  <si>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</si>
  <si>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</si>
  <si>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</si>
  <si>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</si>
  <si>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</si>
  <si>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</si>
  <si>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</si>
  <si>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</si>
  <si>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</si>
  <si>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</si>
  <si>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</si>
  <si>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</si>
  <si>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</si>
  <si>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</si>
  <si>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</si>
  <si>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</si>
  <si>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</si>
  <si>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</si>
  <si>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</si>
  <si>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</si>
  <si>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</si>
  <si>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</si>
  <si>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</si>
  <si>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</si>
  <si>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</si>
  <si>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</si>
  <si>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</si>
  <si>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</si>
  <si>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</si>
  <si>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</si>
  <si>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</si>
  <si>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</si>
  <si>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</si>
  <si>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</si>
  <si>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</si>
  <si>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</si>
  <si>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</si>
  <si>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</si>
  <si>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</si>
  <si>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</si>
  <si>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</si>
  <si>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</si>
  <si>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</si>
  <si>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</si>
  <si>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</si>
  <si>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</si>
  <si>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</si>
  <si>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</si>
  <si>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</si>
  <si>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</si>
  <si>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</si>
  <si>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</si>
  <si>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</si>
  <si>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</si>
  <si>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</si>
  <si>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</si>
  <si>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</si>
  <si>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</si>
  <si>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</si>
  <si>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</si>
  <si>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</si>
  <si>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</si>
  <si>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</si>
  <si>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</si>
  <si>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</si>
  <si>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</si>
  <si>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</si>
  <si>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</si>
  <si>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</si>
  <si>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</si>
  <si>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</si>
  <si>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</si>
  <si>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</si>
  <si>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</si>
  <si>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</si>
  <si>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</si>
  <si>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</si>
  <si>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</si>
  <si>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</si>
  <si>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</si>
  <si>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</si>
  <si>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</si>
  <si>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</si>
  <si>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</si>
  <si>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</si>
  <si>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</si>
  <si>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</si>
  <si>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</si>
  <si>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</si>
  <si>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</si>
  <si>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</si>
  <si>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</si>
  <si>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</si>
  <si>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</si>
  <si>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</si>
  <si>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</si>
  <si>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</si>
  <si>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</si>
  <si>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</si>
  <si>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</si>
  <si>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</si>
  <si>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</si>
  <si>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</si>
  <si>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</si>
  <si>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</si>
  <si>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</si>
  <si>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</si>
  <si>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</si>
  <si>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</si>
  <si>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</si>
  <si>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</si>
  <si>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</si>
  <si>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</si>
  <si>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</si>
  <si>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</si>
  <si>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</si>
  <si>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</si>
  <si>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</si>
  <si>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</si>
  <si>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</si>
  <si>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</si>
  <si>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</si>
  <si>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</si>
  <si>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</si>
  <si>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</si>
  <si>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</si>
  <si>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</si>
  <si>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</si>
  <si>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</si>
  <si>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</si>
  <si>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</si>
  <si>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</si>
  <si>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</si>
  <si>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</si>
  <si>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</si>
  <si>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</si>
  <si>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</si>
  <si>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</si>
  <si>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</si>
  <si>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</si>
  <si>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</si>
  <si>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</si>
  <si>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</si>
  <si>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</si>
  <si>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</si>
  <si>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</si>
  <si>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</si>
  <si>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</si>
  <si>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</si>
  <si>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</si>
  <si>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</si>
  <si>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</si>
  <si>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</si>
  <si>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</si>
  <si>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</si>
  <si>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</si>
  <si>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</si>
  <si>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</si>
  <si>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</si>
  <si>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</si>
  <si>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</si>
  <si>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</si>
  <si>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</si>
  <si>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</si>
  <si>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</si>
  <si>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</si>
  <si>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</si>
  <si>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</si>
  <si>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IPÍS</t>
  </si>
  <si>
    <t>SAN ISIDRO DE EL GENERAL</t>
  </si>
  <si>
    <t>PALMARES</t>
  </si>
  <si>
    <t>CUTRIS</t>
  </si>
  <si>
    <t>BAGACES</t>
  </si>
  <si>
    <t>BARRANCA</t>
  </si>
  <si>
    <t>POTRERO GRANDE</t>
  </si>
  <si>
    <t>PAVÓN</t>
  </si>
  <si>
    <t>LAUREL</t>
  </si>
  <si>
    <t>ACOSTA</t>
  </si>
  <si>
    <t>OROTINA</t>
  </si>
  <si>
    <t>PURISCAL</t>
  </si>
  <si>
    <t>SAN RAFAEL</t>
  </si>
  <si>
    <t>PIEDADES NORTE</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</si>
  <si>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</si>
  <si>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</si>
  <si>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</si>
  <si>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</si>
  <si>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</si>
  <si>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</si>
  <si>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</si>
  <si>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</si>
  <si>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</si>
  <si>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</si>
  <si>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</si>
  <si>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</si>
  <si>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</si>
  <si>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</si>
  <si>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</si>
  <si>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</si>
  <si>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</si>
  <si>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</si>
  <si>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</si>
  <si>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</si>
  <si>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</si>
  <si>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</si>
  <si>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</si>
  <si>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</si>
  <si>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</si>
  <si>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</si>
  <si>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</si>
  <si>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</si>
  <si>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</si>
  <si>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</si>
  <si>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</si>
  <si>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</si>
  <si>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</si>
  <si>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</si>
  <si>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</si>
  <si>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</si>
  <si>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</si>
  <si>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</si>
  <si>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</si>
  <si>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</si>
  <si>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</si>
  <si>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</si>
  <si>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</si>
  <si>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</si>
  <si>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</si>
  <si>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</si>
  <si>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</si>
  <si>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</si>
  <si>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</si>
  <si>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</si>
  <si>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</si>
  <si>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</si>
  <si>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</si>
  <si>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</si>
  <si>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</si>
  <si>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</si>
  <si>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</si>
  <si>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</si>
  <si>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</si>
  <si>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</si>
  <si>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</si>
  <si>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</si>
  <si>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</si>
  <si>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</si>
  <si>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</si>
  <si>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</si>
  <si>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</si>
  <si>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</si>
  <si>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</si>
  <si>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</si>
  <si>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</si>
  <si>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</si>
  <si>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</si>
  <si>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</si>
  <si>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</si>
  <si>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</si>
  <si>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</si>
  <si>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</si>
  <si>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</si>
  <si>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</si>
  <si>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</si>
  <si>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</si>
  <si>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LAS JUNTAS</t>
  </si>
  <si>
    <t>EL ROBLE</t>
  </si>
  <si>
    <t>SIQUIRRES</t>
  </si>
  <si>
    <t>BRUNKA</t>
  </si>
  <si>
    <t>PEJIBAYE</t>
  </si>
  <si>
    <t>PUENTE DE PIEDRA</t>
  </si>
  <si>
    <t>QUESADA</t>
  </si>
  <si>
    <t>SANTA BÁRBARA</t>
  </si>
  <si>
    <t>CARRILLO</t>
  </si>
  <si>
    <t>ATENAS</t>
  </si>
  <si>
    <t>BUENAVISTA</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</si>
  <si>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</si>
  <si>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</si>
  <si>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</si>
  <si>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</si>
  <si>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</si>
  <si>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</si>
  <si>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</si>
  <si>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</si>
  <si>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</si>
  <si>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</si>
  <si>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</si>
  <si>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</si>
  <si>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</si>
  <si>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</si>
  <si>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</si>
  <si>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</si>
  <si>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</si>
  <si>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</si>
  <si>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</si>
  <si>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</si>
  <si>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</si>
  <si>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YOLILLAL</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</si>
  <si>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</si>
  <si>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</si>
  <si>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</si>
  <si>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</si>
  <si>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</si>
  <si>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</si>
  <si>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</si>
  <si>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</si>
  <si>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</si>
  <si>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</si>
  <si>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</si>
  <si>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</si>
  <si>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</si>
  <si>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</si>
  <si>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</si>
  <si>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</si>
  <si>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</si>
  <si>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</si>
  <si>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</si>
  <si>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</si>
  <si>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</si>
  <si>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</si>
  <si>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</si>
  <si>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</si>
  <si>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</si>
  <si>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</si>
  <si>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</si>
  <si>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</si>
  <si>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</si>
  <si>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</si>
  <si>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</si>
  <si>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</si>
  <si>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</si>
  <si>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</si>
  <si>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</si>
  <si>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</si>
  <si>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</si>
  <si>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Recursos JPS 2025</t>
  </si>
  <si>
    <t>MARZO</t>
  </si>
  <si>
    <t>SAN JUAN</t>
  </si>
  <si>
    <t>DELICIAS</t>
  </si>
  <si>
    <t>RÍO CUARTO</t>
  </si>
  <si>
    <t>EL GUARCO</t>
  </si>
  <si>
    <t>EL TEJAR</t>
  </si>
  <si>
    <t>MANSIÓN</t>
  </si>
  <si>
    <t>QUEPOS</t>
  </si>
  <si>
    <t>GUTIERREZ BRAUN</t>
  </si>
  <si>
    <t>CORREDOR</t>
  </si>
  <si>
    <t>REVENTAZÓN</t>
  </si>
  <si>
    <t>DUACARÍ</t>
  </si>
  <si>
    <t>PLATANARES</t>
  </si>
  <si>
    <t>SAN NICOLÁS</t>
  </si>
  <si>
    <t>LA AMISTAD</t>
  </si>
  <si>
    <t>SAN JORGE</t>
  </si>
  <si>
    <t>BOLÍVAR</t>
  </si>
  <si>
    <t>Asepanduit</t>
  </si>
  <si>
    <t>BPDC</t>
  </si>
  <si>
    <t>Coocique R.L.</t>
  </si>
  <si>
    <t>Coopealianza R.L</t>
  </si>
  <si>
    <t>Coope-Ande Nº1</t>
  </si>
  <si>
    <t>Coopenae R.L</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</si>
  <si>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</si>
  <si>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</si>
  <si>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</si>
  <si>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</si>
  <si>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</si>
  <si>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</si>
  <si>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</si>
  <si>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</si>
  <si>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</si>
  <si>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</si>
  <si>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</si>
  <si>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</si>
  <si>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</si>
  <si>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</si>
  <si>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</si>
  <si>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</si>
  <si>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</si>
  <si>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</si>
  <si>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</si>
  <si>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</si>
  <si>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</si>
  <si>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</si>
  <si>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</si>
  <si>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</si>
  <si>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</si>
  <si>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</si>
  <si>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</si>
  <si>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</si>
  <si>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</si>
  <si>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</si>
  <si>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</si>
  <si>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</si>
  <si>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</si>
  <si>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</si>
  <si>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</si>
  <si>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</si>
  <si>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</si>
  <si>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</si>
  <si>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</si>
  <si>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</si>
  <si>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</si>
  <si>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</si>
  <si>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</si>
  <si>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</si>
  <si>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</si>
  <si>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</si>
  <si>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</si>
  <si>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</si>
  <si>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</si>
  <si>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</si>
  <si>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</si>
  <si>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</si>
  <si>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</si>
  <si>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</si>
  <si>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</si>
  <si>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</si>
  <si>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</si>
  <si>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</si>
  <si>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</si>
  <si>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</si>
  <si>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</si>
  <si>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</si>
  <si>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</si>
  <si>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</si>
  <si>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</si>
  <si>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</si>
  <si>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</si>
  <si>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</si>
  <si>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</si>
  <si>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</si>
  <si>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</si>
  <si>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</si>
  <si>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</si>
  <si>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</si>
  <si>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</si>
  <si>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</si>
  <si>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</si>
  <si>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</si>
  <si>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</si>
  <si>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</si>
  <si>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</si>
  <si>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</si>
  <si>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</si>
  <si>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</si>
  <si>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</si>
  <si>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</si>
  <si>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</si>
  <si>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</si>
  <si>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</si>
  <si>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</si>
  <si>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</si>
  <si>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</si>
  <si>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</si>
  <si>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</si>
  <si>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</si>
  <si>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</si>
  <si>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</si>
  <si>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</si>
  <si>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</si>
  <si>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</si>
  <si>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</si>
  <si>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</si>
  <si>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</si>
  <si>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</si>
  <si>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</si>
  <si>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</si>
  <si>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</si>
  <si>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</si>
  <si>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</si>
  <si>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</si>
  <si>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</si>
  <si>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</si>
  <si>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</si>
  <si>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</si>
  <si>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</si>
  <si>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</si>
  <si>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</si>
  <si>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</si>
  <si>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</si>
  <si>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</si>
  <si>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</si>
  <si>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</si>
  <si>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</si>
  <si>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</si>
  <si>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Reserva indígena Grano de Oro</t>
  </si>
  <si>
    <t>FUNDACIÓN CR-C</t>
  </si>
  <si>
    <t>Limón, Limón, Chirripó y 
Cartago, Turrialba, Valle la Estrella</t>
  </si>
  <si>
    <t>AJIP SA</t>
  </si>
  <si>
    <t>Isla Chira</t>
  </si>
  <si>
    <t>Casos insulares</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</si>
  <si>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</si>
  <si>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</si>
  <si>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</si>
  <si>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</si>
  <si>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</si>
  <si>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</si>
  <si>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</si>
  <si>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</si>
  <si>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</si>
  <si>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</si>
  <si>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</si>
  <si>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</si>
  <si>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</si>
  <si>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</si>
  <si>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</si>
  <si>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</si>
  <si>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</si>
  <si>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</si>
  <si>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</si>
  <si>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</si>
  <si>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</si>
  <si>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</si>
  <si>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</si>
  <si>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</si>
  <si>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</si>
  <si>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</si>
  <si>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</si>
  <si>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</si>
  <si>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</si>
  <si>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</si>
  <si>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</si>
  <si>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</si>
  <si>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</si>
  <si>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</si>
  <si>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</si>
  <si>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</si>
  <si>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</si>
  <si>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</si>
  <si>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</si>
  <si>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</si>
  <si>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</si>
  <si>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</si>
  <si>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</si>
  <si>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</si>
  <si>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</si>
  <si>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</si>
  <si>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</si>
  <si>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</si>
  <si>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</si>
  <si>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</si>
  <si>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</si>
  <si>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</si>
  <si>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</si>
  <si>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</si>
  <si>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</si>
  <si>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</si>
  <si>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</si>
  <si>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</si>
  <si>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</si>
  <si>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</si>
  <si>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</si>
  <si>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</si>
  <si>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</si>
  <si>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</si>
  <si>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</si>
  <si>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</si>
  <si>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</si>
  <si>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</si>
  <si>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</si>
  <si>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</si>
  <si>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</si>
  <si>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</si>
  <si>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</si>
  <si>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</si>
  <si>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</si>
  <si>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</si>
  <si>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</si>
  <si>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</si>
  <si>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</si>
  <si>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</si>
  <si>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</si>
  <si>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</si>
  <si>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</si>
  <si>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</si>
  <si>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</si>
  <si>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</si>
  <si>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</si>
  <si>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</si>
  <si>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</si>
  <si>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</si>
  <si>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Liberia, Guanacaste</t>
  </si>
  <si>
    <t>Las Arandas</t>
  </si>
  <si>
    <t>Ambar II</t>
  </si>
  <si>
    <t>S-003</t>
  </si>
  <si>
    <t>Puntarenas, Parrita, Parrita</t>
  </si>
  <si>
    <t>La Bendición</t>
  </si>
  <si>
    <t>Puntarenas, Parrita, Barranca</t>
  </si>
  <si>
    <t>Constructora SYNSA</t>
  </si>
  <si>
    <t>Jacarandas</t>
  </si>
  <si>
    <t>San José, San José, San Sebastián</t>
  </si>
  <si>
    <t>ABRIL</t>
  </si>
  <si>
    <t>Total general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</si>
  <si>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</si>
  <si>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</si>
  <si>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</si>
  <si>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</si>
  <si>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</si>
  <si>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</si>
  <si>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</si>
  <si>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</si>
  <si>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</si>
  <si>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CANALETE</t>
  </si>
  <si>
    <t>LA COLONIA</t>
  </si>
  <si>
    <t>PIEDADES SUR</t>
  </si>
  <si>
    <t>FILADELFIA</t>
  </si>
  <si>
    <t>PAVAS</t>
  </si>
  <si>
    <t>BORUCA</t>
  </si>
  <si>
    <t>MORA</t>
  </si>
  <si>
    <t>Se envía razonabilidad a Dirección Fosuvi</t>
  </si>
  <si>
    <t>Visita al sitio</t>
  </si>
  <si>
    <t>Casona 8</t>
  </si>
  <si>
    <t>Limoncito, Coto Brus, Puntarenas</t>
  </si>
  <si>
    <t>El Cascajal</t>
  </si>
  <si>
    <t>La Tigra, San Carlos, Alajuela</t>
  </si>
  <si>
    <t>Cerro Verde</t>
  </si>
  <si>
    <t>Cartago, Paraíso, Paraíso</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</si>
  <si>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</si>
  <si>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</si>
  <si>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</si>
  <si>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</si>
  <si>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</si>
  <si>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</si>
  <si>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</si>
  <si>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</si>
  <si>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</si>
  <si>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Coopeande N.7</t>
  </si>
  <si>
    <t>LA PALMERA</t>
  </si>
  <si>
    <t>AGUAS CLARAS</t>
  </si>
  <si>
    <t>SAN JOSÉ O PIZOTE</t>
  </si>
  <si>
    <t>BIJAGUA</t>
  </si>
  <si>
    <t>EL AMPARO</t>
  </si>
  <si>
    <t>KATIRA</t>
  </si>
  <si>
    <t>SANTA RITA</t>
  </si>
  <si>
    <t>LA SUIZA</t>
  </si>
  <si>
    <t>SANTA TERESITA</t>
  </si>
  <si>
    <t>COT</t>
  </si>
  <si>
    <t>PUERTO VIEJO</t>
  </si>
  <si>
    <t>PUERTO CORTÉS</t>
  </si>
  <si>
    <t>PIEDRAS BLANCAS</t>
  </si>
  <si>
    <t>PUERTO JIMÉNEZ</t>
  </si>
  <si>
    <t>SIXAOLA</t>
  </si>
  <si>
    <t>POCORA</t>
  </si>
  <si>
    <t>SAN MIGUEL</t>
  </si>
  <si>
    <t>CAÑAS</t>
  </si>
  <si>
    <t>SAN MATEO</t>
  </si>
  <si>
    <t>LABRADOR</t>
  </si>
  <si>
    <t>COYOLAR</t>
  </si>
  <si>
    <t>SAN ANTONIO</t>
  </si>
  <si>
    <t>BELÉN DE NOSARITA</t>
  </si>
  <si>
    <t>DIRIÁ</t>
  </si>
  <si>
    <t>AGUABUENA</t>
  </si>
  <si>
    <t>GARABITO</t>
  </si>
  <si>
    <t>LEPANTO</t>
  </si>
  <si>
    <t>LEÓN CORTÉS CASTRO</t>
  </si>
  <si>
    <t>GRAVILIAS</t>
  </si>
  <si>
    <t>CONCEPCIÓN</t>
  </si>
  <si>
    <t>VOLIO</t>
  </si>
  <si>
    <t>ZARCERO</t>
  </si>
  <si>
    <t>PALMIRA</t>
  </si>
  <si>
    <t>PAVONES</t>
  </si>
  <si>
    <t>CARTAGENA</t>
  </si>
  <si>
    <t>MOGOTE</t>
  </si>
  <si>
    <t>SAN JERÓNIMO</t>
  </si>
  <si>
    <t>SAVEGRE</t>
  </si>
  <si>
    <t>LA UNIÓN</t>
  </si>
  <si>
    <t>CARMONA</t>
  </si>
  <si>
    <t>PITAHAYA</t>
  </si>
  <si>
    <t>SAN JUAN GRANDE</t>
  </si>
  <si>
    <t>CARRANDI</t>
  </si>
  <si>
    <t>ASERRÍ</t>
  </si>
  <si>
    <t>LEGUA</t>
  </si>
  <si>
    <t>PALMICHAL</t>
  </si>
  <si>
    <t>RÍO NUEVO</t>
  </si>
  <si>
    <t>SAN ROQUE</t>
  </si>
  <si>
    <t>DULCE NOMBRE</t>
  </si>
  <si>
    <t>TUCURRIQUE</t>
  </si>
  <si>
    <t>CURUBANDÉ</t>
  </si>
  <si>
    <t>VOLCÁN</t>
  </si>
  <si>
    <t>PITTIER</t>
  </si>
  <si>
    <t>POTRERO CERRADO</t>
  </si>
  <si>
    <t>CAÑAS DULCES</t>
  </si>
  <si>
    <t>VUELTA DE JORCO</t>
  </si>
  <si>
    <t>RIVAS</t>
  </si>
  <si>
    <t>CHÁNGUENA</t>
  </si>
  <si>
    <t>CARRILLOS</t>
  </si>
  <si>
    <t>COLORADO</t>
  </si>
  <si>
    <t>QUEBRADA GRANDE</t>
  </si>
  <si>
    <t>SABANILLAS</t>
  </si>
  <si>
    <t>CONSORCIO CONSTRUCTIVO LAFO S.A</t>
  </si>
  <si>
    <t>CONSTRUCCIÓN ALTERNATIVA B Y B</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</si>
  <si>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</si>
  <si>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</si>
  <si>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</si>
  <si>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</si>
  <si>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</si>
  <si>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</si>
  <si>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</si>
  <si>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</si>
  <si>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</si>
  <si>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</si>
  <si>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</si>
  <si>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</si>
  <si>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</si>
  <si>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</si>
  <si>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</si>
  <si>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</si>
  <si>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</si>
  <si>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FALTAN DATOS EN OPCION DE COMPRA VENTA</t>
  </si>
  <si>
    <t>PRESUPUESTO DE OBRA DESACTUALIZADO</t>
  </si>
  <si>
    <t>PLANO CONSTRUCTIVO ILEGIBLE O INCOMPLETO</t>
  </si>
  <si>
    <t>FALTA INCLUIR MIEMBROS EN NUCLEO FAMILIAR, CORREGIR FORMULA E INCLUIR EN EL SISTEMA</t>
  </si>
  <si>
    <t>JUSTIFICAR NUCLEO FAMILIAR, PRESENTAN DOCUMENTOS DE PERSONAS NO INCLUIDAS EN LA FORMULA DE DECLARACION JURADA</t>
  </si>
  <si>
    <t>LOTE NO CUENTA CON SERVICIOS BASICOS</t>
  </si>
  <si>
    <t>SALARIO EN DECLARACION JURADA DIFERENTE A DOCUMENTOS DE INGRESOS</t>
  </si>
  <si>
    <t>TOTAL INGRESOS NUCLEO FAMILIAR DIFERENTE AL UTILIZADO PARA EL CALCULO</t>
  </si>
  <si>
    <t>FALTA PLANO CONSTRUCTIVO</t>
  </si>
  <si>
    <t>FALTA PRESUPUESTO DE OBRA</t>
  </si>
  <si>
    <t>FALTA ESTUDIO DE REGISTRO DE LA PROPIEDAD</t>
  </si>
  <si>
    <t>FALTA TASACION</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</si>
  <si>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</si>
  <si>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</si>
  <si>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</si>
  <si>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</si>
  <si>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</si>
  <si>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</si>
  <si>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</si>
  <si>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</si>
  <si>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</si>
  <si>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</si>
  <si>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</si>
  <si>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</si>
  <si>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</si>
  <si>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</si>
  <si>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</si>
  <si>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</si>
  <si>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</si>
  <si>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</si>
  <si>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</si>
  <si>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Solicitud de información a EA</t>
  </si>
  <si>
    <t>Recepción de información sobre madera</t>
  </si>
  <si>
    <t>Recepcion de subsanaciones</t>
  </si>
  <si>
    <t>Recepción de subsanaciones completas</t>
  </si>
  <si>
    <t>Aclaración sobre tema electricidad ICE</t>
  </si>
  <si>
    <t>Envío devolución a FOSUVI</t>
  </si>
  <si>
    <t>FOSUVI comunica la devolución a la E.A.</t>
  </si>
  <si>
    <t>E.A. solicita reconcideración de devolución</t>
  </si>
  <si>
    <t>Respuesta parcial de observaciones por la E.A.</t>
  </si>
  <si>
    <t>Recepción de subsanes completos</t>
  </si>
  <si>
    <t>Finalización informe técnico, área civil</t>
  </si>
  <si>
    <t>Se envían 3 observaciones eléctricas</t>
  </si>
  <si>
    <t>A la espera de remisión de documentación actualizada</t>
  </si>
  <si>
    <t>Recepción de subsanaciones parciales (faltan presupuestos)</t>
  </si>
  <si>
    <t>Envío diferencia en avalúos</t>
  </si>
  <si>
    <t>Indican que fiscal está incapacitado, atrasando el subsane</t>
  </si>
  <si>
    <t>Conte Burica V</t>
  </si>
  <si>
    <t>Corredores y Golfito, Puntarenas</t>
  </si>
  <si>
    <t>Alto Chirripó (Brenes y Morgan)</t>
  </si>
  <si>
    <t>Chirripó, Turrialba, Cartago 
Valle La Estrella, Limón, Limón</t>
  </si>
  <si>
    <t>Constructora Brenes y Morgan S.A.</t>
  </si>
  <si>
    <t>Colonia Puntarenas</t>
  </si>
  <si>
    <t>Reingreso para análisis</t>
  </si>
  <si>
    <t>Veredas del Río I</t>
  </si>
  <si>
    <t>Veredas del Río II</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</si>
  <si>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</si>
  <si>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</si>
  <si>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</si>
  <si>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</si>
  <si>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</si>
  <si>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</si>
  <si>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</si>
  <si>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</si>
  <si>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</si>
  <si>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DATOS EN OPCION DE COMPRAVENTA NO CONCUERDAN CON EL RESTO DE LA DOCUMENTACION</t>
  </si>
  <si>
    <t>FALTA CERTIFICACION DEL CAPITAL ACCIONARIO</t>
  </si>
  <si>
    <t>FALTA CRITERIO DE RECOMENDACION DEL PERITO</t>
  </si>
  <si>
    <t>COSTOS UNITARIOS EN PRESUPUESTO DE OBRA ALTOS. ACLARAR</t>
  </si>
  <si>
    <t>CERTIFICACION INGRESOS CCSS DESACTUALIZADO (MAYOR A 3 MESES)</t>
  </si>
  <si>
    <t>DATOS EN PERMISO DE CONSTRUCCION NO CONCUERDAN CON DECLARACION Y/O SISTEMA</t>
  </si>
  <si>
    <t>OPCION DE COMPRAVENTA ILEGIBLE</t>
  </si>
  <si>
    <t>Real 2025</t>
  </si>
  <si>
    <t>JUNIO</t>
  </si>
  <si>
    <t>MUTUALCARTAGO</t>
  </si>
  <si>
    <t>GRUPOMUTUAL</t>
  </si>
  <si>
    <t>B.N.C.R.</t>
  </si>
  <si>
    <t>COOCIQUER.L.</t>
  </si>
  <si>
    <t>COOPEANDENo.1</t>
  </si>
  <si>
    <t>COOPEUNAR.L.</t>
  </si>
  <si>
    <t>COOPEGRECIAR.L.</t>
  </si>
  <si>
    <t>ASEDEMASAS.A</t>
  </si>
  <si>
    <t>CREDECOOPR.L.</t>
  </si>
  <si>
    <t>NARANJITO</t>
  </si>
  <si>
    <t>TEMPATE</t>
  </si>
  <si>
    <t>MERCEDES SUR</t>
  </si>
  <si>
    <t>MERCEDES</t>
  </si>
  <si>
    <t>VÁZQUEZ DE CORONADO</t>
  </si>
  <si>
    <t>SARCHÍ  (VALVERDE VEGA)</t>
  </si>
  <si>
    <t>CERVANTES</t>
  </si>
  <si>
    <t>SAN FRANCISCO</t>
  </si>
  <si>
    <t>BEJUCO</t>
  </si>
  <si>
    <t>LA CEIBA</t>
  </si>
  <si>
    <t>BRISAS</t>
  </si>
  <si>
    <t>CIRRÍ SUR</t>
  </si>
  <si>
    <t>LA ISABEL</t>
  </si>
  <si>
    <t>MAYORGA</t>
  </si>
  <si>
    <t>CHACARITA</t>
  </si>
  <si>
    <t>CHIRA</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</si>
  <si>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</si>
  <si>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</si>
  <si>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</si>
  <si>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</si>
  <si>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</si>
  <si>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</si>
  <si>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</si>
  <si>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</si>
  <si>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</si>
  <si>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</si>
  <si>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</si>
  <si>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Reunión conjunta Fosuvi-Subgerencia, DT y EA-desarrollador, revisión pendientes</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</si>
  <si>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</si>
  <si>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</si>
  <si>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</si>
  <si>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</si>
  <si>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 xml:space="preserve">Redacción de informe de recomendación </t>
  </si>
  <si>
    <t>Reunión conjunta Fosuvi-Subgerencia, DT y EA, revisión de requsitos vencidos y anomolias detectadas en la información suministrada</t>
  </si>
  <si>
    <t>Aún la Entidad no ha asignado fiscal</t>
  </si>
  <si>
    <t>Revisado Dictamen Fiscales, levantando tablas para informe</t>
  </si>
  <si>
    <t>Upala, Upala, Alajuela</t>
  </si>
  <si>
    <t>Grupo 8 a 15</t>
  </si>
  <si>
    <t>En revisión de Estudios de Suelos</t>
  </si>
  <si>
    <t>Barras III</t>
  </si>
  <si>
    <t>Siquirres y Reventazón, Siquirres, Limón
Colorado, Pococí, Limón</t>
  </si>
  <si>
    <t>Veredas del Río III</t>
  </si>
  <si>
    <t>Liberia, Liberia, Guanacaste</t>
  </si>
  <si>
    <t>Solicitud correcciones gastos de formalización</t>
  </si>
  <si>
    <t>Recepción de correcciones finales y emisión informe DT</t>
  </si>
  <si>
    <t>Recepción de subsanaciones completas y emisión informe DT</t>
  </si>
  <si>
    <t>Recepción de cálculo de gastos de formalización</t>
  </si>
  <si>
    <t>Solicitud de aclaraciones gastos de formalización</t>
  </si>
  <si>
    <t>Recepción de correcciones y emisión informe DT</t>
  </si>
  <si>
    <t>Recepción de presupuestos finales y gastos de formalización</t>
  </si>
  <si>
    <t>Valle Real</t>
  </si>
  <si>
    <t>Ingreso del Proyecto Completo a Laserfiche (tecnico)</t>
  </si>
  <si>
    <t>Traslado de Informe de recomendación final</t>
  </si>
  <si>
    <t>Presentación a JD</t>
  </si>
  <si>
    <t>Vistas de Miravalles</t>
  </si>
  <si>
    <t>Guanacaste, Bagaces, Bagaces</t>
  </si>
  <si>
    <t>Mar Azul</t>
  </si>
  <si>
    <t>CANTIDAD DE EXPEDIENTES ORDINARIOS REGISTRADOS CON ANOMALIAS POR           
ENTIDAD AUTORIZADA</t>
  </si>
  <si>
    <t>NOM_ENTIDAD</t>
  </si>
  <si>
    <t>DIFERENCIA EN VALOR DE VENTA DE LA CONSTRUCCION CON RESPECTO A DATOS DE LA OPCION</t>
  </si>
  <si>
    <t>LA RELACION SALARIO APORTE ES EXCESIVA. JUSTIFICAR APORTE</t>
  </si>
  <si>
    <t>DECLARACION JURADA CON BORRONES O TACHADURAS</t>
  </si>
  <si>
    <t>FALTAN DATOS EN DETALLE OPERACION</t>
  </si>
  <si>
    <t>DIFERENCIA EN DATOS CONSIGNADOS EN DETALLE OPERACION CON RESPECTO AL REPORTE DE DIGITACION</t>
  </si>
  <si>
    <t>NOMBRE Y/O NUMERO DE IDENTIFICACION EN CERTIFICACION DE LA CCSS DIFERENTE AL RESTO DE LA DOCUMENTACION</t>
  </si>
  <si>
    <t>COMERCIAL PEÑAS BLANCAS COPB SA</t>
  </si>
  <si>
    <t>CONSTRUCTORA Y CONSULTORA GAM SOCIEDAD ANONIM</t>
  </si>
  <si>
    <t>EDIFICADORA ZENTECH SOCIEDAD ANONIMA</t>
  </si>
  <si>
    <t>JULIO</t>
  </si>
  <si>
    <t>B. N. C. R.</t>
  </si>
  <si>
    <t>COOPEANDE No. 1</t>
  </si>
  <si>
    <t>ASEDEMASA S.A</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</si>
  <si>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</si>
  <si>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</si>
  <si>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</si>
  <si>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</si>
  <si>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</si>
  <si>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</si>
  <si>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</si>
  <si>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</si>
  <si>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</si>
  <si>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</si>
  <si>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</si>
  <si>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</si>
  <si>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SAN DIEGO</t>
  </si>
  <si>
    <t>TAMARINDO</t>
  </si>
  <si>
    <t>MACACONA</t>
  </si>
  <si>
    <t>MATA DE PLÁTANO</t>
  </si>
  <si>
    <t>CHOMES</t>
  </si>
  <si>
    <t>TAYUTIC</t>
  </si>
  <si>
    <t>PALMITOS</t>
  </si>
  <si>
    <t>Nota: Ajuste de presupuesto extraordinario se encuentra en proceso en la CGR.</t>
  </si>
  <si>
    <t>Remisión de oficio de devolución del proyecto a FOSUVI</t>
  </si>
  <si>
    <t xml:space="preserve">Generación tablas de informe de recomendación </t>
  </si>
  <si>
    <t>Comunicado de razonabilidad y observaciones electricas</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</si>
  <si>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</si>
  <si>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</si>
  <si>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</si>
  <si>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</si>
  <si>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</si>
  <si>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Recepcion de subsanaciones (no se habían hecho observaciones)</t>
  </si>
  <si>
    <t>Remisión de observaciones a la E.A.</t>
  </si>
  <si>
    <t>E.A. realiza consulta para cambio de fiscal</t>
  </si>
  <si>
    <t>Se da respuesta a consulta sobre cambio de fiscal</t>
  </si>
  <si>
    <t>El avalúo con el nuevo fiscal da menor que BANHVI, se solicita comunicar a Empresa</t>
  </si>
  <si>
    <t>Solicitud de Información E.A. (Civil)</t>
  </si>
  <si>
    <t>Solicitud de Información E.A. (Eléctrico)</t>
  </si>
  <si>
    <t>Subsane parcial a observaciones civiles</t>
  </si>
  <si>
    <t>Solicitud de Información E.A. (información faltante de observaciones civiles)</t>
  </si>
  <si>
    <t>Nicoya, Guanacaste</t>
  </si>
  <si>
    <t>COMPAÑIA INMOBILIARIA SYNSA.</t>
  </si>
  <si>
    <t>Riberas del Tempisque</t>
  </si>
  <si>
    <t>Mar Azul S.A</t>
  </si>
  <si>
    <t>Alexander y Fabiola</t>
  </si>
  <si>
    <t>Adenda para actualizar presupuestos</t>
  </si>
  <si>
    <t>Traslado adenda a FOSUVI</t>
  </si>
  <si>
    <t>Maureen Barrantes</t>
  </si>
  <si>
    <t>Del 01 de Enero al 31 de Agosto de 2025</t>
  </si>
  <si>
    <t>Al 31 de Agosto 2025</t>
  </si>
  <si>
    <t>Coopeservidores/ Coopeande</t>
  </si>
  <si>
    <t>Coopesparta R.L</t>
  </si>
  <si>
    <t>Del 01/01/2022 al 31/082022</t>
  </si>
  <si>
    <t>Del 01/01/2023 al 31/082023</t>
  </si>
  <si>
    <t>Del 01/01/2024 al 31/082024</t>
  </si>
  <si>
    <t>Del 01/01/2025 al 31/082025</t>
  </si>
  <si>
    <t>Del 01 de Enero al 31 de Agosto 2025</t>
  </si>
  <si>
    <t>29. EJECUCIÓN PRESUPUESTARIA COMPARATIVO BONOS PAGADOS Y EMITIDOS PARA EL 2022-2025 AL 31/08/2025</t>
  </si>
  <si>
    <t>CASOS FORMALIZADOS 
AL 31/08/2025</t>
  </si>
  <si>
    <t>PORCENTAJE DE CUMPLIMIENTO AL 31/08/2025</t>
  </si>
  <si>
    <t>EJECUCION AL 31/08/2025</t>
  </si>
  <si>
    <t>27. Liquidación Presupuesto 2025 por Entidad Autorizada - BASE EFECTIVO CGR</t>
  </si>
  <si>
    <t xml:space="preserve">TRANSFERENCIAS  DE CAPITAL  (PAGO DE BONOS Y ADELANTO ART. 59)  </t>
  </si>
  <si>
    <t>01/01/2025 al 31/08/2025</t>
  </si>
  <si>
    <t>01/01/2024 al 31/08/2024</t>
  </si>
  <si>
    <t>Formalizados Agosto 2025</t>
  </si>
  <si>
    <t>Formalizados Agosto 2024</t>
  </si>
  <si>
    <t>AL 31 DE AGOSTO 2025</t>
  </si>
  <si>
    <t>EMITIDOS DEL 01/01/2025 AL 31/08/2025</t>
  </si>
  <si>
    <t>FORMALIZADOS DEL 01/01/2025 AL 31/08/2025</t>
  </si>
  <si>
    <t>AL 31 DE AGOSTO 2024</t>
  </si>
  <si>
    <t>EMITIDOS DEL 01/01/2024 AL 31/08/2024</t>
  </si>
  <si>
    <t>FORMALIZADOS DEL 01/01/2024 AL 31/08/2024</t>
  </si>
  <si>
    <t>Acumulado: del 01/01/2025 al 31/08/2025</t>
  </si>
  <si>
    <t xml:space="preserve"> COOPEANDE N°7 R.L.</t>
  </si>
  <si>
    <t>Acumulado: del 01/01/2024 al 31/08/2024</t>
  </si>
  <si>
    <t>BAC SANJOSE</t>
  </si>
  <si>
    <t>COOPEANDEN°7 R.L.</t>
  </si>
  <si>
    <t>28. EJECUCIÓN PRESUPUESTARIA SEGÚN MODALIDAD DE RECURSOS Y ASIGNACIÓN DE RECURSOS PARA EL 2025 - BASE EMISION AL 31/08/2025</t>
  </si>
  <si>
    <t>Del 01 al 31 de Agosto 2025</t>
  </si>
  <si>
    <t>ROSARIO</t>
  </si>
  <si>
    <t>SAN LORENZO</t>
  </si>
  <si>
    <t>SAN IGNACIO</t>
  </si>
  <si>
    <t>SARCHÍ NORTE</t>
  </si>
  <si>
    <t>PACAYAS</t>
  </si>
  <si>
    <t>CIPRESES</t>
  </si>
  <si>
    <t>SARDINAL</t>
  </si>
  <si>
    <t>ESCAZÚ</t>
  </si>
  <si>
    <t>PURRAL</t>
  </si>
  <si>
    <t>TIERRA BLANCA</t>
  </si>
  <si>
    <t>BARÚ</t>
  </si>
  <si>
    <t>PÁRAMO</t>
  </si>
  <si>
    <t>LIMONCITO</t>
  </si>
  <si>
    <t>COTE</t>
  </si>
  <si>
    <t>CABECERAS</t>
  </si>
  <si>
    <t>ESPÍRITU SANTO</t>
  </si>
  <si>
    <t>SAN JUAN DE DIOS</t>
  </si>
  <si>
    <t>DAMAS</t>
  </si>
  <si>
    <t>CANGREJAL</t>
  </si>
  <si>
    <t>LLANO BONITO</t>
  </si>
  <si>
    <t>CAÑO NEGRO</t>
  </si>
  <si>
    <t>TUIS</t>
  </si>
  <si>
    <t>BAHÍA DRAKE</t>
  </si>
  <si>
    <t>RÍO BLANCO</t>
  </si>
  <si>
    <t>PACUARITO</t>
  </si>
  <si>
    <t>PATALILLO</t>
  </si>
  <si>
    <t>HACIENDA VIEJA</t>
  </si>
  <si>
    <t>QUEBRADA HONDA</t>
  </si>
  <si>
    <t>NOSARA</t>
  </si>
  <si>
    <t>LA GARITA</t>
  </si>
  <si>
    <t>TÁRCOLES</t>
  </si>
  <si>
    <t>COLÓN</t>
  </si>
  <si>
    <t>GUAYABO</t>
  </si>
  <si>
    <t>SIERPE</t>
  </si>
  <si>
    <t>SAN RAFAEL ABAJO</t>
  </si>
  <si>
    <t>BARVA</t>
  </si>
  <si>
    <t>SAN JOSÉ DE LA MONTAÑA</t>
  </si>
  <si>
    <t>LOS GUIDO</t>
  </si>
  <si>
    <t>ZAPOTE</t>
  </si>
  <si>
    <t>MONTERREY</t>
  </si>
  <si>
    <t>LLANO GRANDE</t>
  </si>
  <si>
    <t>AJIP INGENIERIA LIMITADA</t>
  </si>
  <si>
    <t>BH SOLUCIONES SRL</t>
  </si>
  <si>
    <t>J&amp;M DEL ESTE INGENIERIA Y CONSTRUCCIONES, S.A</t>
  </si>
  <si>
    <t>LIZ MURILLO ARAYA</t>
  </si>
  <si>
    <t>Del 01 de Enero al 31 de Agosto del 2025</t>
  </si>
  <si>
    <t>Del 01 al 31 de Agosto de 2025</t>
  </si>
  <si>
    <t>DES_INCONSISTENCIA</t>
  </si>
  <si>
    <t>FALTA FIRMA PROFESIONAL RESPONSABLE Y NUMERO DE REGISTRO DEL PROFESIONAL EN PRESUPUESTO DE OBRA</t>
  </si>
  <si>
    <t>COPIA DOCUMENTO DE IDENTIDAD ILEGIBLE</t>
  </si>
  <si>
    <t>TASACION INCOMPLETA</t>
  </si>
  <si>
    <t>DATOS INCONGRUENTES EN CERTIFICACION SEPARACION DE HECHO</t>
  </si>
  <si>
    <t>PLANO CATASTRO NO CORRESPONDE A LA PROPIEDAD OFRECIDA EN GARANTIA</t>
  </si>
  <si>
    <t>RENUNCIA A BIENES GANANCIALES DEBE ESTAR INSCRITO EN EL REGISTRO</t>
  </si>
  <si>
    <t>CONSTANCIA DE INGRESOS DESACTUALIZADA (MAS DE TRES MESES)</t>
  </si>
  <si>
    <t>FALTA REGISTRAR NUMERO DE IDENTIFICACION DE ALGUNO DE LOS MIEMBROS EN DECLARACION JURADA</t>
  </si>
  <si>
    <t>PLANO CONSTRUCTIVO NO ESTA A NOMBRE DEL BENEFICIARIO</t>
  </si>
  <si>
    <t>CASO ART.10 NO CUMPLE CON POSESIÓN DECENAL</t>
  </si>
  <si>
    <t>DIFERENCIA EN VALOR TASADO DE LA CONSTRUCCION CON RESPECTO AL AVALUO</t>
  </si>
  <si>
    <t>FALTA FIRMA DEL INGENIERO EN CROQUIS DE UBICACION (ART.10)</t>
  </si>
  <si>
    <t>AREA EN PLANO CATASTRO NO CONCUERDA CON EL RESTO DE LA DOCUMENTACION</t>
  </si>
  <si>
    <t>COPIA DE LA ESCRITURA INCOMPLETA</t>
  </si>
  <si>
    <t>DOCUMENTO DE IDENTIFICACION VENCIDO</t>
  </si>
  <si>
    <t>FALTA COPIA DOCUMENTO DE IDENTIDAD DE ALGUNO DE LOS MIEMBROS DEL NUCLEO FAMILIAR</t>
  </si>
  <si>
    <t>FALTA ESTUDIO DE BIENES DE ALGUNO(S) DE LOS BENEFICIARIOS</t>
  </si>
  <si>
    <t>FALTA ESTUDIO DE CREDITO</t>
  </si>
  <si>
    <t>FALTAN CERTIFICADOS ESTADO CIVIL DE ALGUNO DE LOS MIEMBROS DEL NUCLEO FAMILIAR</t>
  </si>
  <si>
    <t>NUCLEO FAMILIAR ATIPICO (ABUELO-NIETO, TIO-SOBRINO, HERMANOS)</t>
  </si>
  <si>
    <t>NUMERO DE PLANO DE CATASTRO LA PROPIEDAD NO CONCUERDA CON DIGITACION</t>
  </si>
  <si>
    <t>TASACION CONDICIONADA POR EL PERITO</t>
  </si>
  <si>
    <t>21. Bonos Formalizados Población LGTBI Por Propósito en el mes de Agosto de 2025</t>
  </si>
  <si>
    <t>POSTULADOS ART 59  DEL 01/01/2025 AL 31/08/2025</t>
  </si>
  <si>
    <t>AGOSTO</t>
  </si>
  <si>
    <t>POSTULADOS ORDINARIOS  DEL 01/01/2025 AL 31/08/2025</t>
  </si>
  <si>
    <t xml:space="preserve">Financiamiento proyecto La Cajeta </t>
  </si>
  <si>
    <t>Financiamineto proyecto Grupo de Casos Insulares (isla Chira y Venado) – Grupo II</t>
  </si>
  <si>
    <t>Financiamiento adicioanal 28 Milas</t>
  </si>
  <si>
    <t>AJIP Ingeniería LTDA,</t>
  </si>
  <si>
    <t>Al 31 de Agosto del 2025</t>
  </si>
  <si>
    <t>Al 31/08/2025</t>
  </si>
  <si>
    <t>Recursos reasignados por ejecutar y otros ingresos 2024-2025</t>
  </si>
  <si>
    <t>Se han realizado evaluaciones trimestrales para asegurar el cumplimiento de las metas establecidas por Entidad, en los casos que ha sido necesario vía aprobación de la Junta Directiva se han realizado reasignaciones de presupuesto para cumplir con la ejecución.
Dentro de los recursos 2024 se incorporan los bonos anulados en el periodo.</t>
  </si>
  <si>
    <t>Del 01 de Enero al 31 Agosto de 2025</t>
  </si>
  <si>
    <t>Recepción de subsanaciones por parte de la E.A.</t>
  </si>
  <si>
    <t>Solicitud de tabla de casos faltante</t>
  </si>
  <si>
    <t>Reunión revisión de subsanación de observaciones</t>
  </si>
  <si>
    <t>Entidad envía aceptación de precios de terreno y nuevos presupuestos</t>
  </si>
  <si>
    <t>Solicitud de Información E.A. (información faltante de observaciones eléctricas)</t>
  </si>
  <si>
    <t>Subsane a observaciones civiles y eléctricas</t>
  </si>
  <si>
    <t>Observaciones a los subsanes parciales</t>
  </si>
  <si>
    <t>Solicitud de información eléctrica a la E.A.</t>
  </si>
  <si>
    <t>A la espera de resolución de JAPDEVA</t>
  </si>
  <si>
    <t>Zona Azul</t>
  </si>
  <si>
    <t>Ambar III</t>
  </si>
  <si>
    <t>Parrita, Parrita, Puntarenas</t>
  </si>
  <si>
    <t>Visita al sitio y toma de referencias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</si>
</sst>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40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b/>
      <sz val="9"/>
      <name val="Calibri"/>
      <family val="2"/>
      <scheme val="minor"/>
    </font>
    <font>
      <sz val="10"/>
      <name val="Arial"/>
      <family val="2"/>
    </font>
    <font>
      <sz val="11"/>
      <color indexed="8"/>
      <name val="Calibri"/>
      <family val="2"/>
    </font>
    <font>
      <sz val="10"/>
      <color indexed="8"/>
      <name val="Arial"/>
      <family val="2"/>
    </font>
    <font>
      <sz val="10"/>
      <color theme="1" tint="4.9989318521683403E-2"/>
      <name val="Arial"/>
      <family val="2"/>
    </font>
    <font>
      <sz val="10"/>
      <name val="Arial"/>
      <family val="2"/>
    </font>
  </fonts>
  <fills count="42">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8" tint="0.59999389629810485"/>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auto="1"/>
      </left>
      <right/>
      <top style="thin">
        <color auto="1"/>
      </top>
      <bottom style="thin">
        <color auto="1"/>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s>
  <cellStyleXfs count="44429">
    <xf numFmtId="0" fontId="0" fillId="0" borderId="0"/>
    <xf numFmtId="168" fontId="274" fillId="0" borderId="0" applyFont="0" applyFill="0" applyBorder="0" applyAlignment="0" applyProtection="0"/>
    <xf numFmtId="9" fontId="274" fillId="0" borderId="0" applyFont="0" applyFill="0" applyBorder="0" applyAlignment="0" applyProtection="0"/>
    <xf numFmtId="0" fontId="276" fillId="0" borderId="0"/>
    <xf numFmtId="0" fontId="275" fillId="0" borderId="0"/>
    <xf numFmtId="168" fontId="275" fillId="0" borderId="0" applyFont="0" applyFill="0" applyBorder="0" applyAlignment="0" applyProtection="0"/>
    <xf numFmtId="9" fontId="275" fillId="0" borderId="0" applyFont="0" applyFill="0" applyBorder="0" applyAlignment="0" applyProtection="0"/>
    <xf numFmtId="0" fontId="278" fillId="0" borderId="0"/>
    <xf numFmtId="190" fontId="278" fillId="0" borderId="0" applyFont="0" applyFill="0" applyBorder="0" applyAlignment="0" applyProtection="0"/>
    <xf numFmtId="168" fontId="278" fillId="0" borderId="0" applyFont="0" applyFill="0" applyBorder="0" applyAlignment="0" applyProtection="0"/>
    <xf numFmtId="0" fontId="273" fillId="0" borderId="0"/>
    <xf numFmtId="168" fontId="273" fillId="0" borderId="0" applyFont="0" applyFill="0" applyBorder="0" applyAlignment="0" applyProtection="0"/>
    <xf numFmtId="0" fontId="276" fillId="0" borderId="0"/>
    <xf numFmtId="0" fontId="276" fillId="0" borderId="0"/>
    <xf numFmtId="0" fontId="272" fillId="0" borderId="0"/>
    <xf numFmtId="181" fontId="275" fillId="0" borderId="0" applyFont="0" applyFill="0" applyBorder="0" applyAlignment="0" applyProtection="0"/>
    <xf numFmtId="0" fontId="271" fillId="0" borderId="0"/>
    <xf numFmtId="0" fontId="270" fillId="0" borderId="0"/>
    <xf numFmtId="168" fontId="270" fillId="0" borderId="0" applyFont="0" applyFill="0" applyBorder="0" applyAlignment="0" applyProtection="0"/>
    <xf numFmtId="0" fontId="274" fillId="0" borderId="0"/>
    <xf numFmtId="0" fontId="269" fillId="0" borderId="0"/>
    <xf numFmtId="0" fontId="268" fillId="0" borderId="0"/>
    <xf numFmtId="0" fontId="267" fillId="0" borderId="0"/>
    <xf numFmtId="168" fontId="267" fillId="0" borderId="0" applyFont="0" applyFill="0" applyBorder="0" applyAlignment="0" applyProtection="0"/>
    <xf numFmtId="0" fontId="274" fillId="0" borderId="0"/>
    <xf numFmtId="168" fontId="274" fillId="0" borderId="0" applyFont="0" applyFill="0" applyBorder="0" applyAlignment="0" applyProtection="0"/>
    <xf numFmtId="0" fontId="266" fillId="0" borderId="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75" fillId="0" borderId="0"/>
    <xf numFmtId="190" fontId="275" fillId="0" borderId="0" applyFont="0" applyFill="0" applyBorder="0" applyAlignment="0" applyProtection="0"/>
    <xf numFmtId="168" fontId="275" fillId="0" borderId="0" applyFont="0" applyFill="0" applyBorder="0" applyAlignment="0" applyProtection="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6" fillId="0" borderId="0"/>
    <xf numFmtId="0" fontId="266" fillId="0" borderId="0"/>
    <xf numFmtId="0" fontId="266" fillId="0" borderId="0"/>
    <xf numFmtId="168" fontId="266" fillId="0" borderId="0" applyFont="0" applyFill="0" applyBorder="0" applyAlignment="0" applyProtection="0"/>
    <xf numFmtId="0" fontId="265" fillId="0" borderId="0"/>
    <xf numFmtId="168" fontId="265" fillId="0" borderId="0" applyFont="0" applyFill="0" applyBorder="0" applyAlignment="0" applyProtection="0"/>
    <xf numFmtId="0" fontId="288" fillId="0" borderId="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75" fillId="0" borderId="0"/>
    <xf numFmtId="0" fontId="265" fillId="0" borderId="0"/>
    <xf numFmtId="168" fontId="265" fillId="0" borderId="0" applyFont="0" applyFill="0" applyBorder="0" applyAlignment="0" applyProtection="0"/>
    <xf numFmtId="0" fontId="265" fillId="0" borderId="0"/>
    <xf numFmtId="0" fontId="265" fillId="0" borderId="0"/>
    <xf numFmtId="0" fontId="265" fillId="0" borderId="0"/>
    <xf numFmtId="168" fontId="265" fillId="0" borderId="0" applyFont="0" applyFill="0" applyBorder="0" applyAlignment="0" applyProtection="0"/>
    <xf numFmtId="0" fontId="265" fillId="0" borderId="0"/>
    <xf numFmtId="0" fontId="265" fillId="0" borderId="0"/>
    <xf numFmtId="0" fontId="265" fillId="0" borderId="0"/>
    <xf numFmtId="168" fontId="265" fillId="0" borderId="0" applyFont="0" applyFill="0" applyBorder="0" applyAlignment="0" applyProtection="0"/>
    <xf numFmtId="0" fontId="265" fillId="0" borderId="0"/>
    <xf numFmtId="0" fontId="265" fillId="0" borderId="0"/>
    <xf numFmtId="168" fontId="265" fillId="0" borderId="0" applyFont="0" applyFill="0" applyBorder="0" applyAlignment="0" applyProtection="0"/>
    <xf numFmtId="0" fontId="265" fillId="0" borderId="0"/>
    <xf numFmtId="0" fontId="265" fillId="0" borderId="0"/>
    <xf numFmtId="0" fontId="265" fillId="0" borderId="0"/>
    <xf numFmtId="168" fontId="265" fillId="0" borderId="0" applyFont="0" applyFill="0" applyBorder="0" applyAlignment="0" applyProtection="0"/>
    <xf numFmtId="0" fontId="265" fillId="0" borderId="0"/>
    <xf numFmtId="0" fontId="265" fillId="0" borderId="0"/>
    <xf numFmtId="0" fontId="265" fillId="0" borderId="0"/>
    <xf numFmtId="168" fontId="265" fillId="0" borderId="0" applyFont="0" applyFill="0" applyBorder="0" applyAlignment="0" applyProtection="0"/>
    <xf numFmtId="0" fontId="264" fillId="0" borderId="0"/>
    <xf numFmtId="168" fontId="264" fillId="0" borderId="0" applyFont="0" applyFill="0" applyBorder="0" applyAlignment="0" applyProtection="0"/>
    <xf numFmtId="0" fontId="263" fillId="0" borderId="0"/>
    <xf numFmtId="0" fontId="262" fillId="0" borderId="0"/>
    <xf numFmtId="0" fontId="261" fillId="0" borderId="0"/>
    <xf numFmtId="168" fontId="261" fillId="0" borderId="0" applyFont="0" applyFill="0" applyBorder="0" applyAlignment="0" applyProtection="0"/>
    <xf numFmtId="0" fontId="260" fillId="0" borderId="0"/>
    <xf numFmtId="0" fontId="276" fillId="0" borderId="0"/>
    <xf numFmtId="0" fontId="259" fillId="0" borderId="0"/>
    <xf numFmtId="9" fontId="275" fillId="0" borderId="0" applyFont="0" applyFill="0" applyBorder="0" applyAlignment="0" applyProtection="0"/>
    <xf numFmtId="0" fontId="258" fillId="0" borderId="0"/>
    <xf numFmtId="168" fontId="258" fillId="0" borderId="0" applyFont="0" applyFill="0" applyBorder="0" applyAlignment="0" applyProtection="0"/>
    <xf numFmtId="0" fontId="257" fillId="0" borderId="0"/>
    <xf numFmtId="0" fontId="256" fillId="0" borderId="0"/>
    <xf numFmtId="0" fontId="275" fillId="0" borderId="0"/>
    <xf numFmtId="0" fontId="289" fillId="0" borderId="0"/>
    <xf numFmtId="0" fontId="255" fillId="0" borderId="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7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55" fillId="0" borderId="0"/>
    <xf numFmtId="168" fontId="255" fillId="0" borderId="0" applyFont="0" applyFill="0" applyBorder="0" applyAlignment="0" applyProtection="0"/>
    <xf numFmtId="0" fontId="255" fillId="0" borderId="0"/>
    <xf numFmtId="0" fontId="255" fillId="0" borderId="0"/>
    <xf numFmtId="0" fontId="275" fillId="0" borderId="0"/>
    <xf numFmtId="0" fontId="254" fillId="0" borderId="0"/>
    <xf numFmtId="168" fontId="254" fillId="0" borderId="0" applyFont="0" applyFill="0" applyBorder="0" applyAlignment="0" applyProtection="0"/>
    <xf numFmtId="0" fontId="289" fillId="0" borderId="0"/>
    <xf numFmtId="0" fontId="253" fillId="0" borderId="0"/>
    <xf numFmtId="168" fontId="253" fillId="0" borderId="0" applyFont="0" applyFill="0" applyBorder="0" applyAlignment="0" applyProtection="0"/>
    <xf numFmtId="0" fontId="290" fillId="0" borderId="0"/>
    <xf numFmtId="0" fontId="252" fillId="0" borderId="0"/>
    <xf numFmtId="0" fontId="291" fillId="0" borderId="0"/>
    <xf numFmtId="0" fontId="251" fillId="0" borderId="0"/>
    <xf numFmtId="0" fontId="250" fillId="0" borderId="0"/>
    <xf numFmtId="0" fontId="249" fillId="0" borderId="0"/>
    <xf numFmtId="168" fontId="249" fillId="0" borderId="0" applyFont="0" applyFill="0" applyBorder="0" applyAlignment="0" applyProtection="0"/>
    <xf numFmtId="0" fontId="248" fillId="0" borderId="0"/>
    <xf numFmtId="0" fontId="247" fillId="0" borderId="0"/>
    <xf numFmtId="168" fontId="247"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7" fillId="0" borderId="0"/>
    <xf numFmtId="0" fontId="247" fillId="0" borderId="0"/>
    <xf numFmtId="168" fontId="247" fillId="0" borderId="0" applyFont="0" applyFill="0" applyBorder="0" applyAlignment="0" applyProtection="0"/>
    <xf numFmtId="0" fontId="275" fillId="0" borderId="0"/>
    <xf numFmtId="0" fontId="247" fillId="0" borderId="0"/>
    <xf numFmtId="168" fontId="247" fillId="0" borderId="0" applyFont="0" applyFill="0" applyBorder="0" applyAlignment="0" applyProtection="0"/>
    <xf numFmtId="0" fontId="275" fillId="0" borderId="0"/>
    <xf numFmtId="0" fontId="247" fillId="0" borderId="0"/>
    <xf numFmtId="0" fontId="275" fillId="0" borderId="0"/>
    <xf numFmtId="0" fontId="247" fillId="0" borderId="0"/>
    <xf numFmtId="0" fontId="247" fillId="0" borderId="0"/>
    <xf numFmtId="0" fontId="247" fillId="0" borderId="0"/>
    <xf numFmtId="168" fontId="247" fillId="0" borderId="0" applyFont="0" applyFill="0" applyBorder="0" applyAlignment="0" applyProtection="0"/>
    <xf numFmtId="0" fontId="247" fillId="0" borderId="0"/>
    <xf numFmtId="0" fontId="246" fillId="0" borderId="0"/>
    <xf numFmtId="168" fontId="246" fillId="0" borderId="0" applyFont="0" applyFill="0" applyBorder="0" applyAlignment="0" applyProtection="0"/>
    <xf numFmtId="0" fontId="245" fillId="0" borderId="0"/>
    <xf numFmtId="168" fontId="245" fillId="0" borderId="0" applyFont="0" applyFill="0" applyBorder="0" applyAlignment="0" applyProtection="0"/>
    <xf numFmtId="0" fontId="295" fillId="0" borderId="0"/>
    <xf numFmtId="0" fontId="244" fillId="0" borderId="0"/>
    <xf numFmtId="0" fontId="243" fillId="0" borderId="0"/>
    <xf numFmtId="0" fontId="296" fillId="0" borderId="0"/>
    <xf numFmtId="168" fontId="243" fillId="0" borderId="0" applyFont="0" applyFill="0" applyBorder="0" applyAlignment="0" applyProtection="0"/>
    <xf numFmtId="0" fontId="242" fillId="0" borderId="0"/>
    <xf numFmtId="168" fontId="242"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42" fillId="0" borderId="0"/>
    <xf numFmtId="0" fontId="242" fillId="0" borderId="0"/>
    <xf numFmtId="0" fontId="242" fillId="0" borderId="0"/>
    <xf numFmtId="0" fontId="242" fillId="0" borderId="0"/>
    <xf numFmtId="168" fontId="242" fillId="0" borderId="0" applyFont="0" applyFill="0" applyBorder="0" applyAlignment="0" applyProtection="0"/>
    <xf numFmtId="0" fontId="242" fillId="0" borderId="0"/>
    <xf numFmtId="0" fontId="242" fillId="0" borderId="0"/>
    <xf numFmtId="168" fontId="242" fillId="0" borderId="0" applyFont="0" applyFill="0" applyBorder="0" applyAlignment="0" applyProtection="0"/>
    <xf numFmtId="0" fontId="242" fillId="0" borderId="0"/>
    <xf numFmtId="168" fontId="242" fillId="0" borderId="0" applyFont="0" applyFill="0" applyBorder="0" applyAlignment="0" applyProtection="0"/>
    <xf numFmtId="0" fontId="275" fillId="0" borderId="0"/>
    <xf numFmtId="0" fontId="242" fillId="0" borderId="0"/>
    <xf numFmtId="0" fontId="242" fillId="0" borderId="0"/>
    <xf numFmtId="0" fontId="275" fillId="0" borderId="0"/>
    <xf numFmtId="168" fontId="242" fillId="0" borderId="0" applyFont="0" applyFill="0" applyBorder="0" applyAlignment="0" applyProtection="0"/>
    <xf numFmtId="0" fontId="241" fillId="0" borderId="0"/>
    <xf numFmtId="167" fontId="241" fillId="0" borderId="0" applyFont="0" applyFill="0" applyBorder="0" applyAlignment="0" applyProtection="0"/>
    <xf numFmtId="168" fontId="241" fillId="0" borderId="0" applyFont="0" applyFill="0" applyBorder="0" applyAlignment="0" applyProtection="0"/>
    <xf numFmtId="0" fontId="240" fillId="0" borderId="0"/>
    <xf numFmtId="167" fontId="240" fillId="0" borderId="0" applyFont="0" applyFill="0" applyBorder="0" applyAlignment="0" applyProtection="0"/>
    <xf numFmtId="0" fontId="239" fillId="0" borderId="0"/>
    <xf numFmtId="168" fontId="239" fillId="0" borderId="0" applyFont="0" applyFill="0" applyBorder="0" applyAlignment="0" applyProtection="0"/>
    <xf numFmtId="0" fontId="238" fillId="0" borderId="0"/>
    <xf numFmtId="167" fontId="238" fillId="0" borderId="0" applyFont="0" applyFill="0" applyBorder="0" applyAlignment="0" applyProtection="0"/>
    <xf numFmtId="0" fontId="237" fillId="0" borderId="0"/>
    <xf numFmtId="167" fontId="237" fillId="0" borderId="0" applyFont="0" applyFill="0" applyBorder="0" applyAlignment="0" applyProtection="0"/>
    <xf numFmtId="0" fontId="236" fillId="0" borderId="0"/>
    <xf numFmtId="167" fontId="236" fillId="0" borderId="0" applyFont="0" applyFill="0" applyBorder="0" applyAlignment="0" applyProtection="0"/>
    <xf numFmtId="0" fontId="235" fillId="0" borderId="0"/>
    <xf numFmtId="0" fontId="235" fillId="0" borderId="0"/>
    <xf numFmtId="167" fontId="235" fillId="0" borderId="0" applyFont="0" applyFill="0" applyBorder="0" applyAlignment="0" applyProtection="0"/>
    <xf numFmtId="0" fontId="234" fillId="0" borderId="0"/>
    <xf numFmtId="0" fontId="233" fillId="0" borderId="0"/>
    <xf numFmtId="0" fontId="297" fillId="0" borderId="0"/>
    <xf numFmtId="0" fontId="232" fillId="0" borderId="0"/>
    <xf numFmtId="167" fontId="232" fillId="0" borderId="0" applyFont="0" applyFill="0" applyBorder="0" applyAlignment="0" applyProtection="0"/>
    <xf numFmtId="0" fontId="231" fillId="0" borderId="0"/>
    <xf numFmtId="0" fontId="230" fillId="0" borderId="0"/>
    <xf numFmtId="0" fontId="229" fillId="0" borderId="0"/>
    <xf numFmtId="167" fontId="229"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3" borderId="0" applyNumberFormat="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0" fontId="228" fillId="0" borderId="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0" fontId="228" fillId="0" borderId="0"/>
    <xf numFmtId="168" fontId="228" fillId="0" borderId="0" applyFont="0" applyFill="0" applyBorder="0" applyAlignment="0" applyProtection="0"/>
    <xf numFmtId="0" fontId="228" fillId="0" borderId="0"/>
    <xf numFmtId="167" fontId="228" fillId="0" borderId="0" applyFont="0" applyFill="0" applyBorder="0" applyAlignment="0" applyProtection="0"/>
    <xf numFmtId="168" fontId="228" fillId="0" borderId="0" applyFont="0" applyFill="0" applyBorder="0" applyAlignment="0" applyProtection="0"/>
    <xf numFmtId="0" fontId="228" fillId="0" borderId="0"/>
    <xf numFmtId="167" fontId="228" fillId="0" borderId="0" applyFont="0" applyFill="0" applyBorder="0" applyAlignment="0" applyProtection="0"/>
    <xf numFmtId="0" fontId="228" fillId="0" borderId="0"/>
    <xf numFmtId="168" fontId="228" fillId="0" borderId="0" applyFont="0" applyFill="0" applyBorder="0" applyAlignment="0" applyProtection="0"/>
    <xf numFmtId="0" fontId="228" fillId="0" borderId="0"/>
    <xf numFmtId="167" fontId="228" fillId="0" borderId="0" applyFont="0" applyFill="0" applyBorder="0" applyAlignment="0" applyProtection="0"/>
    <xf numFmtId="0" fontId="228" fillId="0" borderId="0"/>
    <xf numFmtId="167" fontId="228" fillId="0" borderId="0" applyFont="0" applyFill="0" applyBorder="0" applyAlignment="0" applyProtection="0"/>
    <xf numFmtId="0" fontId="228" fillId="0" borderId="0"/>
    <xf numFmtId="167" fontId="228" fillId="0" borderId="0" applyFont="0" applyFill="0" applyBorder="0" applyAlignment="0" applyProtection="0"/>
    <xf numFmtId="0" fontId="228" fillId="0" borderId="0"/>
    <xf numFmtId="0" fontId="228" fillId="0" borderId="0"/>
    <xf numFmtId="167" fontId="228" fillId="0" borderId="0" applyFont="0" applyFill="0" applyBorder="0" applyAlignment="0" applyProtection="0"/>
    <xf numFmtId="0" fontId="228" fillId="0" borderId="0"/>
    <xf numFmtId="0" fontId="227" fillId="0" borderId="0"/>
    <xf numFmtId="168" fontId="227" fillId="0" borderId="0" applyFont="0" applyFill="0" applyBorder="0" applyAlignment="0" applyProtection="0"/>
    <xf numFmtId="0" fontId="226" fillId="0" borderId="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0" fontId="275" fillId="0" borderId="0"/>
    <xf numFmtId="0" fontId="225" fillId="0" borderId="0"/>
    <xf numFmtId="167" fontId="225" fillId="0" borderId="0" applyFont="0" applyFill="0" applyBorder="0" applyAlignment="0" applyProtection="0"/>
    <xf numFmtId="0" fontId="225" fillId="0" borderId="0"/>
    <xf numFmtId="0" fontId="225" fillId="0" borderId="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3" borderId="0" applyNumberFormat="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4" fillId="0" borderId="0"/>
    <xf numFmtId="167" fontId="224" fillId="0" borderId="0" applyFont="0" applyFill="0" applyBorder="0" applyAlignment="0" applyProtection="0"/>
    <xf numFmtId="0" fontId="223" fillId="0" borderId="0"/>
    <xf numFmtId="168" fontId="223"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3" borderId="0" applyNumberFormat="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3" borderId="0" applyNumberFormat="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2" fillId="0" borderId="0"/>
    <xf numFmtId="168" fontId="222" fillId="0" borderId="0" applyFont="0" applyFill="0" applyBorder="0" applyAlignment="0" applyProtection="0"/>
    <xf numFmtId="0" fontId="222" fillId="0" borderId="0"/>
    <xf numFmtId="0" fontId="221" fillId="0" borderId="0"/>
    <xf numFmtId="167" fontId="221" fillId="0" borderId="0" applyFont="0" applyFill="0" applyBorder="0" applyAlignment="0" applyProtection="0"/>
    <xf numFmtId="0" fontId="276" fillId="0" borderId="0"/>
    <xf numFmtId="0" fontId="220" fillId="0" borderId="0"/>
    <xf numFmtId="168" fontId="220" fillId="0" borderId="0" applyFont="0" applyFill="0" applyBorder="0" applyAlignment="0" applyProtection="0"/>
    <xf numFmtId="0" fontId="219" fillId="0" borderId="0"/>
    <xf numFmtId="167" fontId="219" fillId="0" borderId="0" applyFont="0" applyFill="0" applyBorder="0" applyAlignment="0" applyProtection="0"/>
    <xf numFmtId="167" fontId="219" fillId="0" borderId="0" applyFont="0" applyFill="0" applyBorder="0" applyAlignment="0" applyProtection="0"/>
    <xf numFmtId="0" fontId="218" fillId="0" borderId="0"/>
    <xf numFmtId="167" fontId="218" fillId="0" borderId="0" applyFont="0" applyFill="0" applyBorder="0" applyAlignment="0" applyProtection="0"/>
    <xf numFmtId="167" fontId="218" fillId="0" borderId="0" applyFont="0" applyFill="0" applyBorder="0" applyAlignment="0" applyProtection="0"/>
    <xf numFmtId="0" fontId="217" fillId="0" borderId="0"/>
    <xf numFmtId="167" fontId="217" fillId="0" borderId="0" applyFont="0" applyFill="0" applyBorder="0" applyAlignment="0" applyProtection="0"/>
    <xf numFmtId="167" fontId="217" fillId="0" borderId="0" applyFont="0" applyFill="0" applyBorder="0" applyAlignment="0" applyProtection="0"/>
    <xf numFmtId="0" fontId="216" fillId="0" borderId="0"/>
    <xf numFmtId="167" fontId="216" fillId="0" borderId="0" applyFont="0" applyFill="0" applyBorder="0" applyAlignment="0" applyProtection="0"/>
    <xf numFmtId="167" fontId="216" fillId="0" borderId="0" applyFont="0" applyFill="0" applyBorder="0" applyAlignment="0" applyProtection="0"/>
    <xf numFmtId="0" fontId="215" fillId="0" borderId="0"/>
    <xf numFmtId="167" fontId="215" fillId="0" borderId="0" applyFont="0" applyFill="0" applyBorder="0" applyAlignment="0" applyProtection="0"/>
    <xf numFmtId="0" fontId="214" fillId="0" borderId="0"/>
    <xf numFmtId="167" fontId="214" fillId="0" borderId="0" applyFont="0" applyFill="0" applyBorder="0" applyAlignment="0" applyProtection="0"/>
    <xf numFmtId="0" fontId="213" fillId="0" borderId="0"/>
    <xf numFmtId="0" fontId="212" fillId="0" borderId="0"/>
    <xf numFmtId="167" fontId="212"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167" fontId="210" fillId="0" borderId="0" applyFont="0" applyFill="0" applyBorder="0" applyAlignment="0" applyProtection="0"/>
    <xf numFmtId="0" fontId="209" fillId="0" borderId="0"/>
    <xf numFmtId="167" fontId="209" fillId="0" borderId="0" applyFont="0" applyFill="0" applyBorder="0" applyAlignment="0" applyProtection="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0" fontId="277" fillId="6" borderId="0" applyNumberFormat="0" applyBorder="0" applyAlignment="0" applyProtection="0"/>
    <xf numFmtId="0" fontId="277" fillId="7" borderId="0" applyNumberFormat="0" applyBorder="0" applyAlignment="0" applyProtection="0"/>
    <xf numFmtId="0" fontId="277" fillId="8" borderId="0" applyNumberFormat="0" applyBorder="0" applyAlignment="0" applyProtection="0"/>
    <xf numFmtId="0" fontId="277" fillId="9" borderId="0" applyNumberFormat="0" applyBorder="0" applyAlignment="0" applyProtection="0"/>
    <xf numFmtId="0" fontId="277" fillId="10" borderId="0" applyNumberFormat="0" applyBorder="0" applyAlignment="0" applyProtection="0"/>
    <xf numFmtId="0" fontId="277" fillId="11" borderId="0" applyNumberFormat="0" applyBorder="0" applyAlignment="0" applyProtection="0"/>
    <xf numFmtId="0" fontId="277" fillId="12" borderId="0" applyNumberFormat="0" applyBorder="0" applyAlignment="0" applyProtection="0"/>
    <xf numFmtId="0" fontId="277" fillId="13" borderId="0" applyNumberFormat="0" applyBorder="0" applyAlignment="0" applyProtection="0"/>
    <xf numFmtId="0" fontId="277" fillId="8" borderId="0" applyNumberFormat="0" applyBorder="0" applyAlignment="0" applyProtection="0"/>
    <xf numFmtId="0" fontId="277" fillId="11" borderId="0" applyNumberFormat="0" applyBorder="0" applyAlignment="0" applyProtection="0"/>
    <xf numFmtId="0" fontId="277" fillId="14" borderId="0" applyNumberFormat="0" applyBorder="0" applyAlignment="0" applyProtection="0"/>
    <xf numFmtId="0" fontId="299" fillId="15" borderId="0" applyNumberFormat="0" applyBorder="0" applyAlignment="0" applyProtection="0"/>
    <xf numFmtId="0" fontId="299" fillId="12" borderId="0" applyNumberFormat="0" applyBorder="0" applyAlignment="0" applyProtection="0"/>
    <xf numFmtId="0" fontId="299" fillId="13" borderId="0" applyNumberFormat="0" applyBorder="0" applyAlignment="0" applyProtection="0"/>
    <xf numFmtId="0" fontId="299" fillId="16" borderId="0" applyNumberFormat="0" applyBorder="0" applyAlignment="0" applyProtection="0"/>
    <xf numFmtId="0" fontId="299" fillId="17" borderId="0" applyNumberFormat="0" applyBorder="0" applyAlignment="0" applyProtection="0"/>
    <xf numFmtId="0" fontId="299" fillId="18" borderId="0" applyNumberFormat="0" applyBorder="0" applyAlignment="0" applyProtection="0"/>
    <xf numFmtId="0" fontId="300" fillId="19" borderId="0" applyNumberFormat="0" applyBorder="0" applyAlignment="0" applyProtection="0"/>
    <xf numFmtId="0" fontId="301" fillId="20" borderId="23" applyNumberFormat="0" applyAlignment="0" applyProtection="0"/>
    <xf numFmtId="0" fontId="302" fillId="21" borderId="24" applyNumberFormat="0" applyAlignment="0" applyProtection="0"/>
    <xf numFmtId="0" fontId="303" fillId="0" borderId="25" applyNumberFormat="0" applyFill="0" applyAlignment="0" applyProtection="0"/>
    <xf numFmtId="0" fontId="304" fillId="0" borderId="0" applyNumberFormat="0" applyFill="0" applyBorder="0" applyAlignment="0" applyProtection="0"/>
    <xf numFmtId="0" fontId="299" fillId="22" borderId="0" applyNumberFormat="0" applyBorder="0" applyAlignment="0" applyProtection="0"/>
    <xf numFmtId="0" fontId="299" fillId="23" borderId="0" applyNumberFormat="0" applyBorder="0" applyAlignment="0" applyProtection="0"/>
    <xf numFmtId="0" fontId="299" fillId="24" borderId="0" applyNumberFormat="0" applyBorder="0" applyAlignment="0" applyProtection="0"/>
    <xf numFmtId="0" fontId="299" fillId="16" borderId="0" applyNumberFormat="0" applyBorder="0" applyAlignment="0" applyProtection="0"/>
    <xf numFmtId="0" fontId="299" fillId="17" borderId="0" applyNumberFormat="0" applyBorder="0" applyAlignment="0" applyProtection="0"/>
    <xf numFmtId="0" fontId="299" fillId="25" borderId="0" applyNumberFormat="0" applyBorder="0" applyAlignment="0" applyProtection="0"/>
    <xf numFmtId="0" fontId="305" fillId="10" borderId="23" applyNumberFormat="0" applyAlignment="0" applyProtection="0"/>
    <xf numFmtId="0" fontId="306" fillId="7" borderId="0" applyNumberFormat="0" applyBorder="0" applyAlignment="0" applyProtection="0"/>
    <xf numFmtId="0" fontId="307" fillId="26" borderId="0" applyNumberFormat="0" applyBorder="0" applyAlignment="0" applyProtection="0"/>
    <xf numFmtId="0" fontId="275" fillId="27" borderId="22" applyNumberFormat="0" applyFont="0" applyAlignment="0" applyProtection="0"/>
    <xf numFmtId="0" fontId="308" fillId="20" borderId="26" applyNumberFormat="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11" fillId="0" borderId="27" applyNumberFormat="0" applyFill="0" applyAlignment="0" applyProtection="0"/>
    <xf numFmtId="0" fontId="312" fillId="0" borderId="28" applyNumberFormat="0" applyFill="0" applyAlignment="0" applyProtection="0"/>
    <xf numFmtId="0" fontId="304" fillId="0" borderId="29" applyNumberFormat="0" applyFill="0" applyAlignment="0" applyProtection="0"/>
    <xf numFmtId="0" fontId="313" fillId="0" borderId="0" applyNumberFormat="0" applyFill="0" applyBorder="0" applyAlignment="0" applyProtection="0"/>
    <xf numFmtId="0" fontId="314" fillId="0" borderId="30" applyNumberFormat="0" applyFill="0" applyAlignment="0" applyProtection="0"/>
    <xf numFmtId="0" fontId="206" fillId="0" borderId="0"/>
    <xf numFmtId="167" fontId="206" fillId="0" borderId="0" applyFont="0" applyFill="0" applyBorder="0" applyAlignment="0" applyProtection="0"/>
    <xf numFmtId="0" fontId="205" fillId="0" borderId="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315" fillId="0" borderId="0"/>
    <xf numFmtId="168" fontId="315" fillId="0" borderId="0" applyFont="0" applyFill="0" applyBorder="0" applyAlignment="0" applyProtection="0"/>
    <xf numFmtId="0" fontId="203" fillId="0" borderId="0"/>
    <xf numFmtId="0" fontId="203" fillId="0" borderId="0"/>
    <xf numFmtId="9" fontId="315" fillId="0" borderId="0" applyFont="0" applyFill="0" applyBorder="0" applyAlignment="0" applyProtection="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199" fillId="0" borderId="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197" fillId="0" borderId="0"/>
    <xf numFmtId="167" fontId="197" fillId="0" borderId="0" applyFont="0" applyFill="0" applyBorder="0" applyAlignment="0" applyProtection="0"/>
    <xf numFmtId="0" fontId="196" fillId="0" borderId="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276" fillId="0" borderId="0"/>
    <xf numFmtId="0" fontId="193" fillId="0" borderId="0"/>
    <xf numFmtId="167" fontId="193" fillId="0" borderId="0" applyFont="0" applyFill="0" applyBorder="0" applyAlignment="0" applyProtection="0"/>
    <xf numFmtId="0" fontId="192" fillId="0" borderId="0"/>
    <xf numFmtId="167" fontId="192" fillId="0" borderId="0" applyFont="0" applyFill="0" applyBorder="0" applyAlignment="0" applyProtection="0"/>
    <xf numFmtId="0" fontId="276" fillId="0" borderId="0"/>
    <xf numFmtId="0" fontId="191" fillId="0" borderId="0"/>
    <xf numFmtId="167" fontId="191" fillId="0" borderId="0" applyFont="0" applyFill="0" applyBorder="0" applyAlignment="0" applyProtection="0"/>
    <xf numFmtId="0" fontId="190" fillId="0" borderId="0"/>
    <xf numFmtId="0" fontId="316"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8" fillId="0" borderId="0"/>
    <xf numFmtId="0" fontId="318" fillId="0" borderId="0"/>
    <xf numFmtId="0" fontId="188" fillId="0" borderId="0"/>
    <xf numFmtId="0" fontId="187" fillId="0" borderId="0"/>
    <xf numFmtId="168" fontId="187"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275" fillId="27" borderId="32" applyNumberFormat="0" applyFont="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275" fillId="0" borderId="0"/>
    <xf numFmtId="168" fontId="275" fillId="0" borderId="0" applyFont="0" applyFill="0" applyBorder="0" applyAlignment="0" applyProtection="0"/>
    <xf numFmtId="0" fontId="187" fillId="0" borderId="0"/>
    <xf numFmtId="0" fontId="187" fillId="0" borderId="0"/>
    <xf numFmtId="9" fontId="275"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275"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0" fontId="275" fillId="0" borderId="0"/>
    <xf numFmtId="0" fontId="187" fillId="0" borderId="0"/>
    <xf numFmtId="0" fontId="321" fillId="0" borderId="0"/>
    <xf numFmtId="168" fontId="321" fillId="0" borderId="0" applyFont="0" applyFill="0" applyBorder="0" applyAlignment="0" applyProtection="0"/>
    <xf numFmtId="9" fontId="321" fillId="0" borderId="0" applyFont="0" applyFill="0" applyBorder="0" applyAlignment="0" applyProtection="0"/>
    <xf numFmtId="166" fontId="275" fillId="0" borderId="0" applyFont="0" applyFill="0" applyBorder="0" applyAlignment="0" applyProtection="0"/>
    <xf numFmtId="166" fontId="275" fillId="0" borderId="0" applyFont="0" applyFill="0" applyBorder="0" applyAlignment="0" applyProtection="0"/>
    <xf numFmtId="166" fontId="275" fillId="0" borderId="0" applyFont="0" applyFill="0" applyBorder="0" applyAlignment="0" applyProtection="0"/>
    <xf numFmtId="166" fontId="275" fillId="0" borderId="0" applyFont="0" applyFill="0" applyBorder="0" applyAlignment="0" applyProtection="0"/>
    <xf numFmtId="166" fontId="275" fillId="0" borderId="0" applyFont="0" applyFill="0" applyBorder="0" applyAlignment="0" applyProtection="0"/>
    <xf numFmtId="166" fontId="321" fillId="0" borderId="0" applyFont="0" applyFill="0" applyBorder="0" applyAlignment="0" applyProtection="0"/>
    <xf numFmtId="168" fontId="275" fillId="0" borderId="0" applyFont="0" applyFill="0" applyBorder="0" applyAlignment="0" applyProtection="0"/>
    <xf numFmtId="168" fontId="275" fillId="0" borderId="0" applyFont="0" applyFill="0" applyBorder="0" applyAlignment="0" applyProtection="0"/>
    <xf numFmtId="9" fontId="275" fillId="0" borderId="0" applyFont="0" applyFill="0" applyBorder="0" applyAlignment="0" applyProtection="0"/>
    <xf numFmtId="9" fontId="275" fillId="0" borderId="0" applyFont="0" applyFill="0" applyBorder="0" applyAlignment="0" applyProtection="0"/>
    <xf numFmtId="9" fontId="275" fillId="0" borderId="0" applyFont="0" applyFill="0" applyBorder="0" applyAlignment="0" applyProtection="0"/>
    <xf numFmtId="41" fontId="274" fillId="0" borderId="0" applyFont="0" applyFill="0" applyBorder="0" applyAlignment="0" applyProtection="0"/>
    <xf numFmtId="0" fontId="186" fillId="0" borderId="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275" fillId="27" borderId="40" applyNumberFormat="0" applyFont="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3" borderId="0" applyNumberFormat="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275" fillId="27" borderId="40" applyNumberFormat="0" applyFont="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167" fontId="186" fillId="0" borderId="0" applyFont="0" applyFill="0" applyBorder="0" applyAlignment="0" applyProtection="0"/>
    <xf numFmtId="0" fontId="186" fillId="0" borderId="0"/>
    <xf numFmtId="0" fontId="186" fillId="0" borderId="0"/>
    <xf numFmtId="168" fontId="186" fillId="0" borderId="0" applyFont="0" applyFill="0" applyBorder="0" applyAlignment="0" applyProtection="0"/>
    <xf numFmtId="0" fontId="186" fillId="0" borderId="0"/>
    <xf numFmtId="167" fontId="186" fillId="0" borderId="0" applyFont="0" applyFill="0" applyBorder="0" applyAlignment="0" applyProtection="0"/>
    <xf numFmtId="167" fontId="186" fillId="0" borderId="0" applyFont="0" applyFill="0" applyBorder="0" applyAlignment="0" applyProtection="0"/>
    <xf numFmtId="0" fontId="186" fillId="0" borderId="0"/>
    <xf numFmtId="0" fontId="186" fillId="0" borderId="0"/>
    <xf numFmtId="0" fontId="275" fillId="0" borderId="0"/>
    <xf numFmtId="168" fontId="275" fillId="0" borderId="0" applyFont="0" applyFill="0" applyBorder="0" applyAlignment="0" applyProtection="0"/>
    <xf numFmtId="9" fontId="275" fillId="0" borderId="0" applyFont="0" applyFill="0" applyBorder="0" applyAlignment="0" applyProtection="0"/>
    <xf numFmtId="166" fontId="275" fillId="0" borderId="0" applyFont="0" applyFill="0" applyBorder="0" applyAlignment="0" applyProtection="0"/>
    <xf numFmtId="41" fontId="274" fillId="0" borderId="0" applyFont="0" applyFill="0" applyBorder="0" applyAlignment="0" applyProtection="0"/>
    <xf numFmtId="168" fontId="274" fillId="0" borderId="0" applyFont="0" applyFill="0" applyBorder="0" applyAlignment="0" applyProtection="0"/>
    <xf numFmtId="0" fontId="185" fillId="0" borderId="0"/>
    <xf numFmtId="168" fontId="185" fillId="0" borderId="0" applyFont="0" applyFill="0" applyBorder="0" applyAlignment="0" applyProtection="0"/>
    <xf numFmtId="0" fontId="274" fillId="0" borderId="0"/>
    <xf numFmtId="168" fontId="274" fillId="0" borderId="0" applyFont="0" applyFill="0" applyBorder="0" applyAlignment="0" applyProtection="0"/>
    <xf numFmtId="9" fontId="274"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0" fontId="185" fillId="0" borderId="0"/>
    <xf numFmtId="41" fontId="274"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0" fontId="185" fillId="0" borderId="0"/>
    <xf numFmtId="168" fontId="274"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168" fontId="185" fillId="0" borderId="0" applyFont="0" applyFill="0" applyBorder="0" applyAlignment="0" applyProtection="0"/>
    <xf numFmtId="0" fontId="184" fillId="0" borderId="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2" fillId="0" borderId="0"/>
    <xf numFmtId="0" fontId="181" fillId="0" borderId="0"/>
    <xf numFmtId="167" fontId="181" fillId="0" borderId="0" applyFont="0" applyFill="0" applyBorder="0" applyAlignment="0" applyProtection="0"/>
    <xf numFmtId="0" fontId="327" fillId="0" borderId="0" applyNumberFormat="0" applyFill="0" applyBorder="0" applyAlignment="0" applyProtection="0"/>
    <xf numFmtId="0" fontId="326" fillId="0" borderId="0"/>
    <xf numFmtId="168" fontId="326" fillId="0" borderId="0" applyFont="0" applyFill="0" applyBorder="0" applyAlignment="0" applyProtection="0"/>
    <xf numFmtId="9" fontId="326" fillId="0" borderId="0" applyFont="0" applyFill="0" applyBorder="0" applyAlignment="0" applyProtection="0"/>
    <xf numFmtId="0" fontId="180" fillId="0" borderId="0"/>
    <xf numFmtId="0" fontId="180" fillId="0" borderId="0"/>
    <xf numFmtId="0" fontId="179" fillId="0" borderId="0"/>
    <xf numFmtId="167" fontId="179" fillId="0" borderId="0" applyFont="0" applyFill="0" applyBorder="0" applyAlignment="0" applyProtection="0"/>
    <xf numFmtId="0" fontId="276" fillId="0" borderId="0"/>
    <xf numFmtId="0" fontId="276" fillId="0" borderId="0"/>
    <xf numFmtId="0" fontId="178" fillId="0" borderId="0"/>
    <xf numFmtId="0" fontId="178" fillId="0" borderId="0"/>
    <xf numFmtId="0" fontId="276" fillId="0" borderId="0"/>
    <xf numFmtId="0" fontId="178" fillId="0" borderId="0"/>
    <xf numFmtId="0" fontId="178" fillId="0" borderId="0"/>
    <xf numFmtId="168" fontId="178" fillId="0" borderId="0" applyFont="0" applyFill="0" applyBorder="0" applyAlignment="0" applyProtection="0"/>
    <xf numFmtId="0" fontId="276" fillId="0" borderId="0"/>
    <xf numFmtId="0" fontId="178" fillId="3" borderId="0" applyNumberFormat="0" applyBorder="0" applyAlignment="0" applyProtection="0"/>
    <xf numFmtId="0" fontId="177" fillId="0" borderId="0"/>
    <xf numFmtId="0" fontId="176" fillId="0" borderId="0"/>
    <xf numFmtId="0" fontId="175" fillId="0" borderId="0"/>
    <xf numFmtId="167" fontId="175" fillId="0" borderId="0" applyFont="0" applyFill="0" applyBorder="0" applyAlignment="0" applyProtection="0"/>
    <xf numFmtId="0" fontId="175" fillId="0" borderId="0"/>
    <xf numFmtId="0" fontId="174" fillId="0" borderId="0"/>
    <xf numFmtId="0" fontId="173" fillId="0" borderId="0"/>
    <xf numFmtId="0" fontId="172" fillId="0" borderId="0"/>
    <xf numFmtId="167" fontId="172" fillId="0" borderId="0" applyFont="0" applyFill="0" applyBorder="0" applyAlignment="0" applyProtection="0"/>
    <xf numFmtId="0" fontId="172" fillId="0" borderId="0"/>
    <xf numFmtId="0" fontId="172" fillId="0" borderId="0"/>
    <xf numFmtId="0" fontId="171" fillId="3" borderId="0" applyNumberFormat="0" applyBorder="0" applyAlignment="0" applyProtection="0"/>
    <xf numFmtId="0" fontId="171" fillId="0" borderId="0"/>
    <xf numFmtId="0" fontId="277" fillId="19" borderId="0" applyNumberFormat="0" applyBorder="0" applyAlignment="0" applyProtection="0"/>
    <xf numFmtId="0" fontId="170" fillId="0" borderId="0"/>
    <xf numFmtId="0" fontId="169" fillId="0" borderId="0"/>
    <xf numFmtId="167" fontId="169" fillId="0" borderId="0" applyFont="0" applyFill="0" applyBorder="0" applyAlignment="0" applyProtection="0"/>
    <xf numFmtId="0" fontId="169" fillId="0" borderId="0"/>
    <xf numFmtId="0" fontId="276" fillId="0" borderId="0"/>
    <xf numFmtId="0" fontId="168" fillId="0" borderId="0"/>
    <xf numFmtId="167" fontId="168" fillId="0" borderId="0" applyFont="0" applyFill="0" applyBorder="0" applyAlignment="0" applyProtection="0"/>
    <xf numFmtId="0" fontId="168" fillId="0" borderId="0"/>
    <xf numFmtId="0" fontId="168" fillId="0" borderId="0"/>
    <xf numFmtId="0" fontId="329" fillId="0" borderId="0"/>
    <xf numFmtId="0" fontId="167" fillId="0" borderId="0"/>
    <xf numFmtId="0" fontId="276" fillId="0" borderId="0"/>
    <xf numFmtId="0" fontId="166" fillId="0" borderId="0"/>
    <xf numFmtId="167" fontId="166" fillId="0" borderId="0" applyFont="0" applyFill="0" applyBorder="0" applyAlignment="0" applyProtection="0"/>
    <xf numFmtId="0" fontId="166" fillId="0" borderId="0"/>
    <xf numFmtId="0" fontId="165" fillId="0" borderId="0"/>
    <xf numFmtId="0" fontId="164" fillId="0" borderId="0"/>
    <xf numFmtId="0" fontId="163" fillId="0" borderId="0"/>
    <xf numFmtId="167" fontId="163" fillId="0" borderId="0" applyFont="0" applyFill="0" applyBorder="0" applyAlignment="0" applyProtection="0"/>
    <xf numFmtId="0" fontId="163" fillId="0" borderId="0"/>
    <xf numFmtId="0" fontId="162" fillId="0" borderId="0"/>
    <xf numFmtId="167" fontId="162" fillId="0" borderId="0" applyFont="0" applyFill="0" applyBorder="0" applyAlignment="0" applyProtection="0"/>
    <xf numFmtId="0" fontId="162" fillId="0" borderId="0"/>
    <xf numFmtId="0" fontId="161" fillId="0" borderId="0"/>
    <xf numFmtId="167" fontId="161" fillId="0" borderId="0" applyFont="0" applyFill="0" applyBorder="0" applyAlignment="0" applyProtection="0"/>
    <xf numFmtId="0" fontId="161" fillId="0" borderId="0"/>
    <xf numFmtId="0" fontId="160" fillId="0" borderId="0"/>
    <xf numFmtId="0" fontId="331" fillId="0" borderId="0"/>
    <xf numFmtId="168" fontId="331" fillId="0" borderId="0" applyFont="0" applyFill="0" applyBorder="0" applyAlignment="0" applyProtection="0"/>
    <xf numFmtId="9" fontId="331" fillId="0" borderId="0" applyFont="0" applyFill="0" applyBorder="0" applyAlignment="0" applyProtection="0"/>
    <xf numFmtId="0" fontId="333" fillId="0" borderId="0"/>
    <xf numFmtId="0" fontId="159" fillId="0" borderId="0"/>
    <xf numFmtId="167" fontId="159" fillId="0" borderId="0" applyFont="0" applyFill="0" applyBorder="0" applyAlignment="0" applyProtection="0"/>
    <xf numFmtId="0" fontId="159" fillId="0" borderId="0"/>
    <xf numFmtId="0" fontId="158" fillId="0" borderId="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276" fillId="0" borderId="0"/>
    <xf numFmtId="0" fontId="157" fillId="0" borderId="0"/>
    <xf numFmtId="167" fontId="157" fillId="0" borderId="0" applyFont="0" applyFill="0" applyBorder="0" applyAlignment="0" applyProtection="0"/>
    <xf numFmtId="0" fontId="157" fillId="0" borderId="0"/>
    <xf numFmtId="0" fontId="156" fillId="0" borderId="0"/>
    <xf numFmtId="0" fontId="155" fillId="0" borderId="0"/>
    <xf numFmtId="167" fontId="155" fillId="0" borderId="0" applyFont="0" applyFill="0" applyBorder="0" applyAlignment="0" applyProtection="0"/>
    <xf numFmtId="0" fontId="155" fillId="0" borderId="0"/>
    <xf numFmtId="0" fontId="154" fillId="0" borderId="0"/>
    <xf numFmtId="0" fontId="153" fillId="0" borderId="0"/>
    <xf numFmtId="168" fontId="153" fillId="0" borderId="0" applyFont="0" applyFill="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301" fillId="20" borderId="46" applyNumberFormat="0" applyAlignment="0" applyProtection="0"/>
    <xf numFmtId="0" fontId="305" fillId="10" borderId="46" applyNumberFormat="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308" fillId="20" borderId="47" applyNumberFormat="0" applyAlignment="0" applyProtection="0"/>
    <xf numFmtId="168" fontId="153" fillId="0" borderId="0" applyFont="0" applyFill="0" applyBorder="0" applyAlignment="0" applyProtection="0"/>
    <xf numFmtId="0" fontId="314" fillId="0" borderId="48" applyNumberFormat="0" applyFill="0" applyAlignment="0" applyProtection="0"/>
    <xf numFmtId="168" fontId="153" fillId="0" borderId="0" applyFont="0" applyFill="0" applyBorder="0" applyAlignment="0" applyProtection="0"/>
    <xf numFmtId="0" fontId="152" fillId="0" borderId="0"/>
    <xf numFmtId="168" fontId="152" fillId="0" borderId="0" applyFont="0" applyFill="0" applyBorder="0" applyAlignment="0" applyProtection="0"/>
    <xf numFmtId="9" fontId="152" fillId="0" borderId="0" applyFont="0" applyFill="0" applyBorder="0" applyAlignment="0" applyProtection="0"/>
    <xf numFmtId="0" fontId="152" fillId="3" borderId="0" applyNumberFormat="0" applyBorder="0" applyAlignment="0" applyProtection="0"/>
    <xf numFmtId="0" fontId="275" fillId="27" borderId="43" applyNumberFormat="0" applyFont="0" applyAlignment="0" applyProtection="0"/>
    <xf numFmtId="0" fontId="337" fillId="0" borderId="0"/>
    <xf numFmtId="168" fontId="337" fillId="0" borderId="0" applyFont="0" applyFill="0" applyBorder="0" applyAlignment="0" applyProtection="0"/>
    <xf numFmtId="9" fontId="337" fillId="0" borderId="0" applyFont="0" applyFill="0" applyBorder="0" applyAlignment="0" applyProtection="0"/>
    <xf numFmtId="0" fontId="151" fillId="0" borderId="0"/>
    <xf numFmtId="167" fontId="151" fillId="0" borderId="0" applyFont="0" applyFill="0" applyBorder="0" applyAlignment="0" applyProtection="0"/>
    <xf numFmtId="0" fontId="151" fillId="0" borderId="0"/>
    <xf numFmtId="0" fontId="150" fillId="0" borderId="0"/>
    <xf numFmtId="0" fontId="338" fillId="0" borderId="0"/>
    <xf numFmtId="168" fontId="338" fillId="0" borderId="0" applyFont="0" applyFill="0" applyBorder="0" applyAlignment="0" applyProtection="0"/>
    <xf numFmtId="9" fontId="338" fillId="0" borderId="0" applyFont="0" applyFill="0" applyBorder="0" applyAlignment="0" applyProtection="0"/>
    <xf numFmtId="0" fontId="149" fillId="0" borderId="0"/>
    <xf numFmtId="167" fontId="149" fillId="0" borderId="0" applyFont="0" applyFill="0" applyBorder="0" applyAlignment="0" applyProtection="0"/>
    <xf numFmtId="0" fontId="149" fillId="0" borderId="0"/>
    <xf numFmtId="0" fontId="339" fillId="0" borderId="0"/>
    <xf numFmtId="168" fontId="339" fillId="0" borderId="0" applyFont="0" applyFill="0" applyBorder="0" applyAlignment="0" applyProtection="0"/>
    <xf numFmtId="9" fontId="339" fillId="0" borderId="0" applyFont="0" applyFill="0" applyBorder="0" applyAlignment="0" applyProtection="0"/>
    <xf numFmtId="0" fontId="148" fillId="0" borderId="0"/>
    <xf numFmtId="0" fontId="147" fillId="0" borderId="0"/>
    <xf numFmtId="167" fontId="147" fillId="0" borderId="0" applyFont="0" applyFill="0" applyBorder="0" applyAlignment="0" applyProtection="0"/>
    <xf numFmtId="0" fontId="147" fillId="0" borderId="0"/>
    <xf numFmtId="0" fontId="146" fillId="0" borderId="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145" fillId="0" borderId="0"/>
    <xf numFmtId="0" fontId="144" fillId="0" borderId="0"/>
    <xf numFmtId="167" fontId="144" fillId="0" borderId="0" applyFont="0" applyFill="0" applyBorder="0" applyAlignment="0" applyProtection="0"/>
    <xf numFmtId="0" fontId="144" fillId="0" borderId="0"/>
    <xf numFmtId="0" fontId="276" fillId="0" borderId="0"/>
    <xf numFmtId="0" fontId="341" fillId="0" borderId="0"/>
    <xf numFmtId="168" fontId="341" fillId="0" borderId="0" applyFont="0" applyFill="0" applyBorder="0" applyAlignment="0" applyProtection="0"/>
    <xf numFmtId="9" fontId="341" fillId="0" borderId="0" applyFont="0" applyFill="0" applyBorder="0" applyAlignment="0" applyProtection="0"/>
    <xf numFmtId="0" fontId="143" fillId="0" borderId="0"/>
    <xf numFmtId="167" fontId="143" fillId="0" borderId="0" applyFont="0" applyFill="0" applyBorder="0" applyAlignment="0" applyProtection="0"/>
    <xf numFmtId="0" fontId="143" fillId="0" borderId="0"/>
    <xf numFmtId="0" fontId="143" fillId="0" borderId="0"/>
    <xf numFmtId="0" fontId="142" fillId="0" borderId="0"/>
    <xf numFmtId="167" fontId="142" fillId="0" borderId="0" applyFont="0" applyFill="0" applyBorder="0" applyAlignment="0" applyProtection="0"/>
    <xf numFmtId="0" fontId="142" fillId="0" borderId="0"/>
    <xf numFmtId="168" fontId="275" fillId="0" borderId="0" applyFont="0" applyFill="0" applyBorder="0" applyAlignment="0" applyProtection="0"/>
    <xf numFmtId="0" fontId="141" fillId="0" borderId="0"/>
    <xf numFmtId="167" fontId="141" fillId="0" borderId="0" applyFont="0" applyFill="0" applyBorder="0" applyAlignment="0" applyProtection="0"/>
    <xf numFmtId="0" fontId="141" fillId="0" borderId="0"/>
    <xf numFmtId="0" fontId="342" fillId="0" borderId="0"/>
    <xf numFmtId="0" fontId="140" fillId="0" borderId="0"/>
    <xf numFmtId="168" fontId="275" fillId="0" borderId="0" applyFont="0" applyFill="0" applyBorder="0" applyAlignment="0" applyProtection="0"/>
    <xf numFmtId="168" fontId="275" fillId="0" borderId="0" applyFont="0" applyFill="0" applyBorder="0" applyAlignment="0" applyProtection="0"/>
    <xf numFmtId="0" fontId="139" fillId="0" borderId="0"/>
    <xf numFmtId="167" fontId="139" fillId="0" borderId="0" applyFont="0" applyFill="0" applyBorder="0" applyAlignment="0" applyProtection="0"/>
    <xf numFmtId="0" fontId="139" fillId="0" borderId="0"/>
    <xf numFmtId="0" fontId="343" fillId="0" borderId="0"/>
    <xf numFmtId="0" fontId="138" fillId="0" borderId="0"/>
    <xf numFmtId="167" fontId="138" fillId="0" borderId="0" applyFont="0" applyFill="0" applyBorder="0" applyAlignment="0" applyProtection="0"/>
    <xf numFmtId="0" fontId="138" fillId="0" borderId="0"/>
    <xf numFmtId="0" fontId="137" fillId="0" borderId="0"/>
    <xf numFmtId="167" fontId="137" fillId="0" borderId="0" applyFont="0" applyFill="0" applyBorder="0" applyAlignment="0" applyProtection="0"/>
    <xf numFmtId="0" fontId="137" fillId="0" borderId="0"/>
    <xf numFmtId="0" fontId="276" fillId="0" borderId="0"/>
    <xf numFmtId="0" fontId="135" fillId="0" borderId="0"/>
    <xf numFmtId="167" fontId="135" fillId="0" borderId="0" applyFont="0" applyFill="0" applyBorder="0" applyAlignment="0" applyProtection="0"/>
    <xf numFmtId="0" fontId="135" fillId="0" borderId="0"/>
    <xf numFmtId="0" fontId="134" fillId="0" borderId="0"/>
    <xf numFmtId="0" fontId="134" fillId="0" borderId="0"/>
    <xf numFmtId="0" fontId="134" fillId="0" borderId="0"/>
    <xf numFmtId="0" fontId="345" fillId="0" borderId="0"/>
    <xf numFmtId="168" fontId="345" fillId="0" borderId="0" applyFont="0" applyFill="0" applyBorder="0" applyAlignment="0" applyProtection="0"/>
    <xf numFmtId="9" fontId="345" fillId="0" borderId="0" applyFont="0" applyFill="0" applyBorder="0" applyAlignment="0" applyProtection="0"/>
    <xf numFmtId="0" fontId="352" fillId="0" borderId="0"/>
    <xf numFmtId="0" fontId="352" fillId="0" borderId="0"/>
    <xf numFmtId="168" fontId="133" fillId="0" borderId="0" applyFont="0" applyFill="0" applyBorder="0" applyAlignment="0" applyProtection="0"/>
    <xf numFmtId="0" fontId="133" fillId="0" borderId="0"/>
    <xf numFmtId="168" fontId="132" fillId="0" borderId="0" applyFont="0" applyFill="0" applyBorder="0" applyAlignment="0" applyProtection="0"/>
    <xf numFmtId="0" fontId="132" fillId="0" borderId="0"/>
    <xf numFmtId="0" fontId="130" fillId="0" borderId="0"/>
    <xf numFmtId="167" fontId="130" fillId="0" borderId="0" applyFont="0" applyFill="0" applyBorder="0" applyAlignment="0" applyProtection="0"/>
    <xf numFmtId="0" fontId="130" fillId="0" borderId="0"/>
    <xf numFmtId="0" fontId="357" fillId="0" borderId="0"/>
    <xf numFmtId="168" fontId="357" fillId="0" borderId="0" applyFont="0" applyFill="0" applyBorder="0" applyAlignment="0" applyProtection="0"/>
    <xf numFmtId="9" fontId="357" fillId="0" borderId="0" applyFont="0" applyFill="0" applyBorder="0" applyAlignment="0" applyProtection="0"/>
    <xf numFmtId="0" fontId="129" fillId="0" borderId="0"/>
    <xf numFmtId="0" fontId="128" fillId="0" borderId="0"/>
    <xf numFmtId="0" fontId="128" fillId="0" borderId="0"/>
    <xf numFmtId="0" fontId="127" fillId="0" borderId="0"/>
    <xf numFmtId="167" fontId="127" fillId="0" borderId="0" applyFont="0" applyFill="0" applyBorder="0" applyAlignment="0" applyProtection="0"/>
    <xf numFmtId="0" fontId="127" fillId="0" borderId="0"/>
    <xf numFmtId="0" fontId="359" fillId="0" borderId="0"/>
    <xf numFmtId="168" fontId="359" fillId="0" borderId="0" applyFont="0" applyFill="0" applyBorder="0" applyAlignment="0" applyProtection="0"/>
    <xf numFmtId="9" fontId="359" fillId="0" borderId="0" applyFont="0" applyFill="0" applyBorder="0" applyAlignment="0" applyProtection="0"/>
    <xf numFmtId="168" fontId="274" fillId="0" borderId="0" applyFont="0" applyFill="0" applyBorder="0" applyAlignment="0" applyProtection="0"/>
    <xf numFmtId="0" fontId="274" fillId="0" borderId="0"/>
    <xf numFmtId="0" fontId="125" fillId="0" borderId="0"/>
    <xf numFmtId="167" fontId="125" fillId="0" borderId="0" applyFont="0" applyFill="0" applyBorder="0" applyAlignment="0" applyProtection="0"/>
    <xf numFmtId="0" fontId="125" fillId="0" borderId="0"/>
    <xf numFmtId="0" fontId="360" fillId="0" borderId="0"/>
    <xf numFmtId="168" fontId="360" fillId="0" borderId="0" applyFont="0" applyFill="0" applyBorder="0" applyAlignment="0" applyProtection="0"/>
    <xf numFmtId="9" fontId="360" fillId="0" borderId="0" applyFont="0" applyFill="0" applyBorder="0" applyAlignment="0" applyProtection="0"/>
    <xf numFmtId="0" fontId="361" fillId="0" borderId="0"/>
    <xf numFmtId="168" fontId="361" fillId="0" borderId="0" applyFont="0" applyFill="0" applyBorder="0" applyAlignment="0" applyProtection="0"/>
    <xf numFmtId="9" fontId="361" fillId="0" borderId="0" applyFont="0" applyFill="0" applyBorder="0" applyAlignment="0" applyProtection="0"/>
    <xf numFmtId="168" fontId="361" fillId="0" borderId="0" applyFont="0" applyFill="0" applyBorder="0" applyAlignment="0" applyProtection="0"/>
    <xf numFmtId="0" fontId="123" fillId="0" borderId="0"/>
    <xf numFmtId="167" fontId="123" fillId="0" borderId="0" applyFont="0" applyFill="0" applyBorder="0" applyAlignment="0" applyProtection="0"/>
    <xf numFmtId="0" fontId="123" fillId="0" borderId="0"/>
    <xf numFmtId="0" fontId="362" fillId="0" borderId="0"/>
    <xf numFmtId="168" fontId="275" fillId="0" borderId="0" applyFont="0" applyFill="0" applyBorder="0" applyAlignment="0" applyProtection="0"/>
    <xf numFmtId="9" fontId="275" fillId="0" borderId="0" applyFont="0" applyFill="0" applyBorder="0" applyAlignment="0" applyProtection="0"/>
    <xf numFmtId="205" fontId="363" fillId="0" borderId="0" applyFont="0" applyFill="0" applyBorder="0" applyAlignment="0" applyProtection="0"/>
    <xf numFmtId="190" fontId="275" fillId="0" borderId="0" applyFont="0" applyFill="0" applyBorder="0" applyAlignment="0" applyProtection="0"/>
    <xf numFmtId="166" fontId="275" fillId="0" borderId="0" applyFont="0" applyFill="0" applyBorder="0" applyAlignment="0" applyProtection="0"/>
    <xf numFmtId="168" fontId="122" fillId="0" borderId="0" applyFont="0" applyFill="0" applyBorder="0" applyAlignment="0" applyProtection="0"/>
    <xf numFmtId="168" fontId="275" fillId="0" borderId="0" applyFont="0" applyFill="0" applyBorder="0" applyAlignment="0" applyProtection="0"/>
    <xf numFmtId="168" fontId="122" fillId="0" borderId="0" applyFont="0" applyFill="0" applyBorder="0" applyAlignment="0" applyProtection="0"/>
    <xf numFmtId="168" fontId="122" fillId="0" borderId="0" applyFont="0" applyFill="0" applyBorder="0" applyAlignment="0" applyProtection="0"/>
    <xf numFmtId="168" fontId="122" fillId="0" borderId="0" applyFont="0" applyFill="0" applyBorder="0" applyAlignment="0" applyProtection="0"/>
    <xf numFmtId="168" fontId="275" fillId="0" borderId="0" applyFont="0" applyFill="0" applyBorder="0" applyAlignment="0" applyProtection="0"/>
    <xf numFmtId="0" fontId="275" fillId="0" borderId="0"/>
    <xf numFmtId="0" fontId="122" fillId="0" borderId="0"/>
    <xf numFmtId="0" fontId="275" fillId="0" borderId="0"/>
    <xf numFmtId="0" fontId="275" fillId="0" borderId="0"/>
    <xf numFmtId="0" fontId="275" fillId="0" borderId="0"/>
    <xf numFmtId="0" fontId="276" fillId="0" borderId="0"/>
    <xf numFmtId="0" fontId="275" fillId="0" borderId="0"/>
    <xf numFmtId="9" fontId="363" fillId="0" borderId="0" applyFont="0" applyFill="0" applyBorder="0" applyAlignment="0" applyProtection="0"/>
    <xf numFmtId="0" fontId="276" fillId="0" borderId="0"/>
    <xf numFmtId="0" fontId="364" fillId="0" borderId="0"/>
    <xf numFmtId="0" fontId="121" fillId="0" borderId="0"/>
    <xf numFmtId="167" fontId="121" fillId="0" borderId="0" applyFont="0" applyFill="0" applyBorder="0" applyAlignment="0" applyProtection="0"/>
    <xf numFmtId="0" fontId="121" fillId="0" borderId="0"/>
    <xf numFmtId="206" fontId="275" fillId="0" borderId="0" applyFont="0" applyFill="0" applyBorder="0" applyAlignment="0" applyProtection="0"/>
    <xf numFmtId="0" fontId="120" fillId="0" borderId="0"/>
    <xf numFmtId="167" fontId="120" fillId="0" borderId="0" applyFont="0" applyFill="0" applyBorder="0" applyAlignment="0" applyProtection="0"/>
    <xf numFmtId="0" fontId="120" fillId="0" borderId="0"/>
    <xf numFmtId="168" fontId="364" fillId="0" borderId="0" applyFont="0" applyFill="0" applyBorder="0" applyAlignment="0" applyProtection="0"/>
    <xf numFmtId="9" fontId="364" fillId="0" borderId="0" applyFont="0" applyFill="0" applyBorder="0" applyAlignment="0" applyProtection="0"/>
    <xf numFmtId="0" fontId="119" fillId="0" borderId="0"/>
    <xf numFmtId="167" fontId="119" fillId="0" borderId="0" applyFont="0" applyFill="0" applyBorder="0" applyAlignment="0" applyProtection="0"/>
    <xf numFmtId="0" fontId="119" fillId="0" borderId="0"/>
    <xf numFmtId="0" fontId="275" fillId="0" borderId="0"/>
    <xf numFmtId="0" fontId="118" fillId="0" borderId="0"/>
    <xf numFmtId="0" fontId="275" fillId="0" borderId="0"/>
    <xf numFmtId="9" fontId="118" fillId="0" borderId="0" applyFont="0" applyFill="0" applyBorder="0" applyAlignment="0" applyProtection="0"/>
    <xf numFmtId="168" fontId="118" fillId="0" borderId="0" applyFont="0" applyFill="0" applyBorder="0" applyAlignment="0" applyProtection="0"/>
    <xf numFmtId="0" fontId="117" fillId="0" borderId="0"/>
    <xf numFmtId="168" fontId="117" fillId="0" borderId="0" applyFont="0" applyFill="0" applyBorder="0" applyAlignment="0" applyProtection="0"/>
    <xf numFmtId="9" fontId="117" fillId="0" borderId="0" applyFont="0" applyFill="0" applyBorder="0" applyAlignment="0" applyProtection="0"/>
    <xf numFmtId="43" fontId="117" fillId="0" borderId="0" applyFont="0" applyFill="0" applyBorder="0" applyAlignment="0" applyProtection="0"/>
    <xf numFmtId="43" fontId="114" fillId="0" borderId="0" applyFont="0" applyFill="0" applyBorder="0" applyAlignment="0" applyProtection="0"/>
    <xf numFmtId="0" fontId="114" fillId="0" borderId="0"/>
    <xf numFmtId="0" fontId="113" fillId="0" borderId="0"/>
    <xf numFmtId="167" fontId="113" fillId="0" borderId="0" applyFont="0" applyFill="0" applyBorder="0" applyAlignment="0" applyProtection="0"/>
    <xf numFmtId="0" fontId="113" fillId="0" borderId="0"/>
    <xf numFmtId="0" fontId="368" fillId="0" borderId="0"/>
    <xf numFmtId="168" fontId="368" fillId="0" borderId="0" applyFont="0" applyFill="0" applyBorder="0" applyAlignment="0" applyProtection="0"/>
    <xf numFmtId="9" fontId="368" fillId="0" borderId="0" applyFont="0" applyFill="0" applyBorder="0" applyAlignment="0" applyProtection="0"/>
    <xf numFmtId="0" fontId="112" fillId="0" borderId="0"/>
    <xf numFmtId="167" fontId="112" fillId="0" borderId="0" applyFont="0" applyFill="0" applyBorder="0" applyAlignment="0" applyProtection="0"/>
    <xf numFmtId="0" fontId="112" fillId="0" borderId="0"/>
    <xf numFmtId="0" fontId="276" fillId="0" borderId="0"/>
    <xf numFmtId="0" fontId="370" fillId="0" borderId="0"/>
    <xf numFmtId="0" fontId="111" fillId="0" borderId="0"/>
    <xf numFmtId="167" fontId="111" fillId="0" borderId="0" applyFont="0" applyFill="0" applyBorder="0" applyAlignment="0" applyProtection="0"/>
    <xf numFmtId="0" fontId="111" fillId="0" borderId="0"/>
    <xf numFmtId="0" fontId="110" fillId="0" borderId="0"/>
    <xf numFmtId="167" fontId="110" fillId="0" borderId="0" applyFont="0" applyFill="0" applyBorder="0" applyAlignment="0" applyProtection="0"/>
    <xf numFmtId="0" fontId="110" fillId="0" borderId="0"/>
    <xf numFmtId="0" fontId="108" fillId="0" borderId="0"/>
    <xf numFmtId="167" fontId="108" fillId="0" borderId="0" applyFont="0" applyFill="0" applyBorder="0" applyAlignment="0" applyProtection="0"/>
    <xf numFmtId="0" fontId="108" fillId="0" borderId="0"/>
    <xf numFmtId="0" fontId="106" fillId="0" borderId="0"/>
    <xf numFmtId="167" fontId="106" fillId="0" borderId="0" applyFont="0" applyFill="0" applyBorder="0" applyAlignment="0" applyProtection="0"/>
    <xf numFmtId="0" fontId="106" fillId="0" borderId="0"/>
    <xf numFmtId="43" fontId="106" fillId="0" borderId="0" applyFont="0" applyFill="0" applyBorder="0" applyAlignment="0" applyProtection="0"/>
    <xf numFmtId="0" fontId="368" fillId="0" borderId="0"/>
    <xf numFmtId="168" fontId="368" fillId="0" borderId="0" applyFont="0" applyFill="0" applyBorder="0" applyAlignment="0" applyProtection="0"/>
    <xf numFmtId="9" fontId="368" fillId="0" borderId="0" applyFont="0" applyFill="0" applyBorder="0" applyAlignment="0" applyProtection="0"/>
    <xf numFmtId="0" fontId="105" fillId="0" borderId="0"/>
    <xf numFmtId="167" fontId="105"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167" fontId="104" fillId="0" borderId="0" applyFont="0" applyFill="0" applyBorder="0" applyAlignment="0" applyProtection="0"/>
    <xf numFmtId="0" fontId="104" fillId="0" borderId="0"/>
    <xf numFmtId="0" fontId="102" fillId="0" borderId="0"/>
    <xf numFmtId="167" fontId="102" fillId="0" borderId="0" applyFont="0" applyFill="0" applyBorder="0" applyAlignment="0" applyProtection="0"/>
    <xf numFmtId="0" fontId="102" fillId="0" borderId="0"/>
    <xf numFmtId="0" fontId="371" fillId="0" borderId="0"/>
    <xf numFmtId="168" fontId="371" fillId="0" borderId="0" applyFont="0" applyFill="0" applyBorder="0" applyAlignment="0" applyProtection="0"/>
    <xf numFmtId="9" fontId="371" fillId="0" borderId="0" applyFont="0" applyFill="0" applyBorder="0" applyAlignment="0" applyProtection="0"/>
    <xf numFmtId="0" fontId="101" fillId="0" borderId="0"/>
    <xf numFmtId="168" fontId="101" fillId="0" borderId="0" applyFont="0" applyFill="0" applyBorder="0" applyAlignment="0" applyProtection="0"/>
    <xf numFmtId="0" fontId="275" fillId="0" borderId="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100" fillId="0" borderId="0"/>
    <xf numFmtId="168" fontId="100" fillId="0" borderId="0" applyFont="0" applyFill="0" applyBorder="0" applyAlignment="0" applyProtection="0"/>
    <xf numFmtId="167" fontId="100" fillId="0" borderId="0" applyFont="0" applyFill="0" applyBorder="0" applyAlignment="0" applyProtection="0"/>
    <xf numFmtId="0" fontId="100" fillId="0" borderId="0"/>
    <xf numFmtId="0" fontId="100" fillId="0" borderId="0"/>
    <xf numFmtId="0" fontId="276" fillId="0" borderId="0"/>
    <xf numFmtId="0" fontId="97" fillId="0" borderId="0"/>
    <xf numFmtId="167" fontId="97" fillId="0" borderId="0" applyFont="0" applyFill="0" applyBorder="0" applyAlignment="0" applyProtection="0"/>
    <xf numFmtId="0" fontId="97" fillId="0" borderId="0"/>
    <xf numFmtId="0" fontId="97" fillId="0" borderId="0"/>
    <xf numFmtId="0" fontId="96" fillId="0" borderId="0"/>
    <xf numFmtId="168" fontId="96" fillId="0" borderId="0" applyFont="0" applyFill="0" applyBorder="0" applyAlignment="0" applyProtection="0"/>
    <xf numFmtId="0" fontId="94" fillId="0" borderId="0"/>
    <xf numFmtId="168" fontId="94" fillId="0" borderId="0" applyFont="0" applyFill="0" applyBorder="0" applyAlignment="0" applyProtection="0"/>
    <xf numFmtId="167" fontId="94" fillId="0" borderId="0" applyFont="0" applyFill="0" applyBorder="0" applyAlignment="0" applyProtection="0"/>
    <xf numFmtId="0" fontId="94" fillId="0" borderId="0"/>
    <xf numFmtId="0" fontId="94" fillId="0" borderId="0"/>
    <xf numFmtId="0" fontId="92" fillId="0" borderId="0"/>
    <xf numFmtId="167" fontId="92" fillId="0" borderId="0" applyFont="0" applyFill="0" applyBorder="0" applyAlignment="0" applyProtection="0"/>
    <xf numFmtId="0" fontId="92" fillId="0" borderId="0"/>
    <xf numFmtId="0" fontId="92" fillId="0" borderId="0"/>
    <xf numFmtId="0" fontId="381" fillId="0" borderId="0"/>
    <xf numFmtId="168" fontId="381" fillId="0" borderId="0" applyFont="0" applyFill="0" applyBorder="0" applyAlignment="0" applyProtection="0"/>
    <xf numFmtId="9" fontId="381" fillId="0" borderId="0" applyFont="0" applyFill="0" applyBorder="0" applyAlignment="0" applyProtection="0"/>
    <xf numFmtId="0" fontId="91" fillId="0" borderId="0"/>
    <xf numFmtId="168" fontId="91" fillId="0" borderId="0" applyFont="0" applyFill="0" applyBorder="0" applyAlignment="0" applyProtection="0"/>
    <xf numFmtId="0" fontId="90" fillId="0" borderId="0"/>
    <xf numFmtId="167" fontId="90" fillId="0" borderId="0" applyFont="0" applyFill="0" applyBorder="0" applyAlignment="0" applyProtection="0"/>
    <xf numFmtId="0" fontId="90" fillId="0" borderId="0"/>
    <xf numFmtId="0" fontId="90" fillId="0" borderId="0"/>
    <xf numFmtId="0" fontId="275" fillId="0" borderId="0"/>
    <xf numFmtId="0" fontId="89" fillId="0" borderId="0"/>
    <xf numFmtId="43" fontId="89" fillId="0" borderId="0" applyFont="0" applyFill="0" applyBorder="0" applyAlignment="0" applyProtection="0"/>
    <xf numFmtId="168" fontId="89" fillId="0" borderId="0" applyFont="0" applyFill="0" applyBorder="0" applyAlignment="0" applyProtection="0"/>
    <xf numFmtId="0" fontId="87" fillId="0" borderId="0"/>
    <xf numFmtId="168"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9" fontId="87" fillId="0" borderId="0" applyFont="0" applyFill="0" applyBorder="0" applyAlignment="0" applyProtection="0"/>
    <xf numFmtId="0" fontId="86" fillId="0" borderId="0"/>
    <xf numFmtId="168" fontId="86" fillId="0" borderId="0" applyFont="0" applyFill="0" applyBorder="0" applyAlignment="0" applyProtection="0"/>
    <xf numFmtId="9" fontId="86" fillId="0" borderId="0" applyFont="0" applyFill="0" applyBorder="0" applyAlignment="0" applyProtection="0"/>
    <xf numFmtId="0" fontId="85" fillId="0" borderId="0"/>
    <xf numFmtId="167" fontId="85" fillId="0" borderId="0" applyFont="0" applyFill="0" applyBorder="0" applyAlignment="0" applyProtection="0"/>
    <xf numFmtId="0" fontId="85" fillId="0" borderId="0"/>
    <xf numFmtId="0" fontId="85" fillId="0" borderId="0"/>
    <xf numFmtId="0" fontId="84" fillId="0" borderId="0"/>
    <xf numFmtId="168" fontId="84" fillId="0" borderId="0" applyFont="0" applyFill="0" applyBorder="0" applyAlignment="0" applyProtection="0"/>
    <xf numFmtId="167" fontId="84" fillId="0" borderId="0" applyFont="0" applyFill="0" applyBorder="0" applyAlignment="0" applyProtection="0"/>
    <xf numFmtId="0" fontId="84" fillId="0" borderId="0"/>
    <xf numFmtId="0" fontId="84" fillId="0" borderId="0"/>
    <xf numFmtId="9" fontId="84" fillId="0" borderId="0" applyFont="0" applyFill="0" applyBorder="0" applyAlignment="0" applyProtection="0"/>
    <xf numFmtId="168" fontId="275" fillId="0" borderId="0" applyFont="0" applyFill="0" applyBorder="0" applyAlignment="0" applyProtection="0"/>
    <xf numFmtId="0" fontId="83" fillId="0" borderId="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9" fontId="83" fillId="0" borderId="0" applyFont="0" applyFill="0" applyBorder="0" applyAlignment="0" applyProtection="0"/>
    <xf numFmtId="0" fontId="82" fillId="0" borderId="0"/>
    <xf numFmtId="9" fontId="82" fillId="0" borderId="0" applyFont="0" applyFill="0" applyBorder="0" applyAlignment="0" applyProtection="0"/>
    <xf numFmtId="0" fontId="81" fillId="0" borderId="0"/>
    <xf numFmtId="168" fontId="81" fillId="0" borderId="0" applyFont="0" applyFill="0" applyBorder="0" applyAlignment="0" applyProtection="0"/>
    <xf numFmtId="167" fontId="81" fillId="0" borderId="0" applyFont="0" applyFill="0" applyBorder="0" applyAlignment="0" applyProtection="0"/>
    <xf numFmtId="0" fontId="81" fillId="0" borderId="0"/>
    <xf numFmtId="0" fontId="81" fillId="0" borderId="0"/>
    <xf numFmtId="0" fontId="80" fillId="0" borderId="0"/>
    <xf numFmtId="168" fontId="80" fillId="0" borderId="0" applyFont="0" applyFill="0" applyBorder="0" applyAlignment="0" applyProtection="0"/>
    <xf numFmtId="0" fontId="79" fillId="0" borderId="0"/>
    <xf numFmtId="9" fontId="79" fillId="0" borderId="0" applyFont="0" applyFill="0" applyBorder="0" applyAlignment="0" applyProtection="0"/>
    <xf numFmtId="0" fontId="78" fillId="0" borderId="0"/>
    <xf numFmtId="167" fontId="78" fillId="0" borderId="0" applyFont="0" applyFill="0" applyBorder="0" applyAlignment="0" applyProtection="0"/>
    <xf numFmtId="0" fontId="78" fillId="0" borderId="0"/>
    <xf numFmtId="0" fontId="78" fillId="0" borderId="0"/>
    <xf numFmtId="0" fontId="77" fillId="0" borderId="0"/>
    <xf numFmtId="168"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9" fontId="77" fillId="0" borderId="0" applyFont="0" applyFill="0" applyBorder="0" applyAlignment="0" applyProtection="0"/>
    <xf numFmtId="0" fontId="76" fillId="0" borderId="0"/>
    <xf numFmtId="167" fontId="76" fillId="0" borderId="0" applyFont="0" applyFill="0" applyBorder="0" applyAlignment="0" applyProtection="0"/>
    <xf numFmtId="0" fontId="75" fillId="0" borderId="0"/>
    <xf numFmtId="168" fontId="75" fillId="0" borderId="0" applyFont="0" applyFill="0" applyBorder="0" applyAlignment="0" applyProtection="0"/>
    <xf numFmtId="9" fontId="75" fillId="0" borderId="0" applyFont="0" applyFill="0" applyBorder="0" applyAlignment="0" applyProtection="0"/>
    <xf numFmtId="167" fontId="75" fillId="0" borderId="0" applyFont="0" applyFill="0" applyBorder="0" applyAlignment="0" applyProtection="0"/>
    <xf numFmtId="0" fontId="75" fillId="0" borderId="0"/>
    <xf numFmtId="0" fontId="75" fillId="0" borderId="0"/>
    <xf numFmtId="0" fontId="73" fillId="0" borderId="0"/>
    <xf numFmtId="9" fontId="73" fillId="0" borderId="0" applyFont="0" applyFill="0" applyBorder="0" applyAlignment="0" applyProtection="0"/>
    <xf numFmtId="0" fontId="72" fillId="0" borderId="0"/>
    <xf numFmtId="167" fontId="72" fillId="0" borderId="0" applyFont="0" applyFill="0" applyBorder="0" applyAlignment="0" applyProtection="0"/>
    <xf numFmtId="0" fontId="72" fillId="0" borderId="0"/>
    <xf numFmtId="0" fontId="72" fillId="0" borderId="0"/>
    <xf numFmtId="0" fontId="381" fillId="0" borderId="0"/>
    <xf numFmtId="168" fontId="381" fillId="0" borderId="0" applyFont="0" applyFill="0" applyBorder="0" applyAlignment="0" applyProtection="0"/>
    <xf numFmtId="0" fontId="72" fillId="0" borderId="0"/>
    <xf numFmtId="9" fontId="381" fillId="0" borderId="0" applyFont="0" applyFill="0" applyBorder="0" applyAlignment="0" applyProtection="0"/>
    <xf numFmtId="168" fontId="72" fillId="0" borderId="0" applyFont="0" applyFill="0" applyBorder="0" applyAlignment="0" applyProtection="0"/>
    <xf numFmtId="0" fontId="71" fillId="0" borderId="0"/>
    <xf numFmtId="167" fontId="71" fillId="0" borderId="0" applyFont="0" applyFill="0" applyBorder="0" applyAlignment="0" applyProtection="0"/>
    <xf numFmtId="0" fontId="71" fillId="0" borderId="0"/>
    <xf numFmtId="0" fontId="71" fillId="0" borderId="0"/>
    <xf numFmtId="0" fontId="70" fillId="0" borderId="0"/>
    <xf numFmtId="9" fontId="70" fillId="0" borderId="0" applyFont="0" applyFill="0" applyBorder="0" applyAlignment="0" applyProtection="0"/>
    <xf numFmtId="44" fontId="70" fillId="0" borderId="0" applyFont="0" applyFill="0" applyBorder="0" applyAlignment="0" applyProtection="0"/>
    <xf numFmtId="0" fontId="69" fillId="0" borderId="0"/>
    <xf numFmtId="0" fontId="69" fillId="0" borderId="0"/>
    <xf numFmtId="0" fontId="69" fillId="0" borderId="0"/>
    <xf numFmtId="167" fontId="69" fillId="0" borderId="0" applyFont="0" applyFill="0" applyBorder="0" applyAlignment="0" applyProtection="0"/>
    <xf numFmtId="0" fontId="275" fillId="0" borderId="0"/>
    <xf numFmtId="168" fontId="275" fillId="0" borderId="0" applyFont="0" applyFill="0" applyBorder="0" applyAlignment="0" applyProtection="0"/>
    <xf numFmtId="0" fontId="68" fillId="0" borderId="0"/>
    <xf numFmtId="9" fontId="275" fillId="0" borderId="0" applyFont="0" applyFill="0" applyBorder="0" applyAlignment="0" applyProtection="0"/>
    <xf numFmtId="43" fontId="68" fillId="0" borderId="0" applyFont="0" applyFill="0" applyBorder="0" applyAlignment="0" applyProtection="0"/>
    <xf numFmtId="168" fontId="68" fillId="0" borderId="0" applyFont="0" applyFill="0" applyBorder="0" applyAlignment="0" applyProtection="0"/>
    <xf numFmtId="167" fontId="68"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44" fontId="68" fillId="0" borderId="0" applyFont="0" applyFill="0" applyBorder="0" applyAlignment="0" applyProtection="0"/>
    <xf numFmtId="0" fontId="67" fillId="0" borderId="0"/>
    <xf numFmtId="43" fontId="67" fillId="0" borderId="0" applyFont="0" applyFill="0" applyBorder="0" applyAlignment="0" applyProtection="0"/>
    <xf numFmtId="168" fontId="67" fillId="0" borderId="0" applyFont="0" applyFill="0" applyBorder="0" applyAlignment="0" applyProtection="0"/>
    <xf numFmtId="167" fontId="67" fillId="0" borderId="0" applyFont="0" applyFill="0" applyBorder="0" applyAlignment="0" applyProtection="0"/>
    <xf numFmtId="0" fontId="67" fillId="0" borderId="0"/>
    <xf numFmtId="0" fontId="67" fillId="0" borderId="0"/>
    <xf numFmtId="0" fontId="66" fillId="0" borderId="0"/>
    <xf numFmtId="9" fontId="66" fillId="0" borderId="0" applyFont="0" applyFill="0" applyBorder="0" applyAlignment="0" applyProtection="0"/>
    <xf numFmtId="44" fontId="66" fillId="0" borderId="0" applyFont="0" applyFill="0" applyBorder="0" applyAlignment="0" applyProtection="0"/>
    <xf numFmtId="0" fontId="64" fillId="0" borderId="0"/>
    <xf numFmtId="167" fontId="64" fillId="0" borderId="0" applyFont="0" applyFill="0" applyBorder="0" applyAlignment="0" applyProtection="0"/>
    <xf numFmtId="0" fontId="64" fillId="0" borderId="0"/>
    <xf numFmtId="0" fontId="64" fillId="0" borderId="0"/>
    <xf numFmtId="0" fontId="63" fillId="0" borderId="0"/>
    <xf numFmtId="168" fontId="63" fillId="0" borderId="0" applyFont="0" applyFill="0" applyBorder="0" applyAlignment="0" applyProtection="0"/>
    <xf numFmtId="0" fontId="62" fillId="0" borderId="0"/>
    <xf numFmtId="9" fontId="62" fillId="0" borderId="0" applyFont="0" applyFill="0" applyBorder="0" applyAlignment="0" applyProtection="0"/>
    <xf numFmtId="44" fontId="62" fillId="0" borderId="0" applyFont="0" applyFill="0" applyBorder="0" applyAlignment="0" applyProtection="0"/>
    <xf numFmtId="0" fontId="62" fillId="0" borderId="0"/>
    <xf numFmtId="43" fontId="62" fillId="0" borderId="0" applyFont="0" applyFill="0" applyBorder="0" applyAlignment="0" applyProtection="0"/>
    <xf numFmtId="0" fontId="386" fillId="0" borderId="0"/>
    <xf numFmtId="168" fontId="386" fillId="0" borderId="0" applyFont="0" applyFill="0" applyBorder="0" applyAlignment="0" applyProtection="0"/>
    <xf numFmtId="9" fontId="386" fillId="0" borderId="0" applyFont="0" applyFill="0" applyBorder="0" applyAlignment="0" applyProtection="0"/>
    <xf numFmtId="0" fontId="61" fillId="0" borderId="0"/>
    <xf numFmtId="168" fontId="61" fillId="0" borderId="0" applyFont="0" applyFill="0" applyBorder="0" applyAlignment="0" applyProtection="0"/>
    <xf numFmtId="9" fontId="61" fillId="0" borderId="0" applyFont="0" applyFill="0" applyBorder="0" applyAlignment="0" applyProtection="0"/>
    <xf numFmtId="167" fontId="61"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43" fontId="275" fillId="0" borderId="0" applyFont="0" applyFill="0" applyBorder="0" applyAlignment="0" applyProtection="0"/>
    <xf numFmtId="0" fontId="60" fillId="0" borderId="0"/>
    <xf numFmtId="167" fontId="60" fillId="0" borderId="0" applyFont="0" applyFill="0" applyBorder="0" applyAlignment="0" applyProtection="0"/>
    <xf numFmtId="0" fontId="60" fillId="0" borderId="0"/>
    <xf numFmtId="0" fontId="60" fillId="0" borderId="0"/>
    <xf numFmtId="0" fontId="59" fillId="0" borderId="0"/>
    <xf numFmtId="167" fontId="59" fillId="0" borderId="0" applyFont="0" applyFill="0" applyBorder="0" applyAlignment="0" applyProtection="0"/>
    <xf numFmtId="0" fontId="59" fillId="0" borderId="0"/>
    <xf numFmtId="0" fontId="59" fillId="0" borderId="0"/>
    <xf numFmtId="0" fontId="58" fillId="0" borderId="0"/>
    <xf numFmtId="168" fontId="58" fillId="0" borderId="0" applyFont="0" applyFill="0" applyBorder="0" applyAlignment="0" applyProtection="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168" fontId="57" fillId="0" borderId="0" applyFont="0" applyFill="0" applyBorder="0" applyAlignment="0" applyProtection="0"/>
    <xf numFmtId="0" fontId="56" fillId="0" borderId="0"/>
    <xf numFmtId="167" fontId="56" fillId="0" borderId="0" applyFont="0" applyFill="0" applyBorder="0" applyAlignment="0" applyProtection="0"/>
    <xf numFmtId="0" fontId="56" fillId="0" borderId="0"/>
    <xf numFmtId="0" fontId="56"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0" fontId="54" fillId="0" borderId="0"/>
    <xf numFmtId="0" fontId="54" fillId="0" borderId="0"/>
    <xf numFmtId="167"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167"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0" fontId="51" fillId="0" borderId="0"/>
    <xf numFmtId="167"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0" fontId="48" fillId="0" borderId="0"/>
    <xf numFmtId="168" fontId="48" fillId="0" borderId="0" applyFont="0" applyFill="0" applyBorder="0" applyAlignment="0" applyProtection="0"/>
    <xf numFmtId="0" fontId="47" fillId="0" borderId="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167"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167"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0" fontId="40" fillId="0" borderId="0"/>
    <xf numFmtId="167"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167" fontId="37" fillId="0" borderId="0" applyFont="0" applyFill="0" applyBorder="0" applyAlignment="0" applyProtection="0"/>
    <xf numFmtId="0" fontId="37" fillId="0" borderId="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8" fontId="35" fillId="0" borderId="0" applyFont="0" applyFill="0" applyBorder="0" applyAlignment="0" applyProtection="0"/>
    <xf numFmtId="0" fontId="34" fillId="0" borderId="0"/>
    <xf numFmtId="167" fontId="34" fillId="0" borderId="0" applyFont="0" applyFill="0" applyBorder="0" applyAlignment="0" applyProtection="0"/>
    <xf numFmtId="0" fontId="34" fillId="0" borderId="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7" fontId="32" fillId="0" borderId="0" applyFont="0" applyFill="0" applyBorder="0" applyAlignment="0" applyProtection="0"/>
    <xf numFmtId="0" fontId="32" fillId="0" borderId="0"/>
    <xf numFmtId="9" fontId="32" fillId="0" borderId="0" applyFont="0" applyFill="0" applyBorder="0" applyAlignment="0" applyProtection="0"/>
    <xf numFmtId="44" fontId="32" fillId="0" borderId="0" applyFont="0" applyFill="0" applyBorder="0" applyAlignment="0" applyProtection="0"/>
    <xf numFmtId="168" fontId="32"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168" fontId="30" fillId="0" borderId="0" applyFont="0" applyFill="0" applyBorder="0" applyAlignment="0" applyProtection="0"/>
    <xf numFmtId="0" fontId="29" fillId="0" borderId="0"/>
    <xf numFmtId="168" fontId="29" fillId="0" borderId="0" applyFont="0" applyFill="0" applyBorder="0" applyAlignment="0" applyProtection="0"/>
    <xf numFmtId="0" fontId="28" fillId="0" borderId="0"/>
    <xf numFmtId="167" fontId="28" fillId="0" borderId="0" applyFont="0" applyFill="0" applyBorder="0" applyAlignment="0" applyProtection="0"/>
    <xf numFmtId="0" fontId="28" fillId="0" borderId="0"/>
    <xf numFmtId="9" fontId="28" fillId="0" borderId="0" applyFont="0" applyFill="0" applyBorder="0" applyAlignment="0" applyProtection="0"/>
    <xf numFmtId="44" fontId="28" fillId="0" borderId="0" applyFont="0" applyFill="0" applyBorder="0" applyAlignment="0" applyProtection="0"/>
    <xf numFmtId="0" fontId="27" fillId="0" borderId="0"/>
    <xf numFmtId="167" fontId="27"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168" fontId="27"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43" fontId="386" fillId="0" borderId="0" applyFont="0" applyFill="0" applyBorder="0" applyAlignment="0" applyProtection="0"/>
    <xf numFmtId="43" fontId="27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0" fontId="23" fillId="0" borderId="0"/>
    <xf numFmtId="167"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0" fontId="21" fillId="0" borderId="0"/>
    <xf numFmtId="167" fontId="21"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167" fontId="20" fillId="0" borderId="0" applyFont="0" applyFill="0" applyBorder="0" applyAlignment="0" applyProtection="0"/>
    <xf numFmtId="0" fontId="20" fillId="0" borderId="0"/>
    <xf numFmtId="9" fontId="20" fillId="0" borderId="0" applyFont="0" applyFill="0" applyBorder="0" applyAlignment="0" applyProtection="0"/>
    <xf numFmtId="44" fontId="20" fillId="0" borderId="0" applyFont="0" applyFill="0" applyBorder="0" applyAlignment="0" applyProtection="0"/>
    <xf numFmtId="0" fontId="19" fillId="0" borderId="0"/>
    <xf numFmtId="168" fontId="19" fillId="0" borderId="0" applyFont="0" applyFill="0" applyBorder="0" applyAlignment="0" applyProtection="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7" fontId="17" fillId="0" borderId="0" applyFont="0" applyFill="0" applyBorder="0" applyAlignment="0" applyProtection="0"/>
    <xf numFmtId="0" fontId="17" fillId="0" borderId="0"/>
    <xf numFmtId="0" fontId="38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395" fillId="0" borderId="0"/>
    <xf numFmtId="43" fontId="395" fillId="0" borderId="0" applyFont="0" applyFill="0" applyBorder="0" applyAlignment="0" applyProtection="0"/>
    <xf numFmtId="43" fontId="275" fillId="0" borderId="0" applyFont="0" applyFill="0" applyBorder="0" applyAlignment="0" applyProtection="0"/>
    <xf numFmtId="43" fontId="275" fillId="0" borderId="0" applyFont="0" applyFill="0" applyBorder="0" applyAlignment="0" applyProtection="0"/>
    <xf numFmtId="43" fontId="275" fillId="0" borderId="0" applyFont="0" applyFill="0" applyBorder="0" applyAlignment="0" applyProtection="0"/>
    <xf numFmtId="9" fontId="395" fillId="0" borderId="0" applyFont="0" applyFill="0" applyBorder="0" applyAlignment="0" applyProtection="0"/>
    <xf numFmtId="43" fontId="395" fillId="0" borderId="0" applyFont="0" applyFill="0" applyBorder="0" applyAlignment="0" applyProtection="0"/>
    <xf numFmtId="0" fontId="14" fillId="0" borderId="0"/>
    <xf numFmtId="168"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168" fontId="13" fillId="0" borderId="0" applyFont="0" applyFill="0" applyBorder="0" applyAlignment="0" applyProtection="0"/>
    <xf numFmtId="0" fontId="12" fillId="0" borderId="0"/>
    <xf numFmtId="168" fontId="12" fillId="0" borderId="0" applyFont="0" applyFill="0" applyBorder="0" applyAlignment="0" applyProtection="0"/>
    <xf numFmtId="44" fontId="274" fillId="0" borderId="0" applyFont="0" applyFill="0" applyBorder="0" applyAlignment="0" applyProtection="0"/>
    <xf numFmtId="0" fontId="399" fillId="0" borderId="0"/>
    <xf numFmtId="0" fontId="10" fillId="0" borderId="0"/>
    <xf numFmtId="168" fontId="10" fillId="0" borderId="0" applyFont="0" applyFill="0" applyBorder="0" applyAlignment="0" applyProtection="0"/>
    <xf numFmtId="0" fontId="8" fillId="0" borderId="0"/>
    <xf numFmtId="168" fontId="8" fillId="0" borderId="0" applyFont="0" applyFill="0" applyBorder="0" applyAlignment="0" applyProtection="0"/>
    <xf numFmtId="0" fontId="401" fillId="0" borderId="0"/>
    <xf numFmtId="0" fontId="6" fillId="0" borderId="0"/>
    <xf numFmtId="168" fontId="6" fillId="0" borderId="0" applyFont="0" applyFill="0" applyBorder="0" applyAlignment="0" applyProtection="0"/>
    <xf numFmtId="0" fontId="3" fillId="0" borderId="0"/>
    <xf numFmtId="168" fontId="3" fillId="0" borderId="0" applyFont="0" applyFill="0" applyBorder="0" applyAlignment="0" applyProtection="0"/>
    <xf numFmtId="0" fontId="403" fillId="0" borderId="0"/>
    <xf numFmtId="0" fontId="2" fillId="0" borderId="0"/>
    <xf numFmtId="168" fontId="2" fillId="0" borderId="0" applyFont="0" applyFill="0" applyBorder="0" applyAlignment="0" applyProtection="0"/>
  </cellStyleXfs>
  <cellXfs count="1974">
    <xf numFmtId="0" fontId="0" fillId="0" borderId="0" xfId="0"/>
    <xf numFmtId="0" fontId="281" fillId="0" borderId="0" xfId="0" applyFont="1" applyAlignment="1">
      <alignment horizontal="centerContinuous" vertical="center"/>
    </xf>
    <xf numFmtId="0" fontId="284" fillId="0" borderId="0" xfId="0" applyFont="1" applyAlignment="1">
      <alignment vertical="center"/>
    </xf>
    <xf numFmtId="169" fontId="281" fillId="0" borderId="0" xfId="1" applyNumberFormat="1" applyFont="1" applyAlignment="1">
      <alignment vertical="center"/>
    </xf>
    <xf numFmtId="0" fontId="281" fillId="0" borderId="0" xfId="0" applyFont="1" applyAlignment="1">
      <alignment horizontal="center" vertical="center"/>
    </xf>
    <xf numFmtId="0" fontId="281" fillId="0" borderId="0" xfId="0" applyFont="1" applyAlignment="1">
      <alignment horizontal="right" vertical="center" wrapText="1"/>
    </xf>
    <xf numFmtId="4" fontId="281" fillId="0" borderId="0" xfId="0" applyNumberFormat="1" applyFont="1" applyAlignment="1">
      <alignment vertical="center"/>
    </xf>
    <xf numFmtId="173" fontId="281" fillId="0" borderId="0" xfId="0" applyNumberFormat="1" applyFont="1" applyAlignment="1">
      <alignment vertical="center"/>
    </xf>
    <xf numFmtId="4" fontId="281" fillId="0" borderId="0" xfId="5" applyNumberFormat="1" applyFont="1" applyFill="1" applyBorder="1" applyAlignment="1">
      <alignment vertical="center"/>
    </xf>
    <xf numFmtId="173" fontId="281" fillId="0" borderId="0" xfId="0" applyNumberFormat="1" applyFont="1" applyAlignment="1">
      <alignment horizontal="center" vertical="center"/>
    </xf>
    <xf numFmtId="49" fontId="281" fillId="0" borderId="0" xfId="0" applyNumberFormat="1" applyFont="1" applyAlignment="1">
      <alignment horizontal="centerContinuous" vertical="center"/>
    </xf>
    <xf numFmtId="175" fontId="281" fillId="0" borderId="0" xfId="0" applyNumberFormat="1" applyFont="1" applyAlignment="1">
      <alignment vertical="center"/>
    </xf>
    <xf numFmtId="0" fontId="281" fillId="0" borderId="0" xfId="4" applyFont="1" applyAlignment="1">
      <alignment vertical="center"/>
    </xf>
    <xf numFmtId="0" fontId="281" fillId="0" borderId="0" xfId="0" applyFont="1" applyAlignment="1">
      <alignment horizontal="left" vertical="center"/>
    </xf>
    <xf numFmtId="0" fontId="281" fillId="0" borderId="0" xfId="0" applyFont="1" applyAlignment="1">
      <alignment horizontal="left" vertical="center" wrapText="1"/>
    </xf>
    <xf numFmtId="175" fontId="293" fillId="0" borderId="0" xfId="0" applyNumberFormat="1" applyFont="1" applyAlignment="1">
      <alignment vertical="center"/>
    </xf>
    <xf numFmtId="49" fontId="281" fillId="0" borderId="0" xfId="0" applyNumberFormat="1" applyFont="1" applyAlignment="1">
      <alignment vertical="center"/>
    </xf>
    <xf numFmtId="169" fontId="281" fillId="0" borderId="0" xfId="1" applyNumberFormat="1" applyFont="1" applyFill="1" applyAlignment="1">
      <alignment vertical="center"/>
    </xf>
    <xf numFmtId="10" fontId="281" fillId="0" borderId="0" xfId="2" applyNumberFormat="1" applyFont="1" applyFill="1" applyAlignment="1">
      <alignment vertical="center"/>
    </xf>
    <xf numFmtId="172" fontId="281" fillId="0" borderId="0" xfId="0" applyNumberFormat="1" applyFont="1" applyAlignment="1">
      <alignment vertical="center"/>
    </xf>
    <xf numFmtId="0" fontId="281" fillId="0" borderId="0" xfId="0" applyFont="1" applyAlignment="1">
      <alignment vertical="center"/>
    </xf>
    <xf numFmtId="168" fontId="281" fillId="0" borderId="0" xfId="1" applyFont="1" applyAlignment="1">
      <alignment vertical="center"/>
    </xf>
    <xf numFmtId="168" fontId="281" fillId="0" borderId="0" xfId="1" applyFont="1" applyFill="1" applyBorder="1" applyAlignment="1">
      <alignment horizontal="right" vertical="center" wrapText="1"/>
    </xf>
    <xf numFmtId="179" fontId="281" fillId="0" borderId="0" xfId="0" applyNumberFormat="1" applyFont="1" applyAlignment="1">
      <alignment vertical="center"/>
    </xf>
    <xf numFmtId="168" fontId="281" fillId="0" borderId="0" xfId="1" applyFont="1" applyFill="1" applyAlignment="1">
      <alignment vertical="center"/>
    </xf>
    <xf numFmtId="168" fontId="281" fillId="0" borderId="0" xfId="1" applyFont="1" applyFill="1" applyBorder="1" applyAlignment="1">
      <alignment vertical="center"/>
    </xf>
    <xf numFmtId="168" fontId="281" fillId="0" borderId="0" xfId="0" applyNumberFormat="1" applyFont="1" applyAlignment="1">
      <alignment vertical="center"/>
    </xf>
    <xf numFmtId="0" fontId="293" fillId="0" borderId="0" xfId="0" applyFont="1" applyAlignment="1">
      <alignment vertical="center"/>
    </xf>
    <xf numFmtId="189" fontId="281" fillId="0" borderId="0" xfId="0" applyNumberFormat="1" applyFont="1" applyAlignment="1">
      <alignment vertical="center"/>
    </xf>
    <xf numFmtId="173" fontId="281" fillId="0" borderId="0" xfId="6" applyNumberFormat="1" applyFont="1" applyFill="1" applyBorder="1" applyAlignment="1">
      <alignment horizontal="center" vertical="center"/>
    </xf>
    <xf numFmtId="49" fontId="293" fillId="0" borderId="0" xfId="0" applyNumberFormat="1" applyFont="1" applyAlignment="1">
      <alignment vertical="center"/>
    </xf>
    <xf numFmtId="0" fontId="293" fillId="0" borderId="0" xfId="0" applyFont="1" applyAlignment="1">
      <alignment horizontal="center" vertical="center"/>
    </xf>
    <xf numFmtId="0" fontId="281" fillId="0" borderId="0" xfId="13" applyFont="1" applyAlignment="1">
      <alignment horizontal="right" vertical="center" wrapText="1"/>
    </xf>
    <xf numFmtId="169" fontId="281" fillId="0" borderId="0" xfId="1" applyNumberFormat="1" applyFont="1" applyFill="1" applyBorder="1" applyAlignment="1">
      <alignment vertical="center"/>
    </xf>
    <xf numFmtId="0" fontId="281" fillId="0" borderId="0" xfId="0" applyFont="1" applyAlignment="1">
      <alignment vertical="center" wrapText="1"/>
    </xf>
    <xf numFmtId="4" fontId="281" fillId="0" borderId="0" xfId="0" applyNumberFormat="1" applyFont="1" applyAlignment="1">
      <alignment horizontal="center" vertical="center"/>
    </xf>
    <xf numFmtId="189" fontId="281" fillId="0" borderId="0" xfId="0" applyNumberFormat="1" applyFont="1" applyAlignment="1">
      <alignment horizontal="center" vertical="center"/>
    </xf>
    <xf numFmtId="176" fontId="281" fillId="0" borderId="0" xfId="0" applyNumberFormat="1" applyFont="1" applyAlignment="1">
      <alignment horizontal="left" vertical="center"/>
    </xf>
    <xf numFmtId="3" fontId="293" fillId="0" borderId="0" xfId="1" applyNumberFormat="1" applyFont="1" applyFill="1" applyBorder="1" applyAlignment="1">
      <alignment horizontal="left" vertical="center" wrapText="1"/>
    </xf>
    <xf numFmtId="0" fontId="286" fillId="0" borderId="0" xfId="0" applyFont="1" applyAlignment="1">
      <alignment vertical="center"/>
    </xf>
    <xf numFmtId="49" fontId="281" fillId="0" borderId="0" xfId="0" applyNumberFormat="1" applyFont="1" applyAlignment="1">
      <alignment horizontal="center" vertical="center" wrapText="1"/>
    </xf>
    <xf numFmtId="49" fontId="285" fillId="2" borderId="0" xfId="0" applyNumberFormat="1" applyFont="1" applyFill="1" applyAlignment="1">
      <alignment horizontal="center" vertical="center"/>
    </xf>
    <xf numFmtId="0" fontId="293" fillId="0" borderId="1" xfId="0" applyFont="1" applyBorder="1" applyAlignment="1">
      <alignment horizontal="center" vertical="center" wrapText="1"/>
    </xf>
    <xf numFmtId="0" fontId="281" fillId="0" borderId="0" xfId="0" applyFont="1" applyAlignment="1">
      <alignment horizontal="center" vertical="center" wrapText="1"/>
    </xf>
    <xf numFmtId="177" fontId="281" fillId="0" borderId="0" xfId="0" applyNumberFormat="1" applyFont="1" applyAlignment="1">
      <alignment horizontal="center" vertical="center"/>
    </xf>
    <xf numFmtId="177" fontId="293" fillId="0" borderId="1" xfId="0" applyNumberFormat="1" applyFont="1" applyBorder="1" applyAlignment="1">
      <alignment horizontal="centerContinuous" vertical="center"/>
    </xf>
    <xf numFmtId="0" fontId="281" fillId="0" borderId="0" xfId="0" applyFont="1"/>
    <xf numFmtId="194" fontId="281" fillId="0" borderId="0" xfId="5" applyNumberFormat="1" applyFont="1" applyFill="1" applyAlignment="1">
      <alignment vertical="center" wrapText="1"/>
    </xf>
    <xf numFmtId="49" fontId="281" fillId="0" borderId="0" xfId="0" applyNumberFormat="1" applyFont="1" applyAlignment="1">
      <alignment vertical="center" wrapText="1"/>
    </xf>
    <xf numFmtId="176" fontId="281" fillId="0" borderId="0" xfId="0" applyNumberFormat="1" applyFont="1" applyAlignment="1">
      <alignment horizontal="center" vertical="center" wrapText="1"/>
    </xf>
    <xf numFmtId="168" fontId="281" fillId="0" borderId="0" xfId="1" applyFont="1" applyFill="1" applyAlignment="1">
      <alignment horizontal="center" vertical="center" wrapText="1"/>
    </xf>
    <xf numFmtId="172" fontId="281" fillId="0" borderId="0" xfId="0" applyNumberFormat="1" applyFont="1" applyAlignment="1">
      <alignment horizontal="center" vertical="center"/>
    </xf>
    <xf numFmtId="0" fontId="287" fillId="0" borderId="1" xfId="12" applyFont="1" applyBorder="1" applyAlignment="1">
      <alignment horizontal="center" vertical="center" wrapText="1"/>
    </xf>
    <xf numFmtId="49" fontId="293" fillId="0" borderId="0" xfId="0" applyNumberFormat="1" applyFont="1" applyAlignment="1">
      <alignment horizontal="center" vertical="center" wrapText="1"/>
    </xf>
    <xf numFmtId="168" fontId="284" fillId="4" borderId="1" xfId="1" applyFont="1" applyFill="1" applyBorder="1" applyAlignment="1">
      <alignment horizontal="right" vertical="center" wrapText="1"/>
    </xf>
    <xf numFmtId="10" fontId="284" fillId="4" borderId="1" xfId="2" applyNumberFormat="1" applyFont="1" applyFill="1" applyBorder="1" applyAlignment="1">
      <alignment horizontal="center" vertical="center" wrapText="1"/>
    </xf>
    <xf numFmtId="0" fontId="282" fillId="4" borderId="1" xfId="13" applyFont="1" applyFill="1" applyBorder="1" applyAlignment="1">
      <alignment vertical="center" wrapText="1"/>
    </xf>
    <xf numFmtId="0" fontId="283" fillId="2" borderId="1" xfId="13" applyFont="1" applyFill="1" applyBorder="1" applyAlignment="1">
      <alignment horizontal="center" vertical="center" wrapText="1"/>
    </xf>
    <xf numFmtId="0" fontId="287" fillId="0" borderId="5" xfId="12" applyFont="1" applyBorder="1" applyAlignment="1">
      <alignment horizontal="center" vertical="center" wrapText="1"/>
    </xf>
    <xf numFmtId="0" fontId="287" fillId="0" borderId="20" xfId="12" applyFont="1" applyBorder="1" applyAlignment="1">
      <alignment horizontal="center" vertical="center" wrapText="1"/>
    </xf>
    <xf numFmtId="168" fontId="292" fillId="0" borderId="0" xfId="1" applyFont="1" applyFill="1" applyAlignment="1">
      <alignment horizontal="center" vertical="center" wrapText="1"/>
    </xf>
    <xf numFmtId="168" fontId="292" fillId="0" borderId="0" xfId="1" applyFont="1" applyFill="1" applyBorder="1" applyAlignment="1">
      <alignment horizontal="center" vertical="center" wrapText="1"/>
    </xf>
    <xf numFmtId="182" fontId="292" fillId="0" borderId="0" xfId="2" applyNumberFormat="1" applyFont="1" applyFill="1" applyBorder="1" applyAlignment="1">
      <alignment horizontal="center" vertical="center" wrapText="1"/>
    </xf>
    <xf numFmtId="168" fontId="298" fillId="0" borderId="0" xfId="1" applyFont="1" applyFill="1" applyBorder="1" applyAlignment="1">
      <alignment horizontal="center" vertical="center" wrapText="1"/>
    </xf>
    <xf numFmtId="0" fontId="298" fillId="0" borderId="0" xfId="0" applyFont="1" applyAlignment="1">
      <alignment horizontal="center" vertical="center" wrapText="1"/>
    </xf>
    <xf numFmtId="0" fontId="298" fillId="0" borderId="1" xfId="0" applyFont="1" applyBorder="1" applyAlignment="1">
      <alignment horizontal="center" vertical="center" wrapText="1"/>
    </xf>
    <xf numFmtId="3" fontId="298" fillId="0" borderId="0" xfId="0" applyNumberFormat="1" applyFont="1" applyAlignment="1">
      <alignment horizontal="center" vertical="center" wrapText="1"/>
    </xf>
    <xf numFmtId="181" fontId="292" fillId="0" borderId="20" xfId="0" applyNumberFormat="1" applyFont="1" applyBorder="1" applyAlignment="1">
      <alignment horizontal="left" vertical="center" wrapText="1"/>
    </xf>
    <xf numFmtId="3" fontId="292" fillId="0" borderId="20" xfId="1" applyNumberFormat="1" applyFont="1" applyFill="1" applyBorder="1" applyAlignment="1">
      <alignment horizontal="center" vertical="center" wrapText="1"/>
    </xf>
    <xf numFmtId="183" fontId="292" fillId="0" borderId="20" xfId="1" applyNumberFormat="1" applyFont="1" applyFill="1" applyBorder="1" applyAlignment="1">
      <alignment horizontal="center" vertical="center" wrapText="1"/>
    </xf>
    <xf numFmtId="184" fontId="292" fillId="0" borderId="20" xfId="0" applyNumberFormat="1" applyFont="1" applyBorder="1" applyAlignment="1">
      <alignment horizontal="center" vertical="center" wrapText="1"/>
    </xf>
    <xf numFmtId="185" fontId="292" fillId="0" borderId="1" xfId="2" applyNumberFormat="1" applyFont="1" applyFill="1" applyBorder="1" applyAlignment="1">
      <alignment horizontal="center" vertical="center" wrapText="1"/>
    </xf>
    <xf numFmtId="186" fontId="292" fillId="0" borderId="1" xfId="2" applyNumberFormat="1" applyFont="1" applyFill="1" applyBorder="1" applyAlignment="1">
      <alignment horizontal="center" vertical="center" wrapText="1"/>
    </xf>
    <xf numFmtId="181" fontId="292" fillId="0" borderId="1" xfId="0" applyNumberFormat="1" applyFont="1" applyBorder="1" applyAlignment="1">
      <alignment horizontal="left" vertical="center" wrapText="1"/>
    </xf>
    <xf numFmtId="183" fontId="292" fillId="0" borderId="0" xfId="0" applyNumberFormat="1" applyFont="1" applyAlignment="1">
      <alignment horizontal="center" vertical="center" wrapText="1"/>
    </xf>
    <xf numFmtId="185" fontId="298" fillId="0" borderId="0" xfId="2" applyNumberFormat="1" applyFont="1" applyFill="1" applyBorder="1" applyAlignment="1">
      <alignment horizontal="center" vertical="center" wrapText="1"/>
    </xf>
    <xf numFmtId="186" fontId="298" fillId="0" borderId="0" xfId="2" applyNumberFormat="1" applyFont="1" applyFill="1" applyBorder="1" applyAlignment="1">
      <alignment horizontal="center" vertical="center" wrapText="1"/>
    </xf>
    <xf numFmtId="181" fontId="292" fillId="0" borderId="0" xfId="0" applyNumberFormat="1" applyFont="1" applyAlignment="1">
      <alignment horizontal="center" vertical="center" wrapText="1"/>
    </xf>
    <xf numFmtId="3" fontId="292" fillId="0" borderId="0" xfId="1" applyNumberFormat="1" applyFont="1" applyFill="1" applyBorder="1" applyAlignment="1">
      <alignment horizontal="center" vertical="center" wrapText="1"/>
    </xf>
    <xf numFmtId="187" fontId="292" fillId="0" borderId="0" xfId="1" applyNumberFormat="1" applyFont="1" applyFill="1" applyBorder="1" applyAlignment="1">
      <alignment horizontal="center" vertical="center" wrapText="1"/>
    </xf>
    <xf numFmtId="184" fontId="292" fillId="0" borderId="0" xfId="0" applyNumberFormat="1" applyFont="1" applyAlignment="1">
      <alignment horizontal="center" vertical="center" wrapText="1"/>
    </xf>
    <xf numFmtId="181" fontId="292" fillId="0" borderId="1" xfId="0" applyNumberFormat="1" applyFont="1" applyBorder="1" applyAlignment="1">
      <alignment horizontal="center" vertical="center" wrapText="1"/>
    </xf>
    <xf numFmtId="3" fontId="292" fillId="0" borderId="1" xfId="1" applyNumberFormat="1" applyFont="1" applyFill="1" applyBorder="1" applyAlignment="1">
      <alignment horizontal="center" vertical="center" wrapText="1"/>
    </xf>
    <xf numFmtId="183" fontId="292" fillId="0" borderId="1" xfId="1" applyNumberFormat="1" applyFont="1" applyFill="1" applyBorder="1" applyAlignment="1">
      <alignment horizontal="center" vertical="center" wrapText="1"/>
    </xf>
    <xf numFmtId="184" fontId="292" fillId="0" borderId="1" xfId="0" applyNumberFormat="1" applyFont="1" applyBorder="1" applyAlignment="1">
      <alignment horizontal="center" vertical="center" wrapText="1"/>
    </xf>
    <xf numFmtId="3" fontId="298" fillId="0" borderId="1" xfId="1" applyNumberFormat="1" applyFont="1" applyFill="1" applyBorder="1" applyAlignment="1">
      <alignment horizontal="center" vertical="center" wrapText="1"/>
    </xf>
    <xf numFmtId="3" fontId="298" fillId="0" borderId="0" xfId="1" applyNumberFormat="1" applyFont="1" applyFill="1" applyBorder="1" applyAlignment="1">
      <alignment horizontal="center" vertical="center" wrapText="1"/>
    </xf>
    <xf numFmtId="183" fontId="298" fillId="0" borderId="0" xfId="1" applyNumberFormat="1" applyFont="1" applyFill="1" applyBorder="1" applyAlignment="1">
      <alignment horizontal="center" vertical="center" wrapText="1"/>
    </xf>
    <xf numFmtId="184" fontId="298" fillId="0" borderId="0" xfId="0" applyNumberFormat="1" applyFont="1" applyAlignment="1">
      <alignment horizontal="center" vertical="center" wrapText="1"/>
    </xf>
    <xf numFmtId="188" fontId="298" fillId="0" borderId="1" xfId="0" applyNumberFormat="1" applyFont="1" applyBorder="1" applyAlignment="1">
      <alignment horizontal="center" vertical="center" wrapText="1"/>
    </xf>
    <xf numFmtId="14" fontId="298" fillId="0" borderId="0" xfId="0" applyNumberFormat="1" applyFont="1" applyAlignment="1">
      <alignment horizontal="center" vertical="center" wrapText="1"/>
    </xf>
    <xf numFmtId="183" fontId="292" fillId="0" borderId="0" xfId="1" applyNumberFormat="1" applyFont="1" applyFill="1" applyBorder="1" applyAlignment="1">
      <alignment horizontal="center" vertical="center" wrapText="1"/>
    </xf>
    <xf numFmtId="184" fontId="298" fillId="0" borderId="34" xfId="0" applyNumberFormat="1" applyFont="1" applyBorder="1" applyAlignment="1">
      <alignment horizontal="center" vertical="center" wrapText="1"/>
    </xf>
    <xf numFmtId="182" fontId="298" fillId="0" borderId="34" xfId="2" applyNumberFormat="1" applyFont="1" applyFill="1" applyBorder="1" applyAlignment="1">
      <alignment horizontal="center" vertical="center" wrapText="1"/>
    </xf>
    <xf numFmtId="182" fontId="298" fillId="0" borderId="0" xfId="2" applyNumberFormat="1" applyFont="1" applyFill="1" applyBorder="1" applyAlignment="1">
      <alignment horizontal="center" vertical="center" wrapText="1"/>
    </xf>
    <xf numFmtId="168" fontId="292" fillId="0" borderId="0" xfId="0" applyNumberFormat="1" applyFont="1" applyAlignment="1">
      <alignment horizontal="center" vertical="center" wrapText="1"/>
    </xf>
    <xf numFmtId="185" fontId="292" fillId="0" borderId="0" xfId="2" applyNumberFormat="1" applyFont="1" applyFill="1" applyBorder="1" applyAlignment="1">
      <alignment horizontal="center" vertical="center" wrapText="1"/>
    </xf>
    <xf numFmtId="4" fontId="292" fillId="0" borderId="0" xfId="0" applyNumberFormat="1" applyFont="1" applyAlignment="1">
      <alignment horizontal="center" vertical="center" wrapText="1"/>
    </xf>
    <xf numFmtId="183" fontId="292" fillId="0" borderId="1" xfId="0" applyNumberFormat="1" applyFont="1" applyBorder="1" applyAlignment="1">
      <alignment horizontal="center" vertical="center" wrapText="1"/>
    </xf>
    <xf numFmtId="49" fontId="281" fillId="0" borderId="0" xfId="0" applyNumberFormat="1" applyFont="1" applyAlignment="1">
      <alignment horizontal="center" vertical="center"/>
    </xf>
    <xf numFmtId="167" fontId="281" fillId="0" borderId="0" xfId="0" applyNumberFormat="1" applyFont="1" applyAlignment="1">
      <alignment horizontal="center" vertical="center"/>
    </xf>
    <xf numFmtId="0" fontId="293" fillId="0" borderId="0" xfId="0" applyFont="1" applyAlignment="1">
      <alignment horizontal="center" vertical="center" wrapText="1"/>
    </xf>
    <xf numFmtId="0" fontId="320" fillId="0" borderId="0" xfId="4" applyFont="1" applyAlignment="1">
      <alignment vertical="center" wrapText="1"/>
    </xf>
    <xf numFmtId="4" fontId="281" fillId="0" borderId="0" xfId="0" applyNumberFormat="1" applyFont="1" applyAlignment="1">
      <alignment vertical="center" wrapText="1"/>
    </xf>
    <xf numFmtId="1" fontId="281" fillId="0" borderId="1" xfId="0" applyNumberFormat="1" applyFont="1" applyBorder="1" applyAlignment="1">
      <alignment horizontal="center" vertical="center" wrapText="1"/>
    </xf>
    <xf numFmtId="173" fontId="281" fillId="0" borderId="1" xfId="2" applyNumberFormat="1" applyFont="1" applyFill="1" applyBorder="1" applyAlignment="1">
      <alignment horizontal="center" vertical="center" wrapText="1"/>
    </xf>
    <xf numFmtId="1" fontId="293" fillId="0" borderId="1" xfId="0" applyNumberFormat="1" applyFont="1" applyBorder="1" applyAlignment="1">
      <alignment horizontal="center" vertical="center" wrapText="1"/>
    </xf>
    <xf numFmtId="173" fontId="293" fillId="0" borderId="1" xfId="2" applyNumberFormat="1" applyFont="1" applyFill="1" applyBorder="1" applyAlignment="1">
      <alignment horizontal="center" vertical="center" wrapText="1"/>
    </xf>
    <xf numFmtId="0" fontId="320" fillId="0" borderId="0" xfId="0" applyFont="1" applyAlignment="1">
      <alignment vertical="center"/>
    </xf>
    <xf numFmtId="0" fontId="320" fillId="0" borderId="0" xfId="0" applyFont="1" applyAlignment="1">
      <alignment horizontal="left" vertical="center"/>
    </xf>
    <xf numFmtId="4" fontId="320" fillId="0" borderId="0" xfId="0" applyNumberFormat="1" applyFont="1" applyAlignment="1">
      <alignment vertical="center"/>
    </xf>
    <xf numFmtId="0" fontId="320" fillId="0" borderId="0" xfId="0" applyFont="1" applyAlignment="1">
      <alignment horizontal="center" vertical="center"/>
    </xf>
    <xf numFmtId="0" fontId="320" fillId="0" borderId="0" xfId="13" applyFont="1" applyAlignment="1">
      <alignment horizontal="right" vertical="center" wrapText="1"/>
    </xf>
    <xf numFmtId="0" fontId="281" fillId="0" borderId="1" xfId="0" applyFont="1" applyBorder="1" applyAlignment="1">
      <alignment horizontal="left" vertical="center" wrapText="1"/>
    </xf>
    <xf numFmtId="0" fontId="281" fillId="0" borderId="0" xfId="0" applyFont="1" applyProtection="1">
      <protection hidden="1"/>
    </xf>
    <xf numFmtId="0" fontId="281" fillId="0" borderId="41" xfId="0" applyFont="1" applyBorder="1"/>
    <xf numFmtId="172" fontId="281" fillId="0" borderId="0" xfId="27" applyNumberFormat="1" applyFont="1" applyAlignment="1">
      <alignment horizontal="center" vertical="center" wrapText="1"/>
    </xf>
    <xf numFmtId="198" fontId="281" fillId="0" borderId="0" xfId="1" applyNumberFormat="1" applyFont="1" applyFill="1" applyAlignment="1">
      <alignment vertical="center"/>
    </xf>
    <xf numFmtId="10" fontId="284" fillId="2" borderId="1" xfId="2" applyNumberFormat="1" applyFont="1" applyFill="1" applyBorder="1" applyAlignment="1">
      <alignment horizontal="center" vertical="center" wrapText="1"/>
    </xf>
    <xf numFmtId="168" fontId="284" fillId="2" borderId="0" xfId="1" applyFont="1" applyFill="1" applyAlignment="1">
      <alignment vertical="center"/>
    </xf>
    <xf numFmtId="1" fontId="285" fillId="2" borderId="1" xfId="0" applyNumberFormat="1" applyFont="1" applyFill="1" applyBorder="1" applyAlignment="1">
      <alignment horizontal="center" vertical="center" wrapText="1"/>
    </xf>
    <xf numFmtId="168" fontId="282" fillId="2" borderId="5" xfId="1" applyFont="1" applyFill="1" applyBorder="1" applyAlignment="1">
      <alignment vertical="center" wrapText="1"/>
    </xf>
    <xf numFmtId="1" fontId="284" fillId="2" borderId="1" xfId="0" applyNumberFormat="1" applyFont="1" applyFill="1" applyBorder="1" applyAlignment="1">
      <alignment horizontal="center" vertical="center" wrapText="1"/>
    </xf>
    <xf numFmtId="0" fontId="284" fillId="2" borderId="0" xfId="0" applyFont="1" applyFill="1" applyAlignment="1">
      <alignment vertical="center"/>
    </xf>
    <xf numFmtId="168" fontId="285" fillId="2" borderId="5" xfId="1" applyFont="1" applyFill="1" applyBorder="1" applyAlignment="1">
      <alignment horizontal="right" vertical="center" wrapText="1"/>
    </xf>
    <xf numFmtId="0" fontId="282" fillId="2" borderId="1" xfId="13" applyFont="1" applyFill="1" applyBorder="1" applyAlignment="1">
      <alignment vertical="center" wrapText="1"/>
    </xf>
    <xf numFmtId="0" fontId="292" fillId="2" borderId="0" xfId="4" applyFont="1" applyFill="1" applyAlignment="1">
      <alignment vertical="center" wrapText="1"/>
    </xf>
    <xf numFmtId="194" fontId="281" fillId="0" borderId="0" xfId="0" applyNumberFormat="1" applyFont="1" applyAlignment="1">
      <alignment horizontal="center" vertical="center"/>
    </xf>
    <xf numFmtId="197" fontId="281" fillId="0" borderId="0" xfId="0" applyNumberFormat="1" applyFont="1" applyAlignment="1">
      <alignment vertical="center"/>
    </xf>
    <xf numFmtId="168" fontId="281" fillId="0" borderId="0" xfId="1" applyFont="1" applyFill="1" applyAlignment="1">
      <alignment horizontal="centerContinuous" vertical="center"/>
    </xf>
    <xf numFmtId="191" fontId="281" fillId="0" borderId="0" xfId="1" applyNumberFormat="1" applyFont="1" applyFill="1" applyAlignment="1">
      <alignment vertical="center"/>
    </xf>
    <xf numFmtId="173" fontId="281" fillId="0" borderId="0" xfId="2" applyNumberFormat="1" applyFont="1" applyFill="1" applyAlignment="1">
      <alignment horizontal="left" vertical="center"/>
    </xf>
    <xf numFmtId="194" fontId="281" fillId="0" borderId="0" xfId="0" applyNumberFormat="1" applyFont="1" applyAlignment="1">
      <alignment horizontal="left" vertical="center"/>
    </xf>
    <xf numFmtId="9" fontId="281" fillId="0" borderId="0" xfId="2" applyFont="1" applyFill="1" applyAlignment="1">
      <alignment vertical="center"/>
    </xf>
    <xf numFmtId="3" fontId="281" fillId="0" borderId="0" xfId="4" applyNumberFormat="1" applyFont="1" applyAlignment="1">
      <alignment horizontal="left" vertical="center"/>
    </xf>
    <xf numFmtId="176" fontId="281" fillId="0" borderId="0" xfId="0" applyNumberFormat="1" applyFont="1" applyAlignment="1">
      <alignment vertical="center"/>
    </xf>
    <xf numFmtId="3" fontId="281" fillId="0" borderId="0" xfId="0" applyNumberFormat="1" applyFont="1" applyAlignment="1">
      <alignment horizontal="left" vertical="center"/>
    </xf>
    <xf numFmtId="2" fontId="281" fillId="0" borderId="0" xfId="0" applyNumberFormat="1" applyFont="1" applyAlignment="1">
      <alignment vertical="center"/>
    </xf>
    <xf numFmtId="179" fontId="281" fillId="0" borderId="1" xfId="0" applyNumberFormat="1" applyFont="1" applyBorder="1" applyAlignment="1">
      <alignment horizontal="center" vertical="center" wrapText="1"/>
    </xf>
    <xf numFmtId="168" fontId="281" fillId="0" borderId="0" xfId="1" applyFont="1" applyFill="1" applyAlignment="1">
      <alignment vertical="center" wrapText="1"/>
    </xf>
    <xf numFmtId="1" fontId="281" fillId="0" borderId="0" xfId="0" applyNumberFormat="1" applyFont="1" applyAlignment="1">
      <alignment vertical="center"/>
    </xf>
    <xf numFmtId="0" fontId="293" fillId="0" borderId="0" xfId="0" applyFont="1" applyAlignment="1">
      <alignment horizontal="right" vertical="center"/>
    </xf>
    <xf numFmtId="168" fontId="293" fillId="0" borderId="0" xfId="1" applyFont="1" applyFill="1" applyBorder="1" applyAlignment="1">
      <alignment vertical="center"/>
    </xf>
    <xf numFmtId="168" fontId="281" fillId="0" borderId="0" xfId="0" applyNumberFormat="1" applyFont="1" applyAlignment="1">
      <alignment horizontal="center" vertical="center"/>
    </xf>
    <xf numFmtId="168" fontId="281" fillId="0" borderId="0" xfId="0" applyNumberFormat="1" applyFont="1" applyAlignment="1">
      <alignment horizontal="left" vertical="center"/>
    </xf>
    <xf numFmtId="2" fontId="281" fillId="0" borderId="0" xfId="0" applyNumberFormat="1" applyFont="1" applyAlignment="1">
      <alignment horizontal="left" vertical="center" indent="3"/>
    </xf>
    <xf numFmtId="180" fontId="281" fillId="0" borderId="0" xfId="0" applyNumberFormat="1" applyFont="1" applyAlignment="1">
      <alignment vertical="center"/>
    </xf>
    <xf numFmtId="167" fontId="281" fillId="0" borderId="0" xfId="0" applyNumberFormat="1" applyFont="1" applyAlignment="1">
      <alignment horizontal="center" vertical="center" wrapText="1"/>
    </xf>
    <xf numFmtId="175" fontId="293" fillId="0" borderId="0" xfId="0" applyNumberFormat="1" applyFont="1" applyAlignment="1">
      <alignment horizontal="center" vertical="center" wrapText="1"/>
    </xf>
    <xf numFmtId="175" fontId="293" fillId="0" borderId="0" xfId="0" applyNumberFormat="1" applyFont="1" applyAlignment="1">
      <alignment horizontal="left" vertical="center"/>
    </xf>
    <xf numFmtId="178" fontId="293" fillId="0" borderId="0" xfId="0" applyNumberFormat="1" applyFont="1" applyAlignment="1">
      <alignment horizontal="left" vertical="center"/>
    </xf>
    <xf numFmtId="178" fontId="293" fillId="0" borderId="0" xfId="0" applyNumberFormat="1" applyFont="1" applyAlignment="1">
      <alignment vertical="center"/>
    </xf>
    <xf numFmtId="166" fontId="293" fillId="0" borderId="0" xfId="0" applyNumberFormat="1" applyFont="1" applyAlignment="1">
      <alignment vertical="center"/>
    </xf>
    <xf numFmtId="166" fontId="293" fillId="0" borderId="0" xfId="0" applyNumberFormat="1" applyFont="1" applyAlignment="1">
      <alignment horizontal="left" vertical="center"/>
    </xf>
    <xf numFmtId="173" fontId="281" fillId="0" borderId="0" xfId="0" applyNumberFormat="1" applyFont="1" applyAlignment="1">
      <alignment vertical="center" wrapText="1"/>
    </xf>
    <xf numFmtId="0" fontId="293" fillId="0" borderId="0" xfId="0" applyFont="1" applyAlignment="1">
      <alignment horizontal="left" vertical="center"/>
    </xf>
    <xf numFmtId="0" fontId="293" fillId="0" borderId="1" xfId="35072" applyFont="1" applyBorder="1" applyAlignment="1">
      <alignment vertical="center"/>
    </xf>
    <xf numFmtId="0" fontId="281" fillId="0" borderId="1" xfId="35072" applyFont="1" applyBorder="1" applyAlignment="1">
      <alignment vertical="center"/>
    </xf>
    <xf numFmtId="0" fontId="281" fillId="0" borderId="0" xfId="35067" applyFont="1" applyAlignment="1">
      <alignment horizontal="center"/>
    </xf>
    <xf numFmtId="0" fontId="281" fillId="0" borderId="0" xfId="35067" applyFont="1" applyAlignment="1">
      <alignment horizontal="right" wrapText="1"/>
    </xf>
    <xf numFmtId="0" fontId="281" fillId="0" borderId="0" xfId="35073" applyFont="1"/>
    <xf numFmtId="168" fontId="281" fillId="0" borderId="0" xfId="35074" applyFont="1" applyFill="1"/>
    <xf numFmtId="0" fontId="281" fillId="0" borderId="0" xfId="35073" applyFont="1" applyAlignment="1">
      <alignment horizontal="center"/>
    </xf>
    <xf numFmtId="0" fontId="281" fillId="0" borderId="0" xfId="35076" applyFont="1" applyFill="1" applyBorder="1" applyAlignment="1">
      <alignment horizontal="center" vertical="center" wrapText="1"/>
    </xf>
    <xf numFmtId="167" fontId="281" fillId="0" borderId="0" xfId="35076" applyNumberFormat="1" applyFont="1" applyFill="1" applyAlignment="1">
      <alignment vertical="center"/>
    </xf>
    <xf numFmtId="167" fontId="281" fillId="0" borderId="0" xfId="35076" applyNumberFormat="1" applyFont="1" applyFill="1" applyAlignment="1">
      <alignment horizontal="center" vertical="center" wrapText="1"/>
    </xf>
    <xf numFmtId="179" fontId="281" fillId="0" borderId="0" xfId="35076" applyNumberFormat="1" applyFont="1" applyFill="1" applyBorder="1" applyAlignment="1">
      <alignment horizontal="center" vertical="center" wrapText="1"/>
    </xf>
    <xf numFmtId="167" fontId="281" fillId="0" borderId="0" xfId="35076" applyNumberFormat="1" applyFont="1" applyFill="1" applyBorder="1" applyAlignment="1">
      <alignment horizontal="center" vertical="center" wrapText="1"/>
    </xf>
    <xf numFmtId="175" fontId="293" fillId="0" borderId="39" xfId="0" applyNumberFormat="1" applyFont="1" applyBorder="1" applyAlignment="1">
      <alignment horizontal="center" vertical="center" wrapText="1"/>
    </xf>
    <xf numFmtId="0" fontId="281" fillId="0" borderId="1" xfId="0" applyFont="1" applyBorder="1" applyAlignment="1">
      <alignment horizontal="justify" vertical="center"/>
    </xf>
    <xf numFmtId="0" fontId="293" fillId="0" borderId="1" xfId="0" applyFont="1" applyBorder="1" applyAlignment="1">
      <alignment horizontal="justify" vertical="center"/>
    </xf>
    <xf numFmtId="198" fontId="281" fillId="0" borderId="0" xfId="1" applyNumberFormat="1" applyFont="1" applyFill="1" applyAlignment="1">
      <alignment horizontal="center" vertical="center" wrapText="1"/>
    </xf>
    <xf numFmtId="0" fontId="292" fillId="0" borderId="0" xfId="0" applyFont="1" applyAlignment="1">
      <alignment horizontal="center" vertical="center" wrapText="1"/>
    </xf>
    <xf numFmtId="0" fontId="0" fillId="0" borderId="35" xfId="0" applyBorder="1" applyAlignment="1">
      <alignment horizontal="left"/>
    </xf>
    <xf numFmtId="168" fontId="298" fillId="0" borderId="0" xfId="0" applyNumberFormat="1" applyFont="1" applyAlignment="1">
      <alignment horizontal="center" vertical="center" wrapText="1"/>
    </xf>
    <xf numFmtId="0" fontId="171" fillId="0" borderId="0" xfId="35088" applyFill="1" applyAlignment="1">
      <alignment vertical="center"/>
    </xf>
    <xf numFmtId="167" fontId="284" fillId="0" borderId="0" xfId="35088" applyNumberFormat="1" applyFont="1" applyFill="1" applyAlignment="1">
      <alignment vertical="center"/>
    </xf>
    <xf numFmtId="0" fontId="284" fillId="0" borderId="0" xfId="35088" applyFont="1" applyFill="1" applyAlignment="1">
      <alignment vertical="center"/>
    </xf>
    <xf numFmtId="179" fontId="284" fillId="0" borderId="0" xfId="35088" applyNumberFormat="1" applyFont="1" applyFill="1" applyBorder="1" applyAlignment="1">
      <alignment vertical="center"/>
    </xf>
    <xf numFmtId="195" fontId="284" fillId="0" borderId="0" xfId="35088" applyNumberFormat="1" applyFont="1" applyFill="1" applyAlignment="1">
      <alignment vertical="center"/>
    </xf>
    <xf numFmtId="172" fontId="171" fillId="0" borderId="0" xfId="35088" applyNumberFormat="1" applyFill="1" applyAlignment="1">
      <alignment vertical="center"/>
    </xf>
    <xf numFmtId="0" fontId="171" fillId="0" borderId="0" xfId="35089"/>
    <xf numFmtId="175" fontId="171" fillId="0" borderId="0" xfId="35089" applyNumberFormat="1" applyAlignment="1">
      <alignment vertical="center"/>
    </xf>
    <xf numFmtId="0" fontId="328" fillId="0" borderId="0" xfId="35089" applyFont="1" applyAlignment="1">
      <alignment vertical="center"/>
    </xf>
    <xf numFmtId="0" fontId="285" fillId="0" borderId="0" xfId="35088" applyFont="1" applyFill="1" applyAlignment="1">
      <alignment vertical="center"/>
    </xf>
    <xf numFmtId="0" fontId="277" fillId="29" borderId="21" xfId="35095" applyFont="1" applyFill="1" applyBorder="1" applyAlignment="1">
      <alignment horizontal="center"/>
    </xf>
    <xf numFmtId="0" fontId="277" fillId="0" borderId="40" xfId="35095" applyFont="1" applyBorder="1" applyAlignment="1">
      <alignment wrapText="1"/>
    </xf>
    <xf numFmtId="0" fontId="277" fillId="0" borderId="40" xfId="35095" applyFont="1" applyBorder="1" applyAlignment="1">
      <alignment horizontal="right" wrapText="1"/>
    </xf>
    <xf numFmtId="1" fontId="281" fillId="0" borderId="0" xfId="0" applyNumberFormat="1" applyFont="1" applyAlignment="1">
      <alignment horizontal="center" vertical="center"/>
    </xf>
    <xf numFmtId="200" fontId="293"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83" fillId="2" borderId="18" xfId="13" applyFont="1" applyFill="1" applyBorder="1" applyAlignment="1">
      <alignment horizontal="center" vertical="center" wrapText="1"/>
    </xf>
    <xf numFmtId="1" fontId="285" fillId="2" borderId="18" xfId="0" applyNumberFormat="1" applyFont="1" applyFill="1" applyBorder="1" applyAlignment="1">
      <alignment horizontal="center" vertical="center" wrapText="1"/>
    </xf>
    <xf numFmtId="1" fontId="286" fillId="28" borderId="1" xfId="0" applyNumberFormat="1" applyFont="1" applyFill="1" applyBorder="1" applyAlignment="1">
      <alignment horizontal="center" vertical="center" wrapText="1"/>
    </xf>
    <xf numFmtId="199" fontId="286" fillId="28" borderId="1" xfId="0" applyNumberFormat="1" applyFont="1" applyFill="1" applyBorder="1" applyAlignment="1">
      <alignment horizontal="center" vertical="center" wrapText="1"/>
    </xf>
    <xf numFmtId="198" fontId="286" fillId="28" borderId="1" xfId="0" applyNumberFormat="1" applyFont="1" applyFill="1" applyBorder="1" applyAlignment="1">
      <alignment horizontal="center" vertical="center" wrapText="1"/>
    </xf>
    <xf numFmtId="199" fontId="281" fillId="0" borderId="0" xfId="0" applyNumberFormat="1" applyFont="1" applyAlignment="1">
      <alignment vertical="center"/>
    </xf>
    <xf numFmtId="179" fontId="293" fillId="0" borderId="0" xfId="0" applyNumberFormat="1" applyFont="1" applyAlignment="1">
      <alignment vertical="center"/>
    </xf>
    <xf numFmtId="1" fontId="294" fillId="0" borderId="1" xfId="0" applyNumberFormat="1" applyFont="1" applyBorder="1" applyAlignment="1">
      <alignment horizontal="center" vertical="center" wrapText="1"/>
    </xf>
    <xf numFmtId="173" fontId="294" fillId="0" borderId="1" xfId="2" applyNumberFormat="1" applyFont="1" applyFill="1" applyBorder="1" applyAlignment="1">
      <alignment horizontal="center" vertical="center" wrapText="1"/>
    </xf>
    <xf numFmtId="194" fontId="281" fillId="0" borderId="0" xfId="0" applyNumberFormat="1" applyFont="1" applyAlignment="1">
      <alignment vertical="center"/>
    </xf>
    <xf numFmtId="183" fontId="292" fillId="0" borderId="1" xfId="0" applyNumberFormat="1" applyFont="1" applyBorder="1" applyAlignment="1">
      <alignment horizontal="left" vertical="center" wrapText="1"/>
    </xf>
    <xf numFmtId="183" fontId="298" fillId="0" borderId="1" xfId="0" applyNumberFormat="1" applyFont="1" applyBorder="1" applyAlignment="1">
      <alignment vertical="center" wrapText="1"/>
    </xf>
    <xf numFmtId="0" fontId="294" fillId="0" borderId="1" xfId="0" applyFont="1" applyBorder="1" applyAlignment="1">
      <alignment horizontal="center" vertical="center" wrapText="1"/>
    </xf>
    <xf numFmtId="1" fontId="281" fillId="0" borderId="0" xfId="0" applyNumberFormat="1" applyFont="1" applyAlignment="1">
      <alignment vertical="center" wrapText="1"/>
    </xf>
    <xf numFmtId="9" fontId="281" fillId="0" borderId="0" xfId="2" applyFont="1" applyFill="1" applyAlignment="1">
      <alignment horizontal="center" vertical="center" wrapText="1"/>
    </xf>
    <xf numFmtId="0" fontId="293" fillId="0" borderId="18" xfId="0" applyFont="1" applyBorder="1" applyAlignment="1">
      <alignment horizontal="justify" vertical="center"/>
    </xf>
    <xf numFmtId="0" fontId="282" fillId="0" borderId="1" xfId="13" applyFont="1" applyBorder="1" applyAlignment="1">
      <alignment horizontal="center" vertical="center" wrapText="1"/>
    </xf>
    <xf numFmtId="168" fontId="282" fillId="0" borderId="1" xfId="1" applyFont="1" applyFill="1" applyBorder="1" applyAlignment="1">
      <alignment vertical="center" wrapText="1"/>
    </xf>
    <xf numFmtId="168" fontId="284" fillId="0" borderId="5" xfId="1" applyFont="1" applyFill="1" applyBorder="1" applyAlignment="1">
      <alignment horizontal="right" vertical="center" wrapText="1"/>
    </xf>
    <xf numFmtId="168" fontId="282" fillId="0" borderId="5" xfId="1" applyFont="1" applyFill="1" applyBorder="1" applyAlignment="1">
      <alignment vertical="center" wrapText="1"/>
    </xf>
    <xf numFmtId="168" fontId="285" fillId="0" borderId="5" xfId="1" applyFont="1" applyFill="1" applyBorder="1" applyAlignment="1">
      <alignment horizontal="right" vertical="center" wrapText="1"/>
    </xf>
    <xf numFmtId="168" fontId="284" fillId="0" borderId="1" xfId="1" applyFont="1" applyFill="1" applyBorder="1" applyAlignment="1">
      <alignment horizontal="right" vertical="center" wrapText="1"/>
    </xf>
    <xf numFmtId="168" fontId="285" fillId="0" borderId="36" xfId="1" applyFont="1" applyFill="1" applyBorder="1" applyAlignment="1">
      <alignment horizontal="right" vertical="center" wrapText="1"/>
    </xf>
    <xf numFmtId="9" fontId="281" fillId="0" borderId="0" xfId="2" applyFont="1" applyFill="1" applyAlignment="1">
      <alignment horizontal="center" vertical="center"/>
    </xf>
    <xf numFmtId="181" fontId="298" fillId="0" borderId="0" xfId="0" applyNumberFormat="1" applyFont="1" applyAlignment="1">
      <alignment horizontal="center" vertical="center" wrapText="1"/>
    </xf>
    <xf numFmtId="49" fontId="298" fillId="0" borderId="0" xfId="0" applyNumberFormat="1" applyFont="1" applyAlignment="1">
      <alignment horizontal="center" vertical="center" wrapText="1"/>
    </xf>
    <xf numFmtId="183" fontId="298" fillId="0" borderId="0" xfId="0" applyNumberFormat="1" applyFont="1" applyAlignment="1">
      <alignment horizontal="center" vertical="center" wrapText="1"/>
    </xf>
    <xf numFmtId="181" fontId="298" fillId="0" borderId="1" xfId="0" applyNumberFormat="1" applyFont="1" applyBorder="1" applyAlignment="1">
      <alignment horizontal="center" vertical="center" wrapText="1"/>
    </xf>
    <xf numFmtId="0" fontId="286" fillId="2" borderId="0" xfId="0" applyFont="1" applyFill="1" applyAlignment="1">
      <alignment vertical="center"/>
    </xf>
    <xf numFmtId="168" fontId="293" fillId="2" borderId="0" xfId="1" applyFont="1" applyFill="1" applyAlignment="1">
      <alignment vertical="center"/>
    </xf>
    <xf numFmtId="0" fontId="293" fillId="2" borderId="0" xfId="0" applyFont="1" applyFill="1" applyAlignment="1">
      <alignment vertical="center"/>
    </xf>
    <xf numFmtId="168" fontId="286" fillId="2" borderId="0" xfId="1" applyFont="1" applyFill="1" applyBorder="1" applyAlignment="1">
      <alignment vertical="center"/>
    </xf>
    <xf numFmtId="0" fontId="330" fillId="30" borderId="16" xfId="0" applyFont="1" applyFill="1" applyBorder="1"/>
    <xf numFmtId="0" fontId="281" fillId="0" borderId="18" xfId="0" applyFont="1" applyBorder="1" applyAlignment="1">
      <alignment wrapText="1"/>
    </xf>
    <xf numFmtId="179" fontId="293" fillId="0" borderId="18" xfId="0" applyNumberFormat="1" applyFont="1" applyBorder="1" applyAlignment="1">
      <alignment horizontal="center" vertical="center" wrapText="1"/>
    </xf>
    <xf numFmtId="0" fontId="286" fillId="2" borderId="0" xfId="27" applyFont="1" applyFill="1" applyAlignment="1">
      <alignment horizontal="center" vertical="center"/>
    </xf>
    <xf numFmtId="168" fontId="286" fillId="2" borderId="0" xfId="17579" applyFont="1" applyFill="1" applyBorder="1" applyAlignment="1">
      <alignment horizontal="center" vertical="center"/>
    </xf>
    <xf numFmtId="0" fontId="293" fillId="0" borderId="0" xfId="27" applyFont="1" applyAlignment="1">
      <alignment horizontal="center" vertical="center" wrapText="1"/>
    </xf>
    <xf numFmtId="168" fontId="293" fillId="0" borderId="0" xfId="17579" applyFont="1" applyFill="1" applyBorder="1" applyAlignment="1">
      <alignment horizontal="center" vertical="center" wrapText="1"/>
    </xf>
    <xf numFmtId="1" fontId="280" fillId="0" borderId="0" xfId="27" applyNumberFormat="1" applyFont="1" applyAlignment="1">
      <alignment horizontal="center" vertical="center" wrapText="1"/>
    </xf>
    <xf numFmtId="164" fontId="280" fillId="0" borderId="0" xfId="27" applyNumberFormat="1" applyFont="1" applyAlignment="1">
      <alignment horizontal="center" vertical="center" wrapText="1"/>
    </xf>
    <xf numFmtId="172" fontId="280" fillId="0" borderId="0" xfId="27" applyNumberFormat="1" applyFont="1" applyAlignment="1">
      <alignment horizontal="center" vertical="center" wrapText="1"/>
    </xf>
    <xf numFmtId="183" fontId="335" fillId="0" borderId="0" xfId="0" applyNumberFormat="1" applyFont="1" applyAlignment="1">
      <alignment horizontal="center" vertical="center" wrapText="1"/>
    </xf>
    <xf numFmtId="183" fontId="298" fillId="0" borderId="1" xfId="0" applyNumberFormat="1" applyFont="1" applyBorder="1" applyAlignment="1">
      <alignment horizontal="center" vertical="center" wrapText="1"/>
    </xf>
    <xf numFmtId="181" fontId="322" fillId="0" borderId="0" xfId="0" applyNumberFormat="1" applyFont="1" applyAlignment="1">
      <alignment horizontal="left" vertical="center"/>
    </xf>
    <xf numFmtId="0" fontId="319" fillId="0" borderId="0" xfId="0" applyFont="1" applyAlignment="1">
      <alignment horizontal="center" vertical="center" wrapText="1"/>
    </xf>
    <xf numFmtId="0" fontId="298" fillId="0" borderId="1" xfId="0" applyFont="1" applyBorder="1" applyAlignment="1">
      <alignment horizontal="left" vertical="center" wrapText="1"/>
    </xf>
    <xf numFmtId="0" fontId="156" fillId="2" borderId="0" xfId="0" applyFont="1" applyFill="1" applyAlignment="1">
      <alignment vertical="center"/>
    </xf>
    <xf numFmtId="0" fontId="156" fillId="0" borderId="0" xfId="0" applyFont="1" applyAlignment="1">
      <alignment vertical="center"/>
    </xf>
    <xf numFmtId="168" fontId="156" fillId="2" borderId="0" xfId="1" applyFont="1" applyFill="1" applyBorder="1" applyAlignment="1">
      <alignment horizontal="center" vertical="center"/>
    </xf>
    <xf numFmtId="0" fontId="156" fillId="2" borderId="0" xfId="0" applyFont="1" applyFill="1" applyAlignment="1">
      <alignment horizontal="center" vertical="center"/>
    </xf>
    <xf numFmtId="168" fontId="156" fillId="2" borderId="0" xfId="1" applyFont="1" applyFill="1" applyBorder="1" applyAlignment="1">
      <alignment vertical="center"/>
    </xf>
    <xf numFmtId="10" fontId="156" fillId="4" borderId="1" xfId="2" applyNumberFormat="1" applyFont="1" applyFill="1" applyBorder="1" applyAlignment="1">
      <alignment horizontal="center" vertical="center"/>
    </xf>
    <xf numFmtId="0" fontId="282" fillId="0" borderId="1" xfId="13" applyFont="1" applyBorder="1" applyAlignment="1">
      <alignment vertical="center" wrapText="1"/>
    </xf>
    <xf numFmtId="1" fontId="284" fillId="0" borderId="1" xfId="0" applyNumberFormat="1" applyFont="1" applyBorder="1" applyAlignment="1">
      <alignment horizontal="center" vertical="center" wrapText="1"/>
    </xf>
    <xf numFmtId="10" fontId="284" fillId="0" borderId="1" xfId="2" applyNumberFormat="1" applyFont="1" applyFill="1" applyBorder="1" applyAlignment="1">
      <alignment horizontal="center" vertical="center" wrapText="1"/>
    </xf>
    <xf numFmtId="0" fontId="156" fillId="0" borderId="1" xfId="0" applyFont="1" applyBorder="1" applyAlignment="1">
      <alignment vertical="center"/>
    </xf>
    <xf numFmtId="0" fontId="156" fillId="2" borderId="18" xfId="0" applyFont="1" applyFill="1" applyBorder="1" applyAlignment="1">
      <alignment vertical="center"/>
    </xf>
    <xf numFmtId="10" fontId="156" fillId="2" borderId="18" xfId="2" applyNumberFormat="1" applyFont="1" applyFill="1" applyBorder="1" applyAlignment="1">
      <alignment horizontal="center" vertical="center"/>
    </xf>
    <xf numFmtId="10" fontId="156" fillId="2" borderId="1" xfId="2" applyNumberFormat="1" applyFont="1" applyFill="1" applyBorder="1" applyAlignment="1">
      <alignment horizontal="center" vertical="center"/>
    </xf>
    <xf numFmtId="49" fontId="284" fillId="0" borderId="1" xfId="0" applyNumberFormat="1" applyFont="1" applyBorder="1" applyAlignment="1">
      <alignment vertical="center" wrapText="1"/>
    </xf>
    <xf numFmtId="168" fontId="156" fillId="0" borderId="0" xfId="1" applyFont="1" applyFill="1" applyAlignment="1">
      <alignment vertical="center"/>
    </xf>
    <xf numFmtId="0" fontId="156" fillId="2" borderId="1" xfId="0" applyFont="1" applyFill="1" applyBorder="1" applyAlignment="1">
      <alignment vertical="center"/>
    </xf>
    <xf numFmtId="10" fontId="156" fillId="0" borderId="1" xfId="2" applyNumberFormat="1" applyFont="1" applyFill="1" applyBorder="1" applyAlignment="1">
      <alignment horizontal="center" vertical="center"/>
    </xf>
    <xf numFmtId="0" fontId="283" fillId="0" borderId="1" xfId="13" applyFont="1" applyBorder="1" applyAlignment="1">
      <alignment horizontal="center" vertical="center" wrapText="1"/>
    </xf>
    <xf numFmtId="1" fontId="285" fillId="0" borderId="1" xfId="0" applyNumberFormat="1" applyFont="1" applyBorder="1" applyAlignment="1">
      <alignment horizontal="center" vertical="center" wrapText="1"/>
    </xf>
    <xf numFmtId="0" fontId="156" fillId="0" borderId="0" xfId="0" applyFont="1" applyAlignment="1">
      <alignment horizontal="center" vertical="center" wrapText="1"/>
    </xf>
    <xf numFmtId="168" fontId="156" fillId="0" borderId="0" xfId="1" applyFont="1" applyFill="1" applyAlignment="1">
      <alignment horizontal="center" vertical="center"/>
    </xf>
    <xf numFmtId="0" fontId="156" fillId="0" borderId="0" xfId="0" applyFont="1" applyAlignment="1">
      <alignment horizontal="center" vertical="center"/>
    </xf>
    <xf numFmtId="0" fontId="156" fillId="0" borderId="0" xfId="0" applyFont="1" applyAlignment="1">
      <alignment vertical="center" wrapText="1"/>
    </xf>
    <xf numFmtId="168" fontId="156" fillId="0" borderId="0" xfId="1" applyFont="1" applyAlignment="1">
      <alignment vertical="center"/>
    </xf>
    <xf numFmtId="168" fontId="156" fillId="0" borderId="0" xfId="1" applyFont="1" applyAlignment="1">
      <alignment horizontal="center" vertical="center"/>
    </xf>
    <xf numFmtId="0" fontId="330" fillId="30" borderId="17" xfId="0" applyFont="1" applyFill="1" applyBorder="1"/>
    <xf numFmtId="3" fontId="298" fillId="33" borderId="1" xfId="0" applyNumberFormat="1" applyFont="1" applyFill="1" applyBorder="1" applyAlignment="1">
      <alignment horizontal="center" vertical="center" wrapText="1"/>
    </xf>
    <xf numFmtId="181" fontId="298" fillId="33" borderId="1" xfId="0" applyNumberFormat="1" applyFont="1" applyFill="1" applyBorder="1" applyAlignment="1">
      <alignment vertical="center" wrapText="1"/>
    </xf>
    <xf numFmtId="3" fontId="298" fillId="33" borderId="1" xfId="1" applyNumberFormat="1" applyFont="1" applyFill="1" applyBorder="1" applyAlignment="1">
      <alignment horizontal="center" vertical="center" wrapText="1"/>
    </xf>
    <xf numFmtId="168" fontId="336" fillId="0" borderId="1" xfId="1" applyFont="1" applyFill="1" applyBorder="1" applyAlignment="1">
      <alignment vertical="center"/>
    </xf>
    <xf numFmtId="0" fontId="282" fillId="4" borderId="5" xfId="13" applyFont="1" applyFill="1" applyBorder="1" applyAlignment="1">
      <alignment vertical="center" wrapText="1"/>
    </xf>
    <xf numFmtId="0" fontId="282" fillId="0" borderId="0" xfId="13" applyFont="1" applyAlignment="1">
      <alignment horizontal="center" vertical="center" wrapText="1"/>
    </xf>
    <xf numFmtId="0" fontId="156" fillId="2" borderId="37" xfId="0" applyFont="1" applyFill="1" applyBorder="1" applyAlignment="1">
      <alignment vertical="center"/>
    </xf>
    <xf numFmtId="168" fontId="285" fillId="4" borderId="5" xfId="1" applyFont="1" applyFill="1" applyBorder="1" applyAlignment="1">
      <alignment horizontal="right" vertical="center" wrapText="1"/>
    </xf>
    <xf numFmtId="0" fontId="282" fillId="0" borderId="36" xfId="13" applyFont="1" applyBorder="1" applyAlignment="1">
      <alignment horizontal="center" vertical="center" wrapText="1"/>
    </xf>
    <xf numFmtId="168" fontId="285" fillId="0" borderId="1" xfId="1" applyFont="1" applyFill="1" applyBorder="1" applyAlignment="1">
      <alignment horizontal="right" vertical="center" wrapText="1"/>
    </xf>
    <xf numFmtId="2" fontId="332" fillId="0" borderId="31" xfId="35059" applyNumberFormat="1" applyFont="1" applyBorder="1" applyAlignment="1">
      <alignment vertical="center" wrapText="1"/>
    </xf>
    <xf numFmtId="0" fontId="322" fillId="30" borderId="16" xfId="0" applyFont="1" applyFill="1" applyBorder="1"/>
    <xf numFmtId="1" fontId="281" fillId="0" borderId="0" xfId="0" applyNumberFormat="1" applyFont="1" applyAlignment="1">
      <alignment horizontal="center" vertical="center" wrapText="1"/>
    </xf>
    <xf numFmtId="164" fontId="280" fillId="0" borderId="45" xfId="27" applyNumberFormat="1" applyFont="1" applyBorder="1" applyAlignment="1">
      <alignment horizontal="center" vertical="center" wrapText="1"/>
    </xf>
    <xf numFmtId="1" fontId="280" fillId="0" borderId="1" xfId="27" applyNumberFormat="1" applyFont="1" applyBorder="1" applyAlignment="1">
      <alignment horizontal="center" vertical="center" wrapText="1"/>
    </xf>
    <xf numFmtId="164" fontId="280" fillId="0" borderId="1" xfId="27" applyNumberFormat="1" applyFont="1" applyBorder="1" applyAlignment="1">
      <alignment horizontal="center" vertical="center" wrapText="1"/>
    </xf>
    <xf numFmtId="172" fontId="280" fillId="0" borderId="1" xfId="27" applyNumberFormat="1" applyFont="1" applyBorder="1" applyAlignment="1">
      <alignment horizontal="center" vertical="center" wrapText="1"/>
    </xf>
    <xf numFmtId="181" fontId="298" fillId="0" borderId="0" xfId="0" applyNumberFormat="1" applyFont="1" applyAlignment="1">
      <alignment horizontal="left" vertical="center" wrapText="1"/>
    </xf>
    <xf numFmtId="181" fontId="292" fillId="0" borderId="0" xfId="0" applyNumberFormat="1" applyFont="1" applyAlignment="1">
      <alignment horizontal="left" vertical="center" wrapText="1"/>
    </xf>
    <xf numFmtId="181" fontId="298" fillId="0" borderId="0" xfId="0" applyNumberFormat="1" applyFont="1" applyAlignment="1">
      <alignment vertical="center" wrapText="1"/>
    </xf>
    <xf numFmtId="0" fontId="298" fillId="0" borderId="0" xfId="0" applyFont="1" applyAlignment="1">
      <alignment vertical="center"/>
    </xf>
    <xf numFmtId="0" fontId="292" fillId="0" borderId="1" xfId="0" applyFont="1" applyBorder="1" applyAlignment="1">
      <alignment horizontal="center" vertical="center" wrapText="1"/>
    </xf>
    <xf numFmtId="181" fontId="298" fillId="0" borderId="1" xfId="0" applyNumberFormat="1" applyFont="1" applyBorder="1" applyAlignment="1">
      <alignment horizontal="left" vertical="center" wrapText="1"/>
    </xf>
    <xf numFmtId="168" fontId="298" fillId="0" borderId="1" xfId="0" applyNumberFormat="1" applyFont="1" applyBorder="1" applyAlignment="1">
      <alignment horizontal="center" vertical="center" wrapText="1"/>
    </xf>
    <xf numFmtId="0" fontId="298" fillId="0" borderId="0" xfId="0" applyFont="1" applyAlignment="1">
      <alignment horizontal="left" vertical="center" wrapText="1"/>
    </xf>
    <xf numFmtId="0" fontId="298" fillId="34" borderId="1" xfId="0" applyFont="1" applyFill="1" applyBorder="1" applyAlignment="1">
      <alignment horizontal="left" vertical="center" wrapText="1"/>
    </xf>
    <xf numFmtId="201" fontId="298" fillId="34" borderId="1" xfId="0" applyNumberFormat="1" applyFont="1" applyFill="1" applyBorder="1" applyAlignment="1">
      <alignment horizontal="center" vertical="center" wrapText="1"/>
    </xf>
    <xf numFmtId="0" fontId="282" fillId="31" borderId="1" xfId="13" applyFont="1" applyFill="1" applyBorder="1" applyAlignment="1">
      <alignment horizontal="center" vertical="center" wrapText="1"/>
    </xf>
    <xf numFmtId="1" fontId="279" fillId="31" borderId="1" xfId="0" applyNumberFormat="1" applyFont="1" applyFill="1" applyBorder="1" applyAlignment="1">
      <alignment horizontal="center" vertical="center"/>
    </xf>
    <xf numFmtId="168" fontId="279" fillId="31" borderId="1" xfId="1" applyFont="1" applyFill="1" applyBorder="1" applyAlignment="1">
      <alignment horizontal="center" vertical="center"/>
    </xf>
    <xf numFmtId="40" fontId="281" fillId="0" borderId="0" xfId="4448" applyNumberFormat="1" applyFont="1" applyAlignment="1">
      <alignment horizontal="center"/>
    </xf>
    <xf numFmtId="179" fontId="293" fillId="0" borderId="0" xfId="0" applyNumberFormat="1" applyFont="1" applyAlignment="1">
      <alignment horizontal="center" vertical="center" wrapText="1"/>
    </xf>
    <xf numFmtId="0" fontId="330" fillId="30" borderId="49" xfId="0" applyFont="1" applyFill="1" applyBorder="1"/>
    <xf numFmtId="181" fontId="298" fillId="0" borderId="18" xfId="0" applyNumberFormat="1" applyFont="1" applyBorder="1" applyAlignment="1">
      <alignment horizontal="center" vertical="center" wrapText="1"/>
    </xf>
    <xf numFmtId="3" fontId="298" fillId="0" borderId="18" xfId="1" applyNumberFormat="1" applyFont="1" applyFill="1" applyBorder="1" applyAlignment="1">
      <alignment horizontal="center" vertical="center" wrapText="1"/>
    </xf>
    <xf numFmtId="9" fontId="292" fillId="0" borderId="1" xfId="0" applyNumberFormat="1" applyFont="1" applyBorder="1" applyAlignment="1">
      <alignment horizontal="center" vertical="center" wrapText="1"/>
    </xf>
    <xf numFmtId="202" fontId="281" fillId="0" borderId="0" xfId="0" applyNumberFormat="1" applyFont="1" applyAlignment="1">
      <alignment vertical="center"/>
    </xf>
    <xf numFmtId="0" fontId="293" fillId="0" borderId="0" xfId="78" applyFont="1" applyAlignment="1">
      <alignment horizontal="center" vertical="center" wrapText="1"/>
    </xf>
    <xf numFmtId="168" fontId="293" fillId="0" borderId="0" xfId="0" applyNumberFormat="1" applyFont="1" applyAlignment="1">
      <alignment horizontal="center" vertical="center"/>
    </xf>
    <xf numFmtId="2" fontId="293" fillId="0" borderId="0" xfId="0" applyNumberFormat="1" applyFont="1" applyAlignment="1">
      <alignment horizontal="center" vertical="center"/>
    </xf>
    <xf numFmtId="3" fontId="286" fillId="28" borderId="1" xfId="0" applyNumberFormat="1" applyFont="1" applyFill="1" applyBorder="1" applyAlignment="1">
      <alignment horizontal="center" vertical="center" wrapText="1"/>
    </xf>
    <xf numFmtId="183" fontId="298" fillId="0" borderId="18" xfId="1" applyNumberFormat="1" applyFont="1" applyFill="1" applyBorder="1" applyAlignment="1">
      <alignment horizontal="center" vertical="center" wrapText="1"/>
    </xf>
    <xf numFmtId="10" fontId="284" fillId="2" borderId="18" xfId="2" applyNumberFormat="1" applyFont="1" applyFill="1" applyBorder="1" applyAlignment="1">
      <alignment horizontal="center" vertical="center" wrapText="1"/>
    </xf>
    <xf numFmtId="203" fontId="281" fillId="0" borderId="1" xfId="0" applyNumberFormat="1" applyFont="1" applyBorder="1" applyAlignment="1">
      <alignment horizontal="center" vertical="center" wrapText="1"/>
    </xf>
    <xf numFmtId="0" fontId="293" fillId="0" borderId="5" xfId="0" applyFont="1" applyBorder="1" applyAlignment="1">
      <alignment horizontal="center" vertical="center" wrapText="1"/>
    </xf>
    <xf numFmtId="177" fontId="293" fillId="0" borderId="20" xfId="0" applyNumberFormat="1" applyFont="1" applyBorder="1" applyAlignment="1">
      <alignment horizontal="center" vertical="center"/>
    </xf>
    <xf numFmtId="164" fontId="280" fillId="0" borderId="54" xfId="27" applyNumberFormat="1" applyFont="1" applyBorder="1" applyAlignment="1">
      <alignment horizontal="center" vertical="center" wrapText="1"/>
    </xf>
    <xf numFmtId="170" fontId="298" fillId="0" borderId="0" xfId="0" applyNumberFormat="1" applyFont="1" applyAlignment="1">
      <alignment horizontal="center" vertical="center" wrapText="1"/>
    </xf>
    <xf numFmtId="0" fontId="292" fillId="0" borderId="1" xfId="0" applyFont="1" applyBorder="1" applyAlignment="1">
      <alignment horizontal="left" vertical="center" wrapText="1"/>
    </xf>
    <xf numFmtId="168" fontId="136" fillId="4" borderId="1" xfId="1" applyFont="1" applyFill="1" applyBorder="1" applyAlignment="1">
      <alignment horizontal="right" vertical="center" wrapText="1"/>
    </xf>
    <xf numFmtId="183" fontId="298" fillId="34" borderId="1" xfId="0" applyNumberFormat="1" applyFont="1" applyFill="1" applyBorder="1" applyAlignment="1">
      <alignment horizontal="center" vertical="center" wrapText="1"/>
    </xf>
    <xf numFmtId="181" fontId="322" fillId="0" borderId="0" xfId="0" applyNumberFormat="1" applyFont="1" applyAlignment="1">
      <alignment horizontal="center" vertical="center"/>
    </xf>
    <xf numFmtId="168" fontId="135" fillId="0" borderId="1" xfId="1" applyFont="1" applyFill="1" applyBorder="1" applyAlignment="1">
      <alignment vertical="center"/>
    </xf>
    <xf numFmtId="0" fontId="275" fillId="0" borderId="0" xfId="0" applyFont="1" applyAlignment="1">
      <alignment horizontal="center" vertical="center" wrapText="1"/>
    </xf>
    <xf numFmtId="168" fontId="275" fillId="0" borderId="0" xfId="1" applyFont="1" applyFill="1" applyAlignment="1">
      <alignment horizontal="center" vertical="center" wrapText="1"/>
    </xf>
    <xf numFmtId="169" fontId="275" fillId="0" borderId="0" xfId="1" applyNumberFormat="1" applyFont="1" applyFill="1" applyAlignment="1">
      <alignment horizontal="center" vertical="center" wrapText="1"/>
    </xf>
    <xf numFmtId="49" fontId="275" fillId="0" borderId="0" xfId="0" applyNumberFormat="1" applyFont="1" applyAlignment="1">
      <alignment horizontal="center" vertical="center" wrapText="1"/>
    </xf>
    <xf numFmtId="0" fontId="293" fillId="0" borderId="1" xfId="0" applyFont="1" applyBorder="1" applyAlignment="1">
      <alignment horizontal="center" vertical="center"/>
    </xf>
    <xf numFmtId="49" fontId="322" fillId="0" borderId="0" xfId="0" applyNumberFormat="1" applyFont="1" applyAlignment="1">
      <alignment vertical="center" wrapText="1"/>
    </xf>
    <xf numFmtId="0" fontId="275" fillId="0" borderId="0" xfId="0" applyFont="1" applyAlignment="1">
      <alignment vertical="center" wrapText="1"/>
    </xf>
    <xf numFmtId="0" fontId="275" fillId="0" borderId="0" xfId="0" applyFont="1" applyAlignment="1">
      <alignment vertical="center"/>
    </xf>
    <xf numFmtId="168" fontId="275" fillId="0" borderId="0" xfId="1" applyFont="1" applyAlignment="1">
      <alignment vertical="center"/>
    </xf>
    <xf numFmtId="169" fontId="275" fillId="0" borderId="0" xfId="1" applyNumberFormat="1" applyFont="1" applyAlignment="1">
      <alignment vertical="center"/>
    </xf>
    <xf numFmtId="49" fontId="322" fillId="0" borderId="0" xfId="0" applyNumberFormat="1" applyFont="1" applyAlignment="1">
      <alignment vertical="center"/>
    </xf>
    <xf numFmtId="189" fontId="275" fillId="0" borderId="0" xfId="0" applyNumberFormat="1" applyFont="1" applyAlignment="1">
      <alignment vertical="center"/>
    </xf>
    <xf numFmtId="4" fontId="275" fillId="0" borderId="0" xfId="0" applyNumberFormat="1" applyFont="1" applyAlignment="1">
      <alignment vertical="center"/>
    </xf>
    <xf numFmtId="0" fontId="275" fillId="0" borderId="0" xfId="0" applyFont="1" applyAlignment="1">
      <alignment horizontal="center" vertical="center"/>
    </xf>
    <xf numFmtId="0" fontId="275" fillId="0" borderId="0" xfId="13" applyFont="1" applyAlignment="1">
      <alignment horizontal="right" vertical="center" wrapText="1"/>
    </xf>
    <xf numFmtId="0" fontId="0" fillId="2" borderId="0" xfId="0" applyFill="1" applyAlignment="1">
      <alignment vertical="center"/>
    </xf>
    <xf numFmtId="0" fontId="275" fillId="2" borderId="0" xfId="0" applyFont="1" applyFill="1" applyAlignment="1">
      <alignment vertical="center"/>
    </xf>
    <xf numFmtId="168" fontId="275"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5" fillId="0" borderId="0" xfId="43927" applyFont="1" applyAlignment="1">
      <alignment vertical="center"/>
    </xf>
    <xf numFmtId="49" fontId="322" fillId="0" borderId="17" xfId="0" applyNumberFormat="1" applyFont="1" applyBorder="1" applyAlignment="1">
      <alignment horizontal="center" vertical="center" wrapText="1"/>
    </xf>
    <xf numFmtId="0" fontId="275" fillId="0" borderId="0" xfId="0" applyFont="1"/>
    <xf numFmtId="49" fontId="322" fillId="0" borderId="41" xfId="0" applyNumberFormat="1" applyFont="1" applyBorder="1" applyAlignment="1">
      <alignment horizontal="center" vertical="center" wrapText="1"/>
    </xf>
    <xf numFmtId="0" fontId="275" fillId="0" borderId="41" xfId="0" applyFont="1" applyBorder="1"/>
    <xf numFmtId="49" fontId="322" fillId="0" borderId="16" xfId="0" applyNumberFormat="1" applyFont="1" applyBorder="1" applyAlignment="1">
      <alignment horizontal="center" vertical="center" wrapText="1"/>
    </xf>
    <xf numFmtId="9" fontId="281" fillId="0" borderId="0" xfId="2" applyFont="1" applyFill="1" applyAlignment="1">
      <alignment horizontal="left" vertical="center"/>
    </xf>
    <xf numFmtId="0" fontId="320" fillId="0" borderId="0" xfId="4" applyFont="1" applyAlignment="1">
      <alignment horizontal="left" vertical="center" wrapText="1"/>
    </xf>
    <xf numFmtId="168" fontId="275" fillId="0" borderId="0" xfId="1" applyFont="1" applyFill="1" applyAlignment="1">
      <alignment vertical="center"/>
    </xf>
    <xf numFmtId="170" fontId="275" fillId="0" borderId="0" xfId="0" applyNumberFormat="1" applyFont="1" applyAlignment="1">
      <alignment vertical="center"/>
    </xf>
    <xf numFmtId="168" fontId="275" fillId="0" borderId="40" xfId="1" applyFont="1" applyFill="1" applyBorder="1" applyAlignment="1">
      <alignment horizontal="right" vertical="center" wrapText="1"/>
    </xf>
    <xf numFmtId="10" fontId="275" fillId="0" borderId="0" xfId="2" applyNumberFormat="1" applyFont="1" applyFill="1" applyAlignment="1">
      <alignment vertical="center"/>
    </xf>
    <xf numFmtId="10" fontId="275" fillId="0" borderId="0" xfId="1" applyNumberFormat="1" applyFont="1" applyFill="1" applyAlignment="1">
      <alignment vertical="center"/>
    </xf>
    <xf numFmtId="0" fontId="275" fillId="0" borderId="33" xfId="0" applyFont="1" applyBorder="1" applyAlignment="1">
      <alignment vertical="center"/>
    </xf>
    <xf numFmtId="170" fontId="322" fillId="0" borderId="33" xfId="1" applyNumberFormat="1" applyFont="1" applyFill="1" applyBorder="1" applyAlignment="1">
      <alignment vertical="center"/>
    </xf>
    <xf numFmtId="168" fontId="322" fillId="0" borderId="33" xfId="1" applyFont="1" applyFill="1" applyBorder="1" applyAlignment="1">
      <alignment vertical="center"/>
    </xf>
    <xf numFmtId="3" fontId="275" fillId="0" borderId="0" xfId="0" applyNumberFormat="1" applyFont="1" applyAlignment="1">
      <alignment vertical="center"/>
    </xf>
    <xf numFmtId="193" fontId="275" fillId="0" borderId="0" xfId="78" applyNumberFormat="1" applyFont="1" applyAlignment="1">
      <alignment horizontal="right" vertical="center"/>
    </xf>
    <xf numFmtId="173" fontId="275" fillId="0" borderId="0" xfId="2" applyNumberFormat="1" applyFont="1" applyFill="1" applyAlignment="1">
      <alignment vertical="center"/>
    </xf>
    <xf numFmtId="173" fontId="275" fillId="0" borderId="0" xfId="1" applyNumberFormat="1" applyFont="1" applyFill="1" applyAlignment="1">
      <alignment vertical="center"/>
    </xf>
    <xf numFmtId="0" fontId="275" fillId="0" borderId="0" xfId="43912" applyFont="1"/>
    <xf numFmtId="37" fontId="275" fillId="0" borderId="0" xfId="43915" applyNumberFormat="1" applyFont="1"/>
    <xf numFmtId="168" fontId="275" fillId="0" borderId="0" xfId="43915" applyFont="1"/>
    <xf numFmtId="9" fontId="275" fillId="0" borderId="0" xfId="2" applyFont="1" applyFill="1" applyAlignment="1">
      <alignment vertical="center"/>
    </xf>
    <xf numFmtId="0" fontId="275" fillId="0" borderId="0" xfId="78" applyFont="1" applyAlignment="1">
      <alignment horizontal="left" vertical="center"/>
    </xf>
    <xf numFmtId="192" fontId="275" fillId="0" borderId="0" xfId="78" applyNumberFormat="1" applyFont="1" applyAlignment="1">
      <alignment horizontal="right" vertical="center"/>
    </xf>
    <xf numFmtId="0" fontId="275" fillId="0" borderId="0" xfId="35071" applyFont="1" applyAlignment="1">
      <alignment horizontal="center" vertical="center"/>
    </xf>
    <xf numFmtId="168" fontId="275" fillId="0" borderId="0" xfId="1" applyFont="1" applyFill="1" applyBorder="1" applyAlignment="1">
      <alignment vertical="center"/>
    </xf>
    <xf numFmtId="172" fontId="275" fillId="0" borderId="0" xfId="0" applyNumberFormat="1" applyFont="1" applyAlignment="1">
      <alignment vertical="center"/>
    </xf>
    <xf numFmtId="179" fontId="275" fillId="0" borderId="0" xfId="0" applyNumberFormat="1" applyFont="1" applyAlignment="1">
      <alignment vertical="center"/>
    </xf>
    <xf numFmtId="172" fontId="275" fillId="0" borderId="1" xfId="0" applyNumberFormat="1" applyFont="1" applyBorder="1" applyAlignment="1">
      <alignment vertical="center"/>
    </xf>
    <xf numFmtId="168" fontId="275" fillId="0" borderId="1" xfId="1" applyFont="1" applyFill="1" applyBorder="1" applyAlignment="1">
      <alignment vertical="center"/>
    </xf>
    <xf numFmtId="172" fontId="275" fillId="0" borderId="1" xfId="0" applyNumberFormat="1" applyFont="1" applyBorder="1" applyAlignment="1">
      <alignment horizontal="center" vertical="center" wrapText="1"/>
    </xf>
    <xf numFmtId="173" fontId="275" fillId="0" borderId="0" xfId="2" applyNumberFormat="1" applyFont="1" applyFill="1" applyAlignment="1">
      <alignment horizontal="center" vertical="center" wrapText="1"/>
    </xf>
    <xf numFmtId="168" fontId="275" fillId="0" borderId="1" xfId="1" applyFont="1" applyFill="1" applyBorder="1" applyAlignment="1">
      <alignment horizontal="center" vertical="center" wrapText="1"/>
    </xf>
    <xf numFmtId="168" fontId="275" fillId="0" borderId="0" xfId="1" applyFont="1" applyFill="1"/>
    <xf numFmtId="0" fontId="275" fillId="0" borderId="0" xfId="4453" applyFont="1" applyAlignment="1">
      <alignment horizontal="center"/>
    </xf>
    <xf numFmtId="0" fontId="348" fillId="2" borderId="0" xfId="27" applyFont="1" applyFill="1" applyAlignment="1">
      <alignment horizontal="center" vertical="center" wrapText="1"/>
    </xf>
    <xf numFmtId="0" fontId="330" fillId="2" borderId="0" xfId="27" applyFont="1" applyFill="1" applyAlignment="1">
      <alignment horizontal="center" vertical="center"/>
    </xf>
    <xf numFmtId="168" fontId="330" fillId="2" borderId="0" xfId="17579" applyFont="1" applyFill="1" applyBorder="1" applyAlignment="1">
      <alignment horizontal="center" vertical="center"/>
    </xf>
    <xf numFmtId="0" fontId="330" fillId="2" borderId="0" xfId="27" applyFont="1" applyFill="1" applyAlignment="1">
      <alignment horizontal="center" vertical="center" wrapText="1"/>
    </xf>
    <xf numFmtId="1" fontId="274" fillId="0" borderId="0" xfId="27" applyNumberFormat="1" applyAlignment="1">
      <alignment horizontal="center" vertical="center" wrapText="1"/>
    </xf>
    <xf numFmtId="164" fontId="274" fillId="0" borderId="0" xfId="27" applyNumberFormat="1" applyAlignment="1">
      <alignment horizontal="center" vertical="center" wrapText="1"/>
    </xf>
    <xf numFmtId="0" fontId="275" fillId="0" borderId="0" xfId="0" applyFont="1" applyAlignment="1">
      <alignment horizontal="left" vertical="center" wrapText="1"/>
    </xf>
    <xf numFmtId="0" fontId="275" fillId="0" borderId="0" xfId="35072" applyFont="1" applyAlignment="1">
      <alignment vertical="center"/>
    </xf>
    <xf numFmtId="0" fontId="322" fillId="0" borderId="1" xfId="35072" applyFont="1" applyBorder="1" applyAlignment="1">
      <alignment vertical="center"/>
    </xf>
    <xf numFmtId="0" fontId="322" fillId="0" borderId="1" xfId="0" applyFont="1" applyBorder="1" applyAlignment="1">
      <alignment horizontal="center" vertical="center"/>
    </xf>
    <xf numFmtId="0" fontId="275" fillId="0" borderId="1" xfId="35072" applyFont="1" applyBorder="1" applyAlignment="1">
      <alignment vertical="center"/>
    </xf>
    <xf numFmtId="170" fontId="275" fillId="0" borderId="1" xfId="1" applyNumberFormat="1" applyFont="1" applyFill="1" applyBorder="1" applyAlignment="1">
      <alignment horizontal="center" vertical="center"/>
    </xf>
    <xf numFmtId="177" fontId="322" fillId="0" borderId="1" xfId="0" applyNumberFormat="1" applyFont="1" applyBorder="1" applyAlignment="1">
      <alignment horizontal="centerContinuous" vertical="center"/>
    </xf>
    <xf numFmtId="170" fontId="322" fillId="0" borderId="1" xfId="1" applyNumberFormat="1" applyFont="1" applyFill="1" applyBorder="1" applyAlignment="1">
      <alignment horizontal="center" vertical="center"/>
    </xf>
    <xf numFmtId="175" fontId="275" fillId="0" borderId="0" xfId="0" applyNumberFormat="1" applyFont="1" applyAlignment="1">
      <alignment vertical="center"/>
    </xf>
    <xf numFmtId="167" fontId="275" fillId="0" borderId="0" xfId="0" applyNumberFormat="1" applyFont="1" applyAlignment="1">
      <alignment vertical="center"/>
    </xf>
    <xf numFmtId="0" fontId="275" fillId="0" borderId="0" xfId="0" applyFont="1" applyAlignment="1">
      <alignment horizontal="right" vertical="center"/>
    </xf>
    <xf numFmtId="177" fontId="275" fillId="0" borderId="0" xfId="0" applyNumberFormat="1" applyFont="1" applyAlignment="1">
      <alignment horizontal="center" vertical="center"/>
    </xf>
    <xf numFmtId="179" fontId="275" fillId="0" borderId="0" xfId="0" applyNumberFormat="1" applyFont="1" applyAlignment="1">
      <alignment horizontal="center" vertical="center" wrapText="1"/>
    </xf>
    <xf numFmtId="172" fontId="275" fillId="0" borderId="0" xfId="0" applyNumberFormat="1" applyFont="1" applyAlignment="1">
      <alignment horizontal="center" vertical="center" wrapText="1"/>
    </xf>
    <xf numFmtId="0" fontId="322" fillId="0" borderId="0" xfId="0" applyFont="1" applyAlignment="1">
      <alignment horizontal="center" vertical="center"/>
    </xf>
    <xf numFmtId="0" fontId="322" fillId="0" borderId="0" xfId="0" applyFont="1" applyAlignment="1">
      <alignment horizontal="right" vertical="center"/>
    </xf>
    <xf numFmtId="170" fontId="322" fillId="0" borderId="0" xfId="1" applyNumberFormat="1" applyFont="1" applyFill="1" applyBorder="1" applyAlignment="1">
      <alignment vertical="center"/>
    </xf>
    <xf numFmtId="168" fontId="322" fillId="0" borderId="0" xfId="1" applyFont="1" applyFill="1" applyBorder="1" applyAlignment="1">
      <alignment vertical="center"/>
    </xf>
    <xf numFmtId="168" fontId="275" fillId="0" borderId="0" xfId="35074" applyFont="1" applyFill="1"/>
    <xf numFmtId="0" fontId="322" fillId="0" borderId="2" xfId="0" applyFont="1" applyBorder="1" applyAlignment="1">
      <alignment horizontal="center" vertical="center" wrapText="1"/>
    </xf>
    <xf numFmtId="0" fontId="322" fillId="0" borderId="33" xfId="78" applyFont="1" applyBorder="1" applyAlignment="1">
      <alignment horizontal="center" vertical="center" wrapText="1"/>
    </xf>
    <xf numFmtId="49" fontId="275" fillId="0" borderId="1" xfId="0" applyNumberFormat="1" applyFont="1" applyBorder="1" applyAlignment="1">
      <alignment vertical="center" wrapText="1"/>
    </xf>
    <xf numFmtId="177" fontId="322" fillId="0" borderId="33" xfId="0" applyNumberFormat="1" applyFont="1" applyBorder="1" applyAlignment="1">
      <alignment vertical="center" wrapText="1"/>
    </xf>
    <xf numFmtId="179" fontId="322" fillId="0" borderId="50" xfId="0" applyNumberFormat="1" applyFont="1" applyBorder="1" applyAlignment="1">
      <alignment horizontal="center" vertical="center" wrapText="1"/>
    </xf>
    <xf numFmtId="0" fontId="322" fillId="0" borderId="51" xfId="0" applyFont="1" applyBorder="1" applyAlignment="1">
      <alignment horizontal="center" vertical="center" wrapText="1"/>
    </xf>
    <xf numFmtId="170" fontId="322" fillId="0" borderId="0" xfId="1" applyNumberFormat="1" applyFont="1" applyFill="1" applyBorder="1" applyAlignment="1">
      <alignment horizontal="center" vertical="center"/>
    </xf>
    <xf numFmtId="177" fontId="322" fillId="0" borderId="0" xfId="0" applyNumberFormat="1" applyFont="1" applyAlignment="1">
      <alignment vertical="center" wrapText="1"/>
    </xf>
    <xf numFmtId="0" fontId="275" fillId="0" borderId="0" xfId="35073" applyFont="1"/>
    <xf numFmtId="168" fontId="275" fillId="0" borderId="0" xfId="5" applyFont="1" applyFill="1" applyAlignment="1">
      <alignment vertical="center"/>
    </xf>
    <xf numFmtId="0" fontId="322" fillId="0" borderId="33" xfId="0" applyFont="1" applyBorder="1" applyAlignment="1">
      <alignment horizontal="center" vertical="center" wrapText="1"/>
    </xf>
    <xf numFmtId="203" fontId="275" fillId="0" borderId="0" xfId="0" applyNumberFormat="1" applyFont="1" applyAlignment="1">
      <alignment horizontal="center" vertical="center"/>
    </xf>
    <xf numFmtId="168" fontId="275" fillId="0" borderId="0" xfId="35074" applyFont="1" applyFill="1" applyAlignment="1">
      <alignment horizontal="center"/>
    </xf>
    <xf numFmtId="0" fontId="322" fillId="0" borderId="33" xfId="0" applyFont="1" applyBorder="1" applyAlignment="1">
      <alignment horizontal="center" vertical="center"/>
    </xf>
    <xf numFmtId="198" fontId="322" fillId="0" borderId="33" xfId="5" applyNumberFormat="1" applyFont="1" applyFill="1" applyBorder="1" applyAlignment="1">
      <alignment horizontal="center" vertical="center" wrapText="1"/>
    </xf>
    <xf numFmtId="168" fontId="275" fillId="0" borderId="0" xfId="1" applyFont="1" applyFill="1" applyBorder="1" applyAlignment="1">
      <alignment vertical="center" wrapText="1"/>
    </xf>
    <xf numFmtId="168" fontId="275" fillId="0" borderId="0" xfId="1" applyFont="1" applyFill="1" applyBorder="1" applyAlignment="1">
      <alignment horizontal="right" vertical="center" wrapText="1"/>
    </xf>
    <xf numFmtId="0" fontId="275" fillId="0" borderId="0" xfId="35076" applyFont="1" applyFill="1" applyBorder="1" applyAlignment="1">
      <alignment vertical="center"/>
    </xf>
    <xf numFmtId="0" fontId="275" fillId="0" borderId="0" xfId="35076" applyFont="1" applyFill="1" applyBorder="1" applyAlignment="1">
      <alignment horizontal="center" vertical="center"/>
    </xf>
    <xf numFmtId="0" fontId="275" fillId="0" borderId="0" xfId="35076" applyFont="1" applyFill="1" applyBorder="1" applyAlignment="1">
      <alignment vertical="center" wrapText="1"/>
    </xf>
    <xf numFmtId="0" fontId="275" fillId="0" borderId="0" xfId="35076" applyFont="1" applyFill="1" applyBorder="1" applyAlignment="1">
      <alignment horizontal="right" vertical="center" wrapText="1"/>
    </xf>
    <xf numFmtId="179" fontId="275" fillId="0" borderId="0" xfId="35076" applyNumberFormat="1" applyFont="1" applyFill="1" applyBorder="1" applyAlignment="1">
      <alignment vertical="center"/>
    </xf>
    <xf numFmtId="195" fontId="275" fillId="0" borderId="0" xfId="35076" applyNumberFormat="1" applyFont="1" applyFill="1" applyAlignment="1">
      <alignment vertical="center"/>
    </xf>
    <xf numFmtId="172" fontId="275" fillId="0" borderId="0" xfId="35076" applyNumberFormat="1" applyFont="1" applyFill="1" applyAlignment="1">
      <alignment vertical="center"/>
    </xf>
    <xf numFmtId="179" fontId="275" fillId="0" borderId="0" xfId="35076" applyNumberFormat="1" applyFont="1" applyFill="1" applyBorder="1" applyAlignment="1">
      <alignment horizontal="center" vertical="center" wrapText="1"/>
    </xf>
    <xf numFmtId="195" fontId="275" fillId="0" borderId="0" xfId="35076" applyNumberFormat="1" applyFont="1" applyFill="1" applyAlignment="1">
      <alignment horizontal="center" vertical="center" wrapText="1"/>
    </xf>
    <xf numFmtId="172" fontId="275" fillId="0" borderId="0" xfId="35076" applyNumberFormat="1" applyFont="1" applyFill="1" applyAlignment="1">
      <alignment horizontal="center" vertical="center" wrapText="1"/>
    </xf>
    <xf numFmtId="168" fontId="276" fillId="0" borderId="53" xfId="1" applyFont="1" applyFill="1" applyBorder="1" applyAlignment="1">
      <alignment horizontal="right" wrapText="1"/>
    </xf>
    <xf numFmtId="0" fontId="276" fillId="0" borderId="53" xfId="43919" applyFont="1" applyBorder="1" applyAlignment="1">
      <alignment wrapText="1"/>
    </xf>
    <xf numFmtId="0" fontId="276" fillId="0" borderId="53" xfId="43926" applyBorder="1" applyAlignment="1">
      <alignment horizontal="right" wrapText="1"/>
    </xf>
    <xf numFmtId="0" fontId="276" fillId="0" borderId="40" xfId="35100" applyFont="1" applyBorder="1" applyAlignment="1">
      <alignment wrapText="1"/>
    </xf>
    <xf numFmtId="0" fontId="276" fillId="0" borderId="40" xfId="35100" applyFont="1" applyBorder="1" applyAlignment="1">
      <alignment horizontal="right" wrapText="1"/>
    </xf>
    <xf numFmtId="168" fontId="276" fillId="0" borderId="40" xfId="1" applyFont="1" applyFill="1" applyBorder="1" applyAlignment="1">
      <alignment horizontal="right" wrapText="1"/>
    </xf>
    <xf numFmtId="179" fontId="275" fillId="0" borderId="1" xfId="35088" applyNumberFormat="1" applyFont="1" applyFill="1" applyBorder="1" applyAlignment="1">
      <alignment vertical="center"/>
    </xf>
    <xf numFmtId="172" fontId="275" fillId="0" borderId="1" xfId="35088" applyNumberFormat="1" applyFont="1" applyFill="1" applyBorder="1" applyAlignment="1">
      <alignment vertical="center"/>
    </xf>
    <xf numFmtId="0" fontId="275" fillId="0" borderId="56" xfId="35067" applyFont="1" applyBorder="1" applyAlignment="1">
      <alignment horizontal="center"/>
    </xf>
    <xf numFmtId="0" fontId="275" fillId="0" borderId="1" xfId="35068" applyFont="1" applyBorder="1" applyAlignment="1">
      <alignment vertical="center" wrapText="1"/>
    </xf>
    <xf numFmtId="0" fontId="275" fillId="0" borderId="1" xfId="35069" applyFont="1" applyBorder="1" applyAlignment="1">
      <alignment vertical="center"/>
    </xf>
    <xf numFmtId="168" fontId="275" fillId="0" borderId="57" xfId="1" applyFont="1" applyFill="1" applyBorder="1" applyAlignment="1">
      <alignment horizontal="right" vertical="center" wrapText="1"/>
    </xf>
    <xf numFmtId="0" fontId="275" fillId="0" borderId="1" xfId="13" applyFont="1" applyBorder="1" applyAlignment="1">
      <alignment horizontal="center" vertical="center"/>
    </xf>
    <xf numFmtId="0" fontId="275" fillId="0" borderId="1" xfId="13" applyFont="1" applyBorder="1" applyAlignment="1">
      <alignment horizontal="center" vertical="center" wrapText="1"/>
    </xf>
    <xf numFmtId="0" fontId="275" fillId="0" borderId="1" xfId="35070" applyFont="1" applyBorder="1"/>
    <xf numFmtId="168" fontId="275" fillId="0" borderId="1" xfId="35070" applyNumberFormat="1" applyFont="1" applyBorder="1"/>
    <xf numFmtId="0" fontId="275" fillId="0" borderId="1" xfId="35070" applyFont="1" applyBorder="1" applyAlignment="1">
      <alignment horizontal="center"/>
    </xf>
    <xf numFmtId="0" fontId="275" fillId="0" borderId="1" xfId="4347" applyFont="1" applyBorder="1" applyAlignment="1">
      <alignment horizontal="center"/>
    </xf>
    <xf numFmtId="0" fontId="275" fillId="0" borderId="1" xfId="0" applyFont="1" applyBorder="1"/>
    <xf numFmtId="168" fontId="275" fillId="0" borderId="1" xfId="1" applyFont="1" applyFill="1" applyBorder="1"/>
    <xf numFmtId="0" fontId="275" fillId="0" borderId="1" xfId="4347" applyFont="1" applyBorder="1" applyAlignment="1">
      <alignment horizontal="center" wrapText="1"/>
    </xf>
    <xf numFmtId="49" fontId="281" fillId="0" borderId="0" xfId="0" applyNumberFormat="1" applyFont="1" applyAlignment="1">
      <alignment horizontal="left" vertical="center"/>
    </xf>
    <xf numFmtId="168" fontId="281" fillId="0" borderId="0" xfId="1" applyFont="1" applyFill="1" applyAlignment="1">
      <alignment horizontal="left" vertical="center"/>
    </xf>
    <xf numFmtId="168" fontId="275" fillId="0" borderId="0" xfId="1" applyFont="1" applyFill="1" applyBorder="1" applyAlignment="1">
      <alignment horizontal="left" vertical="center"/>
    </xf>
    <xf numFmtId="0" fontId="275" fillId="0" borderId="0" xfId="0" applyFont="1" applyAlignment="1">
      <alignment horizontal="left"/>
    </xf>
    <xf numFmtId="0" fontId="275" fillId="0" borderId="0" xfId="0" applyFont="1" applyAlignment="1">
      <alignment horizontal="left" vertical="center"/>
    </xf>
    <xf numFmtId="49" fontId="281" fillId="0" borderId="0" xfId="0" applyNumberFormat="1" applyFont="1" applyAlignment="1">
      <alignment horizontal="left"/>
    </xf>
    <xf numFmtId="0" fontId="320" fillId="0" borderId="0" xfId="4" applyFont="1" applyAlignment="1">
      <alignment horizontal="left" wrapText="1"/>
    </xf>
    <xf numFmtId="0" fontId="281" fillId="0" borderId="0" xfId="0" applyFont="1" applyAlignment="1">
      <alignment horizontal="left"/>
    </xf>
    <xf numFmtId="168" fontId="281" fillId="0" borderId="0" xfId="1" applyFont="1" applyFill="1" applyAlignment="1">
      <alignment horizontal="left"/>
    </xf>
    <xf numFmtId="168" fontId="275" fillId="0" borderId="0" xfId="1" applyFont="1" applyFill="1" applyBorder="1" applyAlignment="1">
      <alignment horizontal="left"/>
    </xf>
    <xf numFmtId="0" fontId="320" fillId="0" borderId="0" xfId="4" applyFont="1" applyAlignment="1">
      <alignment wrapText="1"/>
    </xf>
    <xf numFmtId="168" fontId="275" fillId="0" borderId="0" xfId="1" applyFont="1" applyFill="1" applyAlignment="1">
      <alignment horizontal="left" vertical="center"/>
    </xf>
    <xf numFmtId="168" fontId="275" fillId="0" borderId="1" xfId="1" applyFont="1" applyFill="1" applyBorder="1" applyAlignment="1">
      <alignment horizontal="center" wrapText="1"/>
    </xf>
    <xf numFmtId="172" fontId="275" fillId="0" borderId="1" xfId="0" applyNumberFormat="1" applyFont="1" applyBorder="1" applyAlignment="1">
      <alignment horizontal="center"/>
    </xf>
    <xf numFmtId="179" fontId="275" fillId="0" borderId="1" xfId="0" applyNumberFormat="1" applyFont="1" applyBorder="1" applyAlignment="1">
      <alignment horizontal="center"/>
    </xf>
    <xf numFmtId="168" fontId="275" fillId="0" borderId="1" xfId="1" applyFont="1" applyFill="1" applyBorder="1" applyAlignment="1">
      <alignment horizontal="center"/>
    </xf>
    <xf numFmtId="172" fontId="275" fillId="0" borderId="1" xfId="0" applyNumberFormat="1" applyFont="1" applyBorder="1" applyAlignment="1">
      <alignment horizontal="center" wrapText="1"/>
    </xf>
    <xf numFmtId="179" fontId="275" fillId="0" borderId="1" xfId="0" applyNumberFormat="1" applyFont="1" applyBorder="1" applyAlignment="1">
      <alignment horizontal="center" wrapText="1"/>
    </xf>
    <xf numFmtId="172" fontId="349" fillId="0" borderId="1" xfId="0" applyNumberFormat="1" applyFont="1" applyBorder="1" applyAlignment="1">
      <alignment horizontal="center" vertical="center" wrapText="1"/>
    </xf>
    <xf numFmtId="179" fontId="349" fillId="0" borderId="1" xfId="0" applyNumberFormat="1" applyFont="1" applyBorder="1" applyAlignment="1">
      <alignment horizontal="center" vertical="center" wrapText="1"/>
    </xf>
    <xf numFmtId="168" fontId="349" fillId="0" borderId="1" xfId="1" applyFont="1" applyFill="1" applyBorder="1" applyAlignment="1">
      <alignment horizontal="center" vertical="center" wrapText="1"/>
    </xf>
    <xf numFmtId="0" fontId="275" fillId="0" borderId="1" xfId="0" applyFont="1" applyBorder="1" applyAlignment="1">
      <alignment horizontal="center" vertical="center" wrapText="1"/>
    </xf>
    <xf numFmtId="0" fontId="350" fillId="36" borderId="1" xfId="0" applyFont="1" applyFill="1" applyBorder="1" applyAlignment="1">
      <alignment horizontal="center" vertical="center" wrapText="1"/>
    </xf>
    <xf numFmtId="0" fontId="293" fillId="35" borderId="1" xfId="0" applyFont="1" applyFill="1" applyBorder="1" applyAlignment="1">
      <alignment horizontal="center" vertical="center"/>
    </xf>
    <xf numFmtId="168" fontId="293" fillId="35" borderId="1" xfId="1" applyFont="1" applyFill="1" applyBorder="1" applyAlignment="1">
      <alignment horizontal="center" vertical="center"/>
    </xf>
    <xf numFmtId="0" fontId="293" fillId="35" borderId="1" xfId="0" applyFont="1" applyFill="1" applyBorder="1" applyAlignment="1">
      <alignment horizontal="center" vertical="center" wrapText="1"/>
    </xf>
    <xf numFmtId="181" fontId="298" fillId="0" borderId="45" xfId="0" applyNumberFormat="1" applyFont="1" applyBorder="1" applyAlignment="1">
      <alignment horizontal="center" vertical="center" wrapText="1"/>
    </xf>
    <xf numFmtId="188" fontId="298" fillId="0" borderId="45" xfId="0" applyNumberFormat="1" applyFont="1" applyBorder="1" applyAlignment="1">
      <alignment horizontal="center" vertical="center" wrapText="1"/>
    </xf>
    <xf numFmtId="168" fontId="320" fillId="0" borderId="0" xfId="1" applyFont="1" applyFill="1" applyBorder="1" applyAlignment="1">
      <alignment horizontal="left" vertical="center" wrapText="1"/>
    </xf>
    <xf numFmtId="168" fontId="293" fillId="35" borderId="1" xfId="1" applyFont="1" applyFill="1" applyBorder="1" applyAlignment="1">
      <alignment horizontal="center" vertical="center" wrapText="1"/>
    </xf>
    <xf numFmtId="168" fontId="281" fillId="0" borderId="0" xfId="1" applyFont="1" applyFill="1" applyAlignment="1">
      <alignment horizontal="center" vertical="center"/>
    </xf>
    <xf numFmtId="168" fontId="293" fillId="0" borderId="0" xfId="1" applyFont="1" applyFill="1" applyBorder="1" applyAlignment="1">
      <alignment horizontal="center" vertical="center"/>
    </xf>
    <xf numFmtId="168" fontId="293" fillId="0" borderId="0" xfId="1" applyFont="1" applyFill="1" applyAlignment="1">
      <alignment vertical="center"/>
    </xf>
    <xf numFmtId="0" fontId="354" fillId="0" borderId="0" xfId="0" applyFont="1" applyAlignment="1">
      <alignment vertical="center"/>
    </xf>
    <xf numFmtId="0" fontId="284" fillId="0" borderId="0" xfId="0" applyFont="1" applyAlignment="1">
      <alignment vertical="center" wrapText="1"/>
    </xf>
    <xf numFmtId="168" fontId="284" fillId="0" borderId="0" xfId="1" applyFont="1" applyFill="1" applyAlignment="1">
      <alignment vertical="center"/>
    </xf>
    <xf numFmtId="168" fontId="355" fillId="0" borderId="0" xfId="1" applyFont="1" applyFill="1" applyAlignment="1">
      <alignment vertical="center"/>
    </xf>
    <xf numFmtId="0" fontId="355" fillId="0" borderId="0" xfId="0" applyFont="1" applyAlignment="1">
      <alignment vertical="center"/>
    </xf>
    <xf numFmtId="169" fontId="284" fillId="0" borderId="0" xfId="1" applyNumberFormat="1" applyFont="1" applyFill="1" applyAlignment="1">
      <alignment vertical="center"/>
    </xf>
    <xf numFmtId="0" fontId="353" fillId="0" borderId="0" xfId="0" applyFont="1" applyAlignment="1">
      <alignment vertical="center"/>
    </xf>
    <xf numFmtId="0" fontId="353" fillId="0" borderId="0" xfId="0" applyFont="1" applyAlignment="1">
      <alignment horizontal="left" vertical="center"/>
    </xf>
    <xf numFmtId="4" fontId="353" fillId="0" borderId="0" xfId="0" applyNumberFormat="1" applyFont="1" applyAlignment="1">
      <alignment vertical="center"/>
    </xf>
    <xf numFmtId="0" fontId="353" fillId="0" borderId="0" xfId="0" applyFont="1" applyAlignment="1">
      <alignment horizontal="center" vertical="center"/>
    </xf>
    <xf numFmtId="0" fontId="353" fillId="0" borderId="0" xfId="13" applyFont="1" applyAlignment="1">
      <alignment horizontal="right" vertical="center" wrapText="1"/>
    </xf>
    <xf numFmtId="0" fontId="322" fillId="0" borderId="5" xfId="0" applyFont="1" applyBorder="1" applyAlignment="1">
      <alignment horizontal="center" vertical="center"/>
    </xf>
    <xf numFmtId="0" fontId="275" fillId="0" borderId="18" xfId="35072" applyFont="1" applyBorder="1" applyAlignment="1">
      <alignment vertical="center"/>
    </xf>
    <xf numFmtId="0" fontId="351" fillId="0" borderId="53" xfId="43936" applyFont="1" applyBorder="1" applyAlignment="1">
      <alignment vertical="center" wrapText="1"/>
    </xf>
    <xf numFmtId="0" fontId="276" fillId="0" borderId="53" xfId="43897" applyBorder="1" applyAlignment="1">
      <alignment horizontal="right" vertical="center" wrapText="1"/>
    </xf>
    <xf numFmtId="4" fontId="276" fillId="0" borderId="53" xfId="43897" applyNumberFormat="1" applyBorder="1" applyAlignment="1">
      <alignment horizontal="right" vertical="center" wrapText="1"/>
    </xf>
    <xf numFmtId="0" fontId="275" fillId="0" borderId="40" xfId="35075" applyFont="1" applyBorder="1" applyAlignment="1">
      <alignment horizontal="right" vertical="center" wrapText="1"/>
    </xf>
    <xf numFmtId="0" fontId="276" fillId="0" borderId="40" xfId="35121" applyFont="1" applyBorder="1" applyAlignment="1">
      <alignment horizontal="right" vertical="center" wrapText="1"/>
    </xf>
    <xf numFmtId="15" fontId="292" fillId="0" borderId="1" xfId="0" applyNumberFormat="1" applyFont="1" applyBorder="1" applyAlignment="1">
      <alignment horizontal="center" vertical="center" wrapText="1"/>
    </xf>
    <xf numFmtId="168" fontId="292" fillId="0" borderId="1" xfId="0" applyNumberFormat="1" applyFont="1" applyBorder="1" applyAlignment="1">
      <alignment horizontal="center" vertical="center" wrapText="1"/>
    </xf>
    <xf numFmtId="181" fontId="298" fillId="0" borderId="1" xfId="0" applyNumberFormat="1" applyFont="1" applyBorder="1" applyAlignment="1">
      <alignment horizontal="center" wrapText="1"/>
    </xf>
    <xf numFmtId="3" fontId="298" fillId="0" borderId="1" xfId="1" applyNumberFormat="1" applyFont="1" applyFill="1" applyBorder="1" applyAlignment="1">
      <alignment horizontal="center" wrapText="1"/>
    </xf>
    <xf numFmtId="183" fontId="298" fillId="0" borderId="1" xfId="1" applyNumberFormat="1" applyFont="1" applyFill="1" applyBorder="1" applyAlignment="1">
      <alignment horizontal="center" wrapText="1"/>
    </xf>
    <xf numFmtId="181" fontId="298" fillId="0" borderId="0" xfId="0" applyNumberFormat="1" applyFont="1" applyAlignment="1">
      <alignment horizontal="center" wrapText="1"/>
    </xf>
    <xf numFmtId="3" fontId="298" fillId="0" borderId="0" xfId="1" applyNumberFormat="1" applyFont="1" applyFill="1" applyBorder="1" applyAlignment="1">
      <alignment horizontal="center" wrapText="1"/>
    </xf>
    <xf numFmtId="183" fontId="298" fillId="0" borderId="0" xfId="1" applyNumberFormat="1" applyFont="1" applyFill="1" applyBorder="1" applyAlignment="1">
      <alignment horizontal="center" wrapText="1"/>
    </xf>
    <xf numFmtId="49" fontId="298" fillId="0" borderId="0" xfId="0" applyNumberFormat="1" applyFont="1" applyAlignment="1">
      <alignment horizontal="center" wrapText="1"/>
    </xf>
    <xf numFmtId="0" fontId="298" fillId="0" borderId="0" xfId="0" applyFont="1" applyAlignment="1">
      <alignment horizontal="center" wrapText="1"/>
    </xf>
    <xf numFmtId="0" fontId="292" fillId="0" borderId="0" xfId="0" applyFont="1" applyAlignment="1">
      <alignment horizontal="center" wrapText="1"/>
    </xf>
    <xf numFmtId="0" fontId="351" fillId="29" borderId="52" xfId="43937" applyFont="1" applyFill="1" applyBorder="1" applyAlignment="1">
      <alignment horizontal="center"/>
    </xf>
    <xf numFmtId="0" fontId="128" fillId="0" borderId="0" xfId="43949"/>
    <xf numFmtId="0" fontId="128" fillId="0" borderId="0" xfId="43950"/>
    <xf numFmtId="4" fontId="298"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56" fillId="0" borderId="1" xfId="0" applyFont="1" applyBorder="1" applyAlignment="1">
      <alignment horizontal="center" vertical="center"/>
    </xf>
    <xf numFmtId="181" fontId="292" fillId="0" borderId="18" xfId="0" applyNumberFormat="1" applyFont="1" applyBorder="1" applyAlignment="1">
      <alignment horizontal="left" vertical="center" wrapText="1"/>
    </xf>
    <xf numFmtId="3" fontId="292" fillId="0" borderId="18" xfId="1" applyNumberFormat="1" applyFont="1" applyFill="1" applyBorder="1" applyAlignment="1">
      <alignment horizontal="center" vertical="center" wrapText="1"/>
    </xf>
    <xf numFmtId="183" fontId="292" fillId="0" borderId="18" xfId="1" applyNumberFormat="1" applyFont="1" applyFill="1" applyBorder="1" applyAlignment="1">
      <alignment horizontal="center" vertical="center" wrapText="1"/>
    </xf>
    <xf numFmtId="4" fontId="298" fillId="0" borderId="1" xfId="1" applyNumberFormat="1" applyFont="1" applyFill="1" applyBorder="1" applyAlignment="1">
      <alignment horizontal="right" vertical="center" wrapText="1"/>
    </xf>
    <xf numFmtId="183" fontId="292" fillId="0" borderId="1" xfId="1" applyNumberFormat="1" applyFont="1" applyFill="1" applyBorder="1" applyAlignment="1">
      <alignment horizontal="right" vertical="center" wrapText="1"/>
    </xf>
    <xf numFmtId="168" fontId="126" fillId="0" borderId="1" xfId="1" applyFont="1" applyFill="1" applyBorder="1" applyAlignment="1">
      <alignment horizontal="left" vertical="center" wrapText="1"/>
    </xf>
    <xf numFmtId="168" fontId="354" fillId="5" borderId="0" xfId="1" applyFont="1" applyFill="1" applyBorder="1" applyAlignment="1">
      <alignment horizontal="center" vertical="center" wrapText="1"/>
    </xf>
    <xf numFmtId="168" fontId="0" fillId="0" borderId="0" xfId="0" applyNumberFormat="1"/>
    <xf numFmtId="0" fontId="277" fillId="0" borderId="53" xfId="35102" applyFont="1" applyBorder="1" applyAlignment="1">
      <alignment wrapText="1"/>
    </xf>
    <xf numFmtId="0" fontId="362" fillId="0" borderId="0" xfId="43972" applyAlignment="1">
      <alignment vertical="center"/>
    </xf>
    <xf numFmtId="0" fontId="277" fillId="0" borderId="53" xfId="43992" applyFont="1" applyBorder="1" applyAlignment="1">
      <alignment wrapText="1"/>
    </xf>
    <xf numFmtId="0" fontId="277" fillId="0" borderId="53" xfId="43992" applyFont="1" applyBorder="1" applyAlignment="1">
      <alignment horizontal="right" wrapText="1"/>
    </xf>
    <xf numFmtId="181" fontId="292" fillId="0" borderId="35" xfId="0" applyNumberFormat="1" applyFont="1" applyBorder="1" applyAlignment="1">
      <alignment horizontal="left" vertical="center" wrapText="1"/>
    </xf>
    <xf numFmtId="181" fontId="298" fillId="2" borderId="0" xfId="0" applyNumberFormat="1" applyFont="1" applyFill="1" applyAlignment="1">
      <alignment vertical="center" wrapText="1"/>
    </xf>
    <xf numFmtId="4" fontId="281" fillId="0" borderId="0" xfId="0" applyNumberFormat="1" applyFont="1" applyAlignment="1">
      <alignment horizontal="left" vertical="center"/>
    </xf>
    <xf numFmtId="4" fontId="365" fillId="0" borderId="0" xfId="0" applyNumberFormat="1" applyFont="1" applyAlignment="1">
      <alignment horizontal="center" vertical="center"/>
    </xf>
    <xf numFmtId="4" fontId="281" fillId="0" borderId="0" xfId="0" applyNumberFormat="1" applyFont="1" applyAlignment="1">
      <alignment horizontal="center" vertical="center" wrapText="1"/>
    </xf>
    <xf numFmtId="198" fontId="281" fillId="0" borderId="0" xfId="0" applyNumberFormat="1" applyFont="1" applyAlignment="1">
      <alignment vertical="center"/>
    </xf>
    <xf numFmtId="0" fontId="0" fillId="0" borderId="0" xfId="0" applyAlignment="1">
      <alignment horizontal="left"/>
    </xf>
    <xf numFmtId="9" fontId="292" fillId="0" borderId="0" xfId="0" applyNumberFormat="1" applyFont="1" applyAlignment="1">
      <alignment horizontal="center" vertical="center" wrapText="1"/>
    </xf>
    <xf numFmtId="43" fontId="282" fillId="0" borderId="1" xfId="13" applyNumberFormat="1" applyFont="1" applyBorder="1" applyAlignment="1">
      <alignment vertical="center" wrapText="1"/>
    </xf>
    <xf numFmtId="168" fontId="293" fillId="0" borderId="1" xfId="1" applyFont="1" applyFill="1" applyBorder="1" applyAlignment="1">
      <alignment horizontal="center" vertical="center"/>
    </xf>
    <xf numFmtId="0" fontId="118" fillId="0" borderId="0" xfId="44007"/>
    <xf numFmtId="43" fontId="281" fillId="0" borderId="0" xfId="0" applyNumberFormat="1" applyFont="1" applyAlignment="1">
      <alignment vertical="center"/>
    </xf>
    <xf numFmtId="0" fontId="117" fillId="0" borderId="0" xfId="44011"/>
    <xf numFmtId="0" fontId="274" fillId="0" borderId="0" xfId="44011" applyFont="1"/>
    <xf numFmtId="0" fontId="322" fillId="2" borderId="0" xfId="4" applyFont="1" applyFill="1" applyAlignment="1">
      <alignment vertical="center" wrapText="1"/>
    </xf>
    <xf numFmtId="0" fontId="275" fillId="0" borderId="0" xfId="44011" applyFont="1" applyAlignment="1">
      <alignment vertical="center"/>
    </xf>
    <xf numFmtId="49" fontId="322" fillId="2" borderId="0" xfId="44011" applyNumberFormat="1" applyFont="1" applyFill="1" applyAlignment="1">
      <alignment horizontal="center" vertical="center" wrapText="1"/>
    </xf>
    <xf numFmtId="49" fontId="322" fillId="0" borderId="0" xfId="4" applyNumberFormat="1" applyFont="1" applyAlignment="1">
      <alignment vertical="center" wrapText="1"/>
    </xf>
    <xf numFmtId="1" fontId="322" fillId="0" borderId="0" xfId="43927" applyNumberFormat="1" applyFont="1" applyAlignment="1">
      <alignment vertical="center" wrapText="1"/>
    </xf>
    <xf numFmtId="0" fontId="322" fillId="30" borderId="17" xfId="0" applyFont="1" applyFill="1" applyBorder="1"/>
    <xf numFmtId="0" fontId="277" fillId="0" borderId="59" xfId="35129" applyFont="1" applyBorder="1" applyAlignment="1">
      <alignment wrapText="1"/>
    </xf>
    <xf numFmtId="0" fontId="277" fillId="0" borderId="59" xfId="35129" applyFont="1" applyBorder="1" applyAlignment="1">
      <alignment horizontal="right" wrapText="1"/>
    </xf>
    <xf numFmtId="168" fontId="277" fillId="0" borderId="59" xfId="1" applyFont="1" applyFill="1" applyBorder="1" applyAlignment="1">
      <alignment horizontal="right" wrapText="1"/>
    </xf>
    <xf numFmtId="3" fontId="275" fillId="0" borderId="61" xfId="43979" applyNumberFormat="1" applyFont="1" applyFill="1" applyBorder="1" applyAlignment="1">
      <alignment horizontal="center" vertical="center"/>
    </xf>
    <xf numFmtId="43" fontId="292" fillId="0" borderId="0" xfId="0" applyNumberFormat="1" applyFont="1" applyAlignment="1">
      <alignment horizontal="center" vertical="center" wrapText="1"/>
    </xf>
    <xf numFmtId="43" fontId="298" fillId="0" borderId="0" xfId="0" applyNumberFormat="1" applyFont="1" applyAlignment="1">
      <alignment horizontal="center" vertical="center" wrapText="1"/>
    </xf>
    <xf numFmtId="49" fontId="322" fillId="2" borderId="0" xfId="4" applyNumberFormat="1" applyFont="1" applyFill="1" applyAlignment="1">
      <alignment horizontal="center" vertical="center" wrapText="1"/>
    </xf>
    <xf numFmtId="183" fontId="366" fillId="33" borderId="1" xfId="1" applyNumberFormat="1" applyFont="1" applyFill="1" applyBorder="1" applyAlignment="1">
      <alignment horizontal="center" vertical="center" wrapText="1"/>
    </xf>
    <xf numFmtId="181" fontId="275" fillId="0" borderId="1" xfId="0" applyNumberFormat="1" applyFont="1" applyBorder="1" applyAlignment="1">
      <alignment vertical="top" wrapText="1"/>
    </xf>
    <xf numFmtId="3" fontId="275" fillId="0" borderId="1" xfId="0" applyNumberFormat="1" applyFont="1" applyBorder="1" applyAlignment="1">
      <alignment horizontal="center"/>
    </xf>
    <xf numFmtId="4" fontId="292" fillId="0" borderId="0" xfId="0" applyNumberFormat="1" applyFont="1" applyAlignment="1">
      <alignment horizontal="right" vertical="center" wrapText="1"/>
    </xf>
    <xf numFmtId="49" fontId="366" fillId="0" borderId="0" xfId="0" applyNumberFormat="1" applyFont="1" applyAlignment="1">
      <alignment horizontal="center" vertical="center" wrapText="1"/>
    </xf>
    <xf numFmtId="181" fontId="367" fillId="0" borderId="1" xfId="0" applyNumberFormat="1" applyFont="1" applyBorder="1" applyAlignment="1">
      <alignment horizontal="left" vertical="center" wrapText="1"/>
    </xf>
    <xf numFmtId="3" fontId="367" fillId="0" borderId="1" xfId="1" applyNumberFormat="1" applyFont="1" applyFill="1" applyBorder="1" applyAlignment="1">
      <alignment horizontal="center" vertical="center" wrapText="1"/>
    </xf>
    <xf numFmtId="183" fontId="367" fillId="0" borderId="1" xfId="1" applyNumberFormat="1" applyFont="1" applyFill="1" applyBorder="1" applyAlignment="1">
      <alignment horizontal="center" vertical="center" wrapText="1"/>
    </xf>
    <xf numFmtId="184" fontId="367" fillId="0" borderId="1" xfId="0" applyNumberFormat="1" applyFont="1" applyBorder="1" applyAlignment="1">
      <alignment horizontal="center" vertical="center" wrapText="1"/>
    </xf>
    <xf numFmtId="185" fontId="367" fillId="0" borderId="1" xfId="2" applyNumberFormat="1" applyFont="1" applyFill="1" applyBorder="1" applyAlignment="1">
      <alignment horizontal="center" vertical="center" wrapText="1"/>
    </xf>
    <xf numFmtId="186" fontId="367" fillId="0" borderId="1" xfId="2" applyNumberFormat="1" applyFont="1" applyFill="1" applyBorder="1" applyAlignment="1">
      <alignment horizontal="center" vertical="center" wrapText="1"/>
    </xf>
    <xf numFmtId="168" fontId="366" fillId="0" borderId="0" xfId="1" applyFont="1" applyFill="1" applyBorder="1" applyAlignment="1">
      <alignment horizontal="center" vertical="center" wrapText="1"/>
    </xf>
    <xf numFmtId="0" fontId="367" fillId="0" borderId="0" xfId="0" applyFont="1" applyAlignment="1">
      <alignment horizontal="center" vertical="center" wrapText="1"/>
    </xf>
    <xf numFmtId="181" fontId="367" fillId="0" borderId="18" xfId="0" applyNumberFormat="1" applyFont="1" applyBorder="1" applyAlignment="1">
      <alignment horizontal="left" vertical="center" wrapText="1"/>
    </xf>
    <xf numFmtId="3" fontId="367" fillId="0" borderId="18" xfId="1" applyNumberFormat="1" applyFont="1" applyFill="1" applyBorder="1" applyAlignment="1">
      <alignment horizontal="center" vertical="center" wrapText="1"/>
    </xf>
    <xf numFmtId="183" fontId="367" fillId="0" borderId="18" xfId="1" applyNumberFormat="1" applyFont="1" applyFill="1" applyBorder="1" applyAlignment="1">
      <alignment horizontal="center" vertical="center" wrapText="1"/>
    </xf>
    <xf numFmtId="182" fontId="367" fillId="0" borderId="0" xfId="2" applyNumberFormat="1" applyFont="1" applyFill="1" applyBorder="1" applyAlignment="1">
      <alignment horizontal="center" vertical="center" wrapText="1"/>
    </xf>
    <xf numFmtId="0" fontId="114" fillId="0" borderId="0" xfId="44016"/>
    <xf numFmtId="168" fontId="0" fillId="0" borderId="0" xfId="1" applyFont="1"/>
    <xf numFmtId="0" fontId="314" fillId="34" borderId="1" xfId="35102" applyFont="1" applyFill="1" applyBorder="1" applyAlignment="1">
      <alignment horizontal="center" vertical="center"/>
    </xf>
    <xf numFmtId="168" fontId="322" fillId="2" borderId="0" xfId="1" applyFont="1" applyFill="1" applyAlignment="1">
      <alignment horizontal="center" vertical="center" wrapText="1"/>
    </xf>
    <xf numFmtId="168" fontId="322" fillId="2" borderId="0" xfId="1" applyFont="1" applyFill="1" applyAlignment="1">
      <alignment vertical="center" wrapText="1"/>
    </xf>
    <xf numFmtId="170" fontId="322" fillId="2" borderId="0" xfId="1" applyNumberFormat="1" applyFont="1" applyFill="1" applyAlignment="1">
      <alignment horizontal="center" vertical="center" wrapText="1"/>
    </xf>
    <xf numFmtId="170" fontId="114" fillId="0" borderId="0" xfId="1" applyNumberFormat="1" applyFont="1"/>
    <xf numFmtId="170" fontId="322" fillId="2" borderId="0" xfId="1" applyNumberFormat="1" applyFont="1" applyFill="1" applyAlignment="1">
      <alignment vertical="center" wrapText="1"/>
    </xf>
    <xf numFmtId="0" fontId="354" fillId="0" borderId="0" xfId="0" applyFont="1" applyAlignment="1">
      <alignment horizontal="left" vertical="center"/>
    </xf>
    <xf numFmtId="4" fontId="354" fillId="0" borderId="0" xfId="0" applyNumberFormat="1" applyFont="1" applyAlignment="1">
      <alignment horizontal="center" vertical="center"/>
    </xf>
    <xf numFmtId="168" fontId="354" fillId="0" borderId="0" xfId="1" applyFont="1" applyFill="1" applyBorder="1" applyAlignment="1">
      <alignment vertical="center"/>
    </xf>
    <xf numFmtId="43" fontId="354" fillId="0" borderId="0" xfId="0" applyNumberFormat="1" applyFont="1" applyAlignment="1">
      <alignment vertical="center"/>
    </xf>
    <xf numFmtId="4" fontId="354" fillId="0" borderId="0" xfId="0" applyNumberFormat="1" applyFont="1" applyAlignment="1">
      <alignment vertical="center"/>
    </xf>
    <xf numFmtId="0" fontId="322" fillId="2" borderId="0" xfId="0" applyFont="1" applyFill="1" applyAlignment="1">
      <alignment vertical="center"/>
    </xf>
    <xf numFmtId="0" fontId="281" fillId="2" borderId="0" xfId="0" applyFont="1" applyFill="1" applyAlignment="1">
      <alignment vertical="center"/>
    </xf>
    <xf numFmtId="17" fontId="293" fillId="2" borderId="0" xfId="0" applyNumberFormat="1" applyFont="1" applyFill="1" applyAlignment="1">
      <alignment vertical="center" wrapText="1"/>
    </xf>
    <xf numFmtId="0" fontId="322" fillId="2" borderId="0" xfId="35072" applyFont="1" applyFill="1" applyAlignment="1">
      <alignment vertical="center"/>
    </xf>
    <xf numFmtId="0" fontId="322" fillId="2" borderId="0" xfId="0" applyFont="1" applyFill="1" applyAlignment="1">
      <alignment horizontal="center" vertical="center"/>
    </xf>
    <xf numFmtId="0" fontId="293" fillId="2" borderId="0" xfId="0" applyFont="1" applyFill="1" applyAlignment="1">
      <alignment horizontal="center" vertical="center"/>
    </xf>
    <xf numFmtId="0" fontId="275" fillId="2" borderId="0" xfId="35072" applyFont="1" applyFill="1" applyAlignment="1">
      <alignment vertical="center"/>
    </xf>
    <xf numFmtId="170" fontId="275" fillId="2" borderId="0" xfId="1" applyNumberFormat="1" applyFont="1" applyFill="1" applyBorder="1" applyAlignment="1">
      <alignment horizontal="center" vertical="center"/>
    </xf>
    <xf numFmtId="172" fontId="275" fillId="2" borderId="0" xfId="0" applyNumberFormat="1" applyFont="1" applyFill="1" applyAlignment="1">
      <alignment vertical="center"/>
    </xf>
    <xf numFmtId="170" fontId="281" fillId="2" borderId="0" xfId="1" applyNumberFormat="1" applyFont="1" applyFill="1" applyBorder="1" applyAlignment="1">
      <alignment horizontal="center" vertical="center"/>
    </xf>
    <xf numFmtId="172" fontId="281" fillId="2" borderId="0" xfId="0" applyNumberFormat="1" applyFont="1" applyFill="1" applyAlignment="1">
      <alignment vertical="center"/>
    </xf>
    <xf numFmtId="177" fontId="322" fillId="2" borderId="0" xfId="0" applyNumberFormat="1" applyFont="1" applyFill="1" applyAlignment="1">
      <alignment horizontal="center" vertical="center"/>
    </xf>
    <xf numFmtId="170" fontId="322" fillId="2" borderId="0" xfId="1" applyNumberFormat="1" applyFont="1" applyFill="1" applyBorder="1" applyAlignment="1">
      <alignment horizontal="center" vertical="center"/>
    </xf>
    <xf numFmtId="175" fontId="275" fillId="2" borderId="0" xfId="0" applyNumberFormat="1" applyFont="1" applyFill="1" applyAlignment="1">
      <alignment vertical="center"/>
    </xf>
    <xf numFmtId="170" fontId="293" fillId="2" borderId="0" xfId="1" applyNumberFormat="1" applyFont="1" applyFill="1" applyBorder="1" applyAlignment="1">
      <alignment horizontal="left" vertical="center"/>
    </xf>
    <xf numFmtId="175" fontId="281" fillId="2" borderId="0" xfId="0" applyNumberFormat="1" applyFont="1" applyFill="1" applyAlignment="1">
      <alignment vertical="center"/>
    </xf>
    <xf numFmtId="169" fontId="281" fillId="2" borderId="0" xfId="1" applyNumberFormat="1" applyFont="1" applyFill="1" applyBorder="1" applyAlignment="1">
      <alignment vertical="center"/>
    </xf>
    <xf numFmtId="1" fontId="281" fillId="2" borderId="0" xfId="0" applyNumberFormat="1" applyFont="1" applyFill="1" applyAlignment="1">
      <alignment vertical="center"/>
    </xf>
    <xf numFmtId="0" fontId="292" fillId="0" borderId="0" xfId="0" applyFont="1" applyAlignment="1">
      <alignment horizontal="left" vertical="center" wrapText="1"/>
    </xf>
    <xf numFmtId="4" fontId="275" fillId="0" borderId="0" xfId="43979" applyNumberFormat="1" applyFont="1" applyFill="1" applyBorder="1" applyAlignment="1">
      <alignment vertical="center"/>
    </xf>
    <xf numFmtId="0" fontId="277" fillId="29" borderId="58" xfId="44026" applyFont="1" applyFill="1" applyBorder="1" applyAlignment="1">
      <alignment horizontal="center"/>
    </xf>
    <xf numFmtId="0" fontId="277" fillId="0" borderId="62" xfId="44026" applyFont="1" applyBorder="1" applyAlignment="1">
      <alignment wrapText="1"/>
    </xf>
    <xf numFmtId="0" fontId="369" fillId="29" borderId="58" xfId="44027" applyFont="1" applyFill="1" applyBorder="1" applyAlignment="1">
      <alignment horizontal="center"/>
    </xf>
    <xf numFmtId="0" fontId="369" fillId="0" borderId="62" xfId="44027" applyFont="1" applyBorder="1" applyAlignment="1">
      <alignment wrapText="1"/>
    </xf>
    <xf numFmtId="0" fontId="369" fillId="0" borderId="62" xfId="44027" applyFont="1" applyBorder="1" applyAlignment="1">
      <alignment horizontal="right" wrapText="1"/>
    </xf>
    <xf numFmtId="4" fontId="369" fillId="0" borderId="62" xfId="44027" applyNumberFormat="1" applyFont="1" applyBorder="1" applyAlignment="1">
      <alignment horizontal="right" wrapText="1"/>
    </xf>
    <xf numFmtId="0" fontId="369" fillId="31" borderId="62" xfId="35102" applyFont="1" applyFill="1" applyBorder="1" applyAlignment="1">
      <alignment horizontal="right" wrapText="1"/>
    </xf>
    <xf numFmtId="170" fontId="292" fillId="0" borderId="0" xfId="1" applyNumberFormat="1" applyFont="1" applyFill="1" applyAlignment="1">
      <alignment horizontal="center" vertical="center" wrapText="1"/>
    </xf>
    <xf numFmtId="170" fontId="298" fillId="0" borderId="1" xfId="1" applyNumberFormat="1" applyFont="1" applyFill="1" applyBorder="1" applyAlignment="1">
      <alignment horizontal="center" vertical="center" wrapText="1"/>
    </xf>
    <xf numFmtId="168" fontId="111" fillId="0" borderId="1" xfId="1" applyFont="1" applyFill="1" applyBorder="1" applyAlignment="1">
      <alignment horizontal="left" vertical="center" wrapText="1"/>
    </xf>
    <xf numFmtId="49" fontId="322" fillId="2" borderId="0" xfId="4" applyNumberFormat="1" applyFont="1" applyFill="1" applyAlignment="1">
      <alignment vertical="center" wrapText="1"/>
    </xf>
    <xf numFmtId="0" fontId="275" fillId="2" borderId="0" xfId="43927" applyFont="1" applyFill="1" applyAlignment="1">
      <alignment vertical="center"/>
    </xf>
    <xf numFmtId="0" fontId="275" fillId="2" borderId="0" xfId="4" applyFill="1"/>
    <xf numFmtId="0" fontId="327" fillId="0" borderId="0" xfId="35059" applyFill="1"/>
    <xf numFmtId="0" fontId="327" fillId="0" borderId="31" xfId="35059" applyBorder="1"/>
    <xf numFmtId="2" fontId="327" fillId="0" borderId="31" xfId="35059" applyNumberFormat="1" applyBorder="1" applyAlignment="1">
      <alignment vertical="center" wrapText="1"/>
    </xf>
    <xf numFmtId="0" fontId="327" fillId="0" borderId="31" xfId="35059" applyBorder="1" applyAlignment="1">
      <alignment vertical="center" wrapText="1"/>
    </xf>
    <xf numFmtId="2" fontId="327" fillId="0" borderId="1" xfId="35059" applyNumberFormat="1" applyBorder="1" applyAlignment="1">
      <alignment vertical="center" wrapText="1"/>
    </xf>
    <xf numFmtId="0" fontId="279" fillId="31" borderId="20" xfId="44011" applyFont="1" applyFill="1" applyBorder="1" applyAlignment="1">
      <alignment vertical="center"/>
    </xf>
    <xf numFmtId="0" fontId="279" fillId="31" borderId="1" xfId="44011" applyFont="1" applyFill="1" applyBorder="1" applyAlignment="1">
      <alignment vertical="center"/>
    </xf>
    <xf numFmtId="170" fontId="279" fillId="31" borderId="1" xfId="1" applyNumberFormat="1" applyFont="1" applyFill="1" applyBorder="1" applyAlignment="1">
      <alignment vertical="center"/>
    </xf>
    <xf numFmtId="10" fontId="281" fillId="0" borderId="0" xfId="35076" applyNumberFormat="1" applyFont="1" applyFill="1" applyAlignment="1">
      <alignment horizontal="center" vertical="center" wrapText="1"/>
    </xf>
    <xf numFmtId="0" fontId="344" fillId="2" borderId="0" xfId="4" applyFont="1" applyFill="1" applyAlignment="1">
      <alignment vertical="center" wrapText="1"/>
    </xf>
    <xf numFmtId="0" fontId="275" fillId="2" borderId="0" xfId="4" applyFill="1" applyAlignment="1">
      <alignment vertical="center"/>
    </xf>
    <xf numFmtId="0" fontId="284" fillId="2" borderId="0" xfId="4" applyFont="1" applyFill="1"/>
    <xf numFmtId="208" fontId="281" fillId="0" borderId="1" xfId="0" applyNumberFormat="1" applyFont="1" applyBorder="1" applyAlignment="1">
      <alignment horizontal="center" vertical="center" wrapText="1"/>
    </xf>
    <xf numFmtId="0" fontId="277" fillId="0" borderId="62" xfId="44027" applyFont="1" applyBorder="1" applyAlignment="1">
      <alignment wrapText="1"/>
    </xf>
    <xf numFmtId="173" fontId="281" fillId="0" borderId="0" xfId="2" applyNumberFormat="1" applyFont="1" applyFill="1" applyAlignment="1">
      <alignment horizontal="center" vertical="center"/>
    </xf>
    <xf numFmtId="173" fontId="275" fillId="0" borderId="0" xfId="2" applyNumberFormat="1" applyFont="1" applyFill="1" applyAlignment="1">
      <alignment horizontal="center" vertical="center"/>
    </xf>
    <xf numFmtId="173" fontId="293" fillId="0" borderId="0" xfId="2" applyNumberFormat="1" applyFont="1" applyFill="1" applyAlignment="1">
      <alignment horizontal="center" vertical="center"/>
    </xf>
    <xf numFmtId="173" fontId="322" fillId="0" borderId="0" xfId="2" applyNumberFormat="1" applyFont="1" applyFill="1" applyAlignment="1">
      <alignment horizontal="center" vertical="center"/>
    </xf>
    <xf numFmtId="168" fontId="354" fillId="0" borderId="1" xfId="1" applyFont="1" applyFill="1" applyBorder="1" applyAlignment="1">
      <alignment vertical="center"/>
    </xf>
    <xf numFmtId="2" fontId="281" fillId="0" borderId="0" xfId="0" applyNumberFormat="1" applyFont="1" applyAlignment="1">
      <alignment horizontal="center" vertical="center"/>
    </xf>
    <xf numFmtId="0" fontId="285" fillId="0" borderId="1" xfId="0" applyFont="1" applyBorder="1" applyAlignment="1">
      <alignment horizontal="center" vertical="center" wrapText="1"/>
    </xf>
    <xf numFmtId="0" fontId="284" fillId="0" borderId="0" xfId="0" applyFont="1" applyAlignment="1">
      <alignment horizontal="center" vertical="center"/>
    </xf>
    <xf numFmtId="0" fontId="285" fillId="0" borderId="33" xfId="0" applyFont="1" applyBorder="1" applyAlignment="1">
      <alignment horizontal="center" vertical="center"/>
    </xf>
    <xf numFmtId="1" fontId="284" fillId="0" borderId="0" xfId="0" applyNumberFormat="1" applyFont="1" applyAlignment="1">
      <alignment horizontal="center" vertical="center"/>
    </xf>
    <xf numFmtId="1" fontId="284" fillId="0" borderId="0" xfId="0" applyNumberFormat="1" applyFont="1" applyAlignment="1">
      <alignment horizontal="center" vertical="center" wrapText="1"/>
    </xf>
    <xf numFmtId="203" fontId="284" fillId="0" borderId="0" xfId="0" applyNumberFormat="1" applyFont="1" applyAlignment="1">
      <alignment horizontal="center" vertical="center"/>
    </xf>
    <xf numFmtId="171" fontId="284" fillId="0" borderId="0" xfId="0" applyNumberFormat="1" applyFont="1" applyAlignment="1">
      <alignment horizontal="center" vertical="center"/>
    </xf>
    <xf numFmtId="173" fontId="284" fillId="0" borderId="0" xfId="2" applyNumberFormat="1" applyFont="1" applyFill="1" applyAlignment="1">
      <alignment vertical="center"/>
    </xf>
    <xf numFmtId="9" fontId="284" fillId="0" borderId="0" xfId="2" applyFont="1" applyFill="1" applyAlignment="1">
      <alignment horizontal="center" vertical="center"/>
    </xf>
    <xf numFmtId="0" fontId="284" fillId="0" borderId="0" xfId="78" applyFont="1" applyAlignment="1">
      <alignment horizontal="left" vertical="center"/>
    </xf>
    <xf numFmtId="192" fontId="284" fillId="0" borderId="0" xfId="78" applyNumberFormat="1" applyFont="1" applyAlignment="1">
      <alignment horizontal="center" vertical="center"/>
    </xf>
    <xf numFmtId="0" fontId="284" fillId="0" borderId="0" xfId="0" applyFont="1" applyAlignment="1">
      <alignment horizontal="center" vertical="center" wrapText="1"/>
    </xf>
    <xf numFmtId="189" fontId="284" fillId="0" borderId="0" xfId="0" applyNumberFormat="1" applyFont="1" applyAlignment="1">
      <alignment horizontal="center" vertical="center" wrapText="1"/>
    </xf>
    <xf numFmtId="168" fontId="284" fillId="0" borderId="0" xfId="1" applyFont="1" applyFill="1" applyAlignment="1">
      <alignment horizontal="center" vertical="center"/>
    </xf>
    <xf numFmtId="1" fontId="284" fillId="0" borderId="0" xfId="4" applyNumberFormat="1" applyFont="1" applyAlignment="1">
      <alignment horizontal="center" vertical="center" wrapText="1"/>
    </xf>
    <xf numFmtId="1" fontId="284" fillId="0" borderId="0" xfId="4" applyNumberFormat="1" applyFont="1" applyAlignment="1">
      <alignment horizontal="center" vertical="center"/>
    </xf>
    <xf numFmtId="0" fontId="284" fillId="0" borderId="0" xfId="4" applyFont="1" applyAlignment="1">
      <alignment horizontal="center" vertical="center"/>
    </xf>
    <xf numFmtId="9" fontId="284" fillId="0" borderId="0" xfId="2" applyFont="1" applyFill="1" applyAlignment="1">
      <alignment vertical="center"/>
    </xf>
    <xf numFmtId="0" fontId="285" fillId="0" borderId="0" xfId="0" applyFont="1" applyAlignment="1">
      <alignment vertical="center"/>
    </xf>
    <xf numFmtId="0" fontId="285" fillId="0" borderId="0" xfId="0" applyFont="1" applyAlignment="1">
      <alignment horizontal="center" vertical="center"/>
    </xf>
    <xf numFmtId="0" fontId="284" fillId="0" borderId="0" xfId="3" applyFont="1" applyAlignment="1">
      <alignment horizontal="center" vertical="center" wrapText="1"/>
    </xf>
    <xf numFmtId="203" fontId="284" fillId="0" borderId="0" xfId="0" applyNumberFormat="1" applyFont="1" applyAlignment="1">
      <alignment horizontal="center" vertical="center" wrapText="1"/>
    </xf>
    <xf numFmtId="170" fontId="284" fillId="0" borderId="0" xfId="1" applyNumberFormat="1" applyFont="1" applyFill="1" applyBorder="1" applyAlignment="1">
      <alignment horizontal="center" vertical="center"/>
    </xf>
    <xf numFmtId="176" fontId="284" fillId="0" borderId="0" xfId="0" applyNumberFormat="1" applyFont="1" applyAlignment="1">
      <alignment vertical="center"/>
    </xf>
    <xf numFmtId="198" fontId="284" fillId="0" borderId="0" xfId="2" applyNumberFormat="1" applyFont="1" applyFill="1" applyAlignment="1">
      <alignment vertical="center"/>
    </xf>
    <xf numFmtId="0" fontId="284" fillId="0" borderId="0" xfId="0" applyFont="1" applyAlignment="1">
      <alignment horizontal="left" vertical="center"/>
    </xf>
    <xf numFmtId="168" fontId="284" fillId="0" borderId="0" xfId="0" applyNumberFormat="1" applyFont="1" applyAlignment="1">
      <alignment horizontal="center" vertical="center" wrapText="1"/>
    </xf>
    <xf numFmtId="1" fontId="285" fillId="0" borderId="33" xfId="8849" applyNumberFormat="1" applyFont="1" applyFill="1" applyBorder="1" applyAlignment="1">
      <alignment horizontal="center" vertical="center" wrapText="1"/>
    </xf>
    <xf numFmtId="177" fontId="284" fillId="0" borderId="0" xfId="0" applyNumberFormat="1" applyFont="1" applyAlignment="1">
      <alignment horizontal="center" vertical="center"/>
    </xf>
    <xf numFmtId="3" fontId="284" fillId="0" borderId="0" xfId="1" applyNumberFormat="1" applyFont="1" applyFill="1" applyBorder="1" applyAlignment="1">
      <alignment horizontal="center" vertical="center" wrapText="1"/>
    </xf>
    <xf numFmtId="172" fontId="284" fillId="0" borderId="0" xfId="0" applyNumberFormat="1" applyFont="1" applyAlignment="1">
      <alignment vertical="center" wrapText="1"/>
    </xf>
    <xf numFmtId="179" fontId="284" fillId="0" borderId="0" xfId="0" applyNumberFormat="1" applyFont="1" applyAlignment="1">
      <alignment horizontal="center" vertical="center"/>
    </xf>
    <xf numFmtId="179" fontId="353" fillId="0" borderId="0" xfId="0" applyNumberFormat="1" applyFont="1" applyAlignment="1">
      <alignment horizontal="justify" vertical="center" wrapText="1"/>
    </xf>
    <xf numFmtId="49" fontId="284" fillId="0" borderId="0" xfId="0" applyNumberFormat="1" applyFont="1" applyAlignment="1">
      <alignment vertical="center"/>
    </xf>
    <xf numFmtId="174" fontId="284" fillId="0" borderId="0" xfId="1" applyNumberFormat="1" applyFont="1" applyFill="1" applyBorder="1" applyAlignment="1">
      <alignment horizontal="center" vertical="center" wrapText="1"/>
    </xf>
    <xf numFmtId="172" fontId="284" fillId="0" borderId="0" xfId="0" applyNumberFormat="1" applyFont="1" applyAlignment="1">
      <alignment vertical="center"/>
    </xf>
    <xf numFmtId="0" fontId="358" fillId="0" borderId="0" xfId="0" applyFont="1" applyAlignment="1">
      <alignment vertical="center"/>
    </xf>
    <xf numFmtId="177" fontId="284" fillId="0" borderId="0" xfId="0" applyNumberFormat="1" applyFont="1" applyAlignment="1">
      <alignment horizontal="left" vertical="center"/>
    </xf>
    <xf numFmtId="211" fontId="373" fillId="0" borderId="0" xfId="78" applyNumberFormat="1" applyFont="1" applyAlignment="1">
      <alignment horizontal="right" vertical="center"/>
    </xf>
    <xf numFmtId="209" fontId="373" fillId="0" borderId="0" xfId="78" applyNumberFormat="1" applyFont="1" applyAlignment="1">
      <alignment horizontal="right" vertical="center"/>
    </xf>
    <xf numFmtId="210" fontId="373" fillId="0" borderId="0" xfId="78" applyNumberFormat="1" applyFont="1" applyAlignment="1">
      <alignment horizontal="right" vertical="center"/>
    </xf>
    <xf numFmtId="167" fontId="373" fillId="0" borderId="0" xfId="78" applyNumberFormat="1" applyFont="1" applyAlignment="1">
      <alignment horizontal="centerContinuous" vertical="center"/>
    </xf>
    <xf numFmtId="212" fontId="373" fillId="0" borderId="0" xfId="78" applyNumberFormat="1" applyFont="1" applyAlignment="1">
      <alignment horizontal="right" vertical="center"/>
    </xf>
    <xf numFmtId="167" fontId="373" fillId="0" borderId="0" xfId="78" applyNumberFormat="1" applyFont="1" applyAlignment="1">
      <alignment horizontal="center" vertical="center"/>
    </xf>
    <xf numFmtId="211" fontId="328" fillId="0" borderId="0" xfId="78" applyNumberFormat="1" applyFont="1" applyAlignment="1">
      <alignment horizontal="right" vertical="center"/>
    </xf>
    <xf numFmtId="209" fontId="374" fillId="0" borderId="0" xfId="78" applyNumberFormat="1" applyFont="1" applyAlignment="1">
      <alignment horizontal="right" vertical="center"/>
    </xf>
    <xf numFmtId="212" fontId="374" fillId="0" borderId="0" xfId="78" applyNumberFormat="1" applyFont="1" applyAlignment="1">
      <alignment horizontal="right" vertical="center"/>
    </xf>
    <xf numFmtId="167" fontId="328" fillId="0" borderId="0" xfId="78" applyNumberFormat="1" applyFont="1" applyAlignment="1">
      <alignment horizontal="center" vertical="center"/>
    </xf>
    <xf numFmtId="0" fontId="375" fillId="0" borderId="64" xfId="78" applyFont="1" applyBorder="1" applyAlignment="1">
      <alignment horizontal="center" vertical="center"/>
    </xf>
    <xf numFmtId="0" fontId="375" fillId="0" borderId="64" xfId="78" applyFont="1" applyBorder="1" applyAlignment="1">
      <alignment horizontal="centerContinuous" vertical="center"/>
    </xf>
    <xf numFmtId="0" fontId="376" fillId="0" borderId="0" xfId="78" applyFont="1" applyAlignment="1">
      <alignment horizontal="centerContinuous" vertical="center"/>
    </xf>
    <xf numFmtId="0" fontId="375" fillId="0" borderId="65" xfId="78" applyFont="1" applyBorder="1" applyAlignment="1">
      <alignment horizontal="centerContinuous" vertical="center"/>
    </xf>
    <xf numFmtId="0" fontId="376" fillId="0" borderId="0" xfId="78" applyFont="1" applyAlignment="1">
      <alignment vertical="center"/>
    </xf>
    <xf numFmtId="209" fontId="377" fillId="0" borderId="0" xfId="78" applyNumberFormat="1" applyFont="1" applyAlignment="1">
      <alignment horizontal="right" vertical="center"/>
    </xf>
    <xf numFmtId="0" fontId="276" fillId="0" borderId="0" xfId="78" applyAlignment="1">
      <alignment vertical="center"/>
    </xf>
    <xf numFmtId="0" fontId="276" fillId="0" borderId="66" xfId="78" applyBorder="1" applyAlignment="1">
      <alignment horizontal="centerContinuous" vertical="center"/>
    </xf>
    <xf numFmtId="0" fontId="378" fillId="0" borderId="66" xfId="78" applyFont="1" applyBorder="1" applyAlignment="1">
      <alignment horizontal="centerContinuous" vertical="center"/>
    </xf>
    <xf numFmtId="185" fontId="292" fillId="0" borderId="63" xfId="2" applyNumberFormat="1" applyFont="1" applyFill="1" applyBorder="1" applyAlignment="1">
      <alignment horizontal="center" vertical="center" wrapText="1"/>
    </xf>
    <xf numFmtId="186" fontId="292" fillId="0" borderId="63" xfId="2" applyNumberFormat="1" applyFont="1" applyFill="1" applyBorder="1" applyAlignment="1">
      <alignment horizontal="center" vertical="center" wrapText="1"/>
    </xf>
    <xf numFmtId="3" fontId="292" fillId="0" borderId="63" xfId="1" applyNumberFormat="1" applyFont="1" applyFill="1" applyBorder="1" applyAlignment="1">
      <alignment horizontal="center" vertical="center" wrapText="1"/>
    </xf>
    <xf numFmtId="15" fontId="292" fillId="0" borderId="63" xfId="0" applyNumberFormat="1" applyFont="1" applyBorder="1" applyAlignment="1">
      <alignment horizontal="center" vertical="center" wrapText="1"/>
    </xf>
    <xf numFmtId="43" fontId="156" fillId="0" borderId="0" xfId="0" applyNumberFormat="1" applyFont="1" applyAlignment="1">
      <alignment horizontal="center" vertical="center"/>
    </xf>
    <xf numFmtId="0" fontId="277" fillId="29" borderId="0" xfId="44026" applyFont="1" applyFill="1" applyAlignment="1">
      <alignment horizontal="center"/>
    </xf>
    <xf numFmtId="185" fontId="292" fillId="0" borderId="67" xfId="2" applyNumberFormat="1" applyFont="1" applyFill="1" applyBorder="1" applyAlignment="1">
      <alignment horizontal="center" vertical="center" wrapText="1"/>
    </xf>
    <xf numFmtId="186" fontId="292" fillId="0" borderId="67" xfId="2" applyNumberFormat="1" applyFont="1" applyFill="1" applyBorder="1" applyAlignment="1">
      <alignment horizontal="center" vertical="center" wrapText="1"/>
    </xf>
    <xf numFmtId="0" fontId="275" fillId="0" borderId="0" xfId="44059" applyAlignment="1">
      <alignment vertical="center"/>
    </xf>
    <xf numFmtId="0" fontId="322" fillId="0" borderId="0" xfId="44059" applyFont="1" applyAlignment="1">
      <alignment vertical="center"/>
    </xf>
    <xf numFmtId="13" fontId="0" fillId="0" borderId="0" xfId="8801" applyNumberFormat="1" applyFont="1" applyAlignment="1">
      <alignment vertical="center"/>
    </xf>
    <xf numFmtId="1" fontId="284" fillId="0" borderId="68" xfId="0" applyNumberFormat="1" applyFont="1" applyBorder="1" applyAlignment="1">
      <alignment horizontal="center" vertical="center" wrapText="1"/>
    </xf>
    <xf numFmtId="0" fontId="156" fillId="0" borderId="68" xfId="0" applyFont="1" applyBorder="1" applyAlignment="1">
      <alignment vertical="center"/>
    </xf>
    <xf numFmtId="181" fontId="292" fillId="0" borderId="63" xfId="0" applyNumberFormat="1" applyFont="1" applyBorder="1" applyAlignment="1">
      <alignment horizontal="left" vertical="center" wrapText="1"/>
    </xf>
    <xf numFmtId="0" fontId="277" fillId="0" borderId="72" xfId="44026" applyFont="1" applyBorder="1" applyAlignment="1">
      <alignment horizontal="right" wrapText="1"/>
    </xf>
    <xf numFmtId="0" fontId="156" fillId="0" borderId="71" xfId="0" applyFont="1" applyBorder="1" applyAlignment="1">
      <alignment vertical="center"/>
    </xf>
    <xf numFmtId="168" fontId="279" fillId="0" borderId="1" xfId="1" applyFont="1" applyFill="1" applyBorder="1" applyAlignment="1">
      <alignment horizontal="center" vertical="center"/>
    </xf>
    <xf numFmtId="1" fontId="279" fillId="0" borderId="1" xfId="0" applyNumberFormat="1" applyFont="1" applyBorder="1" applyAlignment="1">
      <alignment horizontal="center" vertical="center"/>
    </xf>
    <xf numFmtId="179" fontId="284" fillId="38" borderId="0" xfId="35088" applyNumberFormat="1" applyFont="1" applyFill="1" applyBorder="1" applyAlignment="1">
      <alignment vertical="center"/>
    </xf>
    <xf numFmtId="195" fontId="284" fillId="0" borderId="0" xfId="35088" applyNumberFormat="1" applyFont="1" applyFill="1" applyBorder="1" applyAlignment="1">
      <alignment vertical="center"/>
    </xf>
    <xf numFmtId="175" fontId="382" fillId="0" borderId="0" xfId="0" applyNumberFormat="1" applyFont="1" applyAlignment="1">
      <alignment vertical="center"/>
    </xf>
    <xf numFmtId="0" fontId="89" fillId="2" borderId="0" xfId="44094" applyFill="1" applyProtection="1">
      <protection locked="0"/>
    </xf>
    <xf numFmtId="0" fontId="275" fillId="2" borderId="0" xfId="44093" applyFill="1" applyProtection="1">
      <protection locked="0"/>
    </xf>
    <xf numFmtId="0" fontId="156" fillId="0" borderId="74" xfId="0" applyFont="1" applyBorder="1" applyAlignment="1">
      <alignment vertical="center"/>
    </xf>
    <xf numFmtId="183" fontId="292" fillId="0" borderId="63" xfId="1" applyNumberFormat="1" applyFont="1" applyFill="1" applyBorder="1" applyAlignment="1">
      <alignment horizontal="center" vertical="center" wrapText="1"/>
    </xf>
    <xf numFmtId="213" fontId="292" fillId="0" borderId="1" xfId="1" applyNumberFormat="1" applyFont="1" applyFill="1" applyBorder="1" applyAlignment="1">
      <alignment horizontal="center" vertical="center" wrapText="1"/>
    </xf>
    <xf numFmtId="4" fontId="275" fillId="0" borderId="1" xfId="0" applyNumberFormat="1" applyFont="1" applyBorder="1"/>
    <xf numFmtId="0" fontId="369" fillId="0" borderId="1" xfId="35102" applyFont="1" applyBorder="1" applyAlignment="1">
      <alignment vertical="center" wrapText="1"/>
    </xf>
    <xf numFmtId="0" fontId="314" fillId="34" borderId="1" xfId="35102" applyFont="1" applyFill="1" applyBorder="1" applyAlignment="1">
      <alignment vertical="center"/>
    </xf>
    <xf numFmtId="170" fontId="314" fillId="34" borderId="1" xfId="1" applyNumberFormat="1" applyFont="1" applyFill="1" applyBorder="1" applyAlignment="1">
      <alignment vertical="center"/>
    </xf>
    <xf numFmtId="168" fontId="314" fillId="34" borderId="1" xfId="1" applyFont="1" applyFill="1" applyBorder="1" applyAlignment="1">
      <alignment vertical="center"/>
    </xf>
    <xf numFmtId="0" fontId="369" fillId="31" borderId="1" xfId="35102" applyFont="1" applyFill="1" applyBorder="1" applyAlignment="1">
      <alignment vertical="center" wrapText="1"/>
    </xf>
    <xf numFmtId="168" fontId="369" fillId="31" borderId="1" xfId="1" applyFont="1" applyFill="1" applyBorder="1" applyAlignment="1">
      <alignment vertical="center" wrapText="1"/>
    </xf>
    <xf numFmtId="168" fontId="369" fillId="0" borderId="1" xfId="1" applyFont="1" applyBorder="1" applyAlignment="1">
      <alignment vertical="center" wrapText="1"/>
    </xf>
    <xf numFmtId="170" fontId="282" fillId="0" borderId="1" xfId="1" applyNumberFormat="1" applyFont="1" applyFill="1" applyBorder="1" applyAlignment="1">
      <alignment vertical="center"/>
    </xf>
    <xf numFmtId="0" fontId="369" fillId="0" borderId="63" xfId="35102" applyFont="1" applyBorder="1" applyAlignment="1">
      <alignment vertical="center" wrapText="1"/>
    </xf>
    <xf numFmtId="170" fontId="282" fillId="0" borderId="63" xfId="1" applyNumberFormat="1" applyFont="1" applyFill="1" applyBorder="1" applyAlignment="1">
      <alignment vertical="center"/>
    </xf>
    <xf numFmtId="168" fontId="369" fillId="0" borderId="63" xfId="1" applyFont="1" applyBorder="1" applyAlignment="1">
      <alignment vertical="center" wrapText="1"/>
    </xf>
    <xf numFmtId="0" fontId="369" fillId="0" borderId="67" xfId="35102" applyFont="1" applyBorder="1" applyAlignment="1">
      <alignment vertical="center" wrapText="1"/>
    </xf>
    <xf numFmtId="170" fontId="282" fillId="0" borderId="67" xfId="1" applyNumberFormat="1" applyFont="1" applyFill="1" applyBorder="1" applyAlignment="1">
      <alignment vertical="center"/>
    </xf>
    <xf numFmtId="168" fontId="369" fillId="0" borderId="67" xfId="1" applyFont="1" applyBorder="1" applyAlignment="1">
      <alignment vertical="center" wrapText="1"/>
    </xf>
    <xf numFmtId="0" fontId="369" fillId="0" borderId="68" xfId="35102" applyFont="1" applyBorder="1" applyAlignment="1">
      <alignment vertical="center" wrapText="1"/>
    </xf>
    <xf numFmtId="168" fontId="369" fillId="0" borderId="68" xfId="1" applyFont="1" applyBorder="1" applyAlignment="1">
      <alignment vertical="center" wrapText="1"/>
    </xf>
    <xf numFmtId="170" fontId="282" fillId="0" borderId="68" xfId="1" applyNumberFormat="1" applyFont="1" applyFill="1" applyBorder="1" applyAlignment="1">
      <alignment vertical="center"/>
    </xf>
    <xf numFmtId="0" fontId="369" fillId="31" borderId="1" xfId="35102" applyFont="1" applyFill="1" applyBorder="1" applyAlignment="1">
      <alignment horizontal="left" vertical="center" wrapText="1"/>
    </xf>
    <xf numFmtId="0" fontId="369" fillId="0" borderId="1" xfId="35102" applyFont="1" applyBorder="1" applyAlignment="1">
      <alignment horizontal="left" vertical="center" wrapText="1"/>
    </xf>
    <xf numFmtId="0" fontId="369" fillId="0" borderId="63" xfId="35102" applyFont="1" applyBorder="1" applyAlignment="1">
      <alignment horizontal="left" vertical="center" wrapText="1"/>
    </xf>
    <xf numFmtId="0" fontId="369" fillId="0" borderId="67" xfId="35102" applyFont="1" applyBorder="1" applyAlignment="1">
      <alignment horizontal="left" vertical="center" wrapText="1"/>
    </xf>
    <xf numFmtId="0" fontId="369" fillId="0" borderId="68" xfId="35102" applyFont="1" applyBorder="1" applyAlignment="1">
      <alignment horizontal="left" vertical="center" wrapText="1"/>
    </xf>
    <xf numFmtId="9" fontId="383" fillId="0" borderId="0" xfId="2" applyFont="1" applyFill="1" applyAlignment="1">
      <alignment vertical="center"/>
    </xf>
    <xf numFmtId="0" fontId="107" fillId="0" borderId="1" xfId="0" applyFont="1" applyBorder="1" applyAlignment="1">
      <alignment vertical="center" wrapText="1"/>
    </xf>
    <xf numFmtId="0" fontId="109" fillId="0" borderId="1" xfId="0" applyFont="1" applyBorder="1" applyAlignment="1">
      <alignment vertical="center" wrapText="1"/>
    </xf>
    <xf numFmtId="0" fontId="115" fillId="0" borderId="1" xfId="0" applyFont="1" applyBorder="1" applyAlignment="1">
      <alignment vertical="center" wrapText="1"/>
    </xf>
    <xf numFmtId="0" fontId="103" fillId="0" borderId="1" xfId="0" applyFont="1" applyBorder="1" applyAlignment="1">
      <alignment vertical="center" wrapText="1"/>
    </xf>
    <xf numFmtId="0" fontId="99" fillId="0" borderId="1" xfId="0" applyFont="1" applyBorder="1" applyAlignment="1">
      <alignment vertical="center" wrapText="1"/>
    </xf>
    <xf numFmtId="0" fontId="95" fillId="0" borderId="1" xfId="0" applyFont="1" applyBorder="1" applyAlignment="1">
      <alignment vertical="center" wrapText="1"/>
    </xf>
    <xf numFmtId="168" fontId="135" fillId="0" borderId="69" xfId="1" applyFont="1" applyFill="1" applyBorder="1" applyAlignment="1">
      <alignment vertical="center"/>
    </xf>
    <xf numFmtId="168" fontId="88" fillId="0" borderId="69" xfId="1" applyFont="1" applyFill="1" applyBorder="1" applyAlignment="1">
      <alignment vertical="center"/>
    </xf>
    <xf numFmtId="0" fontId="282" fillId="0" borderId="1" xfId="13" applyFont="1" applyBorder="1" applyAlignment="1">
      <alignment horizontal="left" vertical="center" wrapText="1"/>
    </xf>
    <xf numFmtId="198" fontId="284" fillId="0" borderId="0" xfId="78" applyNumberFormat="1" applyFont="1" applyAlignment="1">
      <alignment horizontal="left" vertical="center"/>
    </xf>
    <xf numFmtId="0" fontId="293" fillId="0" borderId="76" xfId="78" applyFont="1" applyBorder="1" applyAlignment="1">
      <alignment horizontal="center" vertical="center" wrapText="1"/>
    </xf>
    <xf numFmtId="2" fontId="293" fillId="0" borderId="76" xfId="0" applyNumberFormat="1" applyFont="1" applyBorder="1" applyAlignment="1">
      <alignment horizontal="center" vertical="center"/>
    </xf>
    <xf numFmtId="0" fontId="369" fillId="0" borderId="76" xfId="35102" applyFont="1" applyBorder="1" applyAlignment="1">
      <alignment horizontal="left" vertical="center" wrapText="1"/>
    </xf>
    <xf numFmtId="0" fontId="369" fillId="0" borderId="74" xfId="35102" applyFont="1" applyBorder="1" applyAlignment="1">
      <alignment horizontal="left" vertical="center" wrapText="1"/>
    </xf>
    <xf numFmtId="0" fontId="369" fillId="0" borderId="74" xfId="35102" applyFont="1" applyBorder="1" applyAlignment="1">
      <alignment vertical="center" wrapText="1"/>
    </xf>
    <xf numFmtId="168" fontId="369" fillId="0" borderId="74" xfId="1" applyFont="1" applyBorder="1" applyAlignment="1">
      <alignment vertical="center" wrapText="1"/>
    </xf>
    <xf numFmtId="170" fontId="282" fillId="0" borderId="74" xfId="1" applyNumberFormat="1" applyFont="1" applyFill="1" applyBorder="1" applyAlignment="1">
      <alignment vertical="center"/>
    </xf>
    <xf numFmtId="4" fontId="0" fillId="0" borderId="0" xfId="0" applyNumberFormat="1"/>
    <xf numFmtId="0" fontId="277" fillId="0" borderId="72" xfId="44027" applyFont="1" applyBorder="1" applyAlignment="1">
      <alignment horizontal="right" wrapText="1"/>
    </xf>
    <xf numFmtId="4" fontId="277" fillId="0" borderId="72" xfId="44027" applyNumberFormat="1" applyFont="1" applyBorder="1" applyAlignment="1">
      <alignment horizontal="right" wrapText="1"/>
    </xf>
    <xf numFmtId="0" fontId="329" fillId="0" borderId="72" xfId="35100" applyBorder="1" applyAlignment="1">
      <alignment horizontal="right" wrapText="1"/>
    </xf>
    <xf numFmtId="168" fontId="276" fillId="0" borderId="72" xfId="1" applyFont="1" applyFill="1" applyBorder="1" applyAlignment="1">
      <alignment horizontal="right" wrapText="1"/>
    </xf>
    <xf numFmtId="198" fontId="281" fillId="0" borderId="0" xfId="0" applyNumberFormat="1" applyFont="1" applyAlignment="1">
      <alignment horizontal="center" vertical="center" wrapText="1"/>
    </xf>
    <xf numFmtId="181" fontId="292" fillId="0" borderId="74" xfId="0" applyNumberFormat="1" applyFont="1" applyBorder="1" applyAlignment="1">
      <alignment horizontal="left" vertical="center" wrapText="1"/>
    </xf>
    <xf numFmtId="183" fontId="292" fillId="0" borderId="74" xfId="0" applyNumberFormat="1" applyFont="1" applyBorder="1" applyAlignment="1">
      <alignment horizontal="center" vertical="center" wrapText="1"/>
    </xf>
    <xf numFmtId="0" fontId="282" fillId="0" borderId="74" xfId="13" applyFont="1" applyBorder="1" applyAlignment="1">
      <alignment vertical="center" wrapText="1"/>
    </xf>
    <xf numFmtId="1" fontId="284" fillId="2" borderId="74" xfId="0" applyNumberFormat="1" applyFont="1" applyFill="1" applyBorder="1" applyAlignment="1">
      <alignment horizontal="center" vertical="center" wrapText="1"/>
    </xf>
    <xf numFmtId="168" fontId="282" fillId="0" borderId="76" xfId="1" applyFont="1" applyFill="1" applyBorder="1" applyAlignment="1">
      <alignment vertical="center" wrapText="1"/>
    </xf>
    <xf numFmtId="0" fontId="156" fillId="2" borderId="74" xfId="0" applyFont="1" applyFill="1" applyBorder="1" applyAlignment="1">
      <alignment vertical="center"/>
    </xf>
    <xf numFmtId="49" fontId="284" fillId="0" borderId="0" xfId="0" applyNumberFormat="1" applyFont="1" applyAlignment="1">
      <alignment horizontal="center" vertical="center"/>
    </xf>
    <xf numFmtId="0" fontId="279" fillId="34" borderId="0" xfId="44011" applyFont="1" applyFill="1" applyAlignment="1">
      <alignment vertical="center"/>
    </xf>
    <xf numFmtId="170" fontId="279" fillId="34" borderId="0" xfId="1" applyNumberFormat="1" applyFont="1" applyFill="1" applyAlignment="1">
      <alignment vertical="center"/>
    </xf>
    <xf numFmtId="168" fontId="330" fillId="34" borderId="0" xfId="1" applyFont="1" applyFill="1" applyAlignment="1">
      <alignment vertical="center"/>
    </xf>
    <xf numFmtId="0" fontId="279" fillId="31" borderId="5" xfId="44011" applyFont="1" applyFill="1" applyBorder="1" applyAlignment="1">
      <alignment horizontal="center" vertical="center"/>
    </xf>
    <xf numFmtId="0" fontId="353" fillId="0" borderId="0" xfId="0" applyFont="1" applyAlignment="1">
      <alignment horizontal="justify" vertical="center" wrapText="1"/>
    </xf>
    <xf numFmtId="0" fontId="285" fillId="0" borderId="75" xfId="0" applyFont="1" applyBorder="1" applyAlignment="1">
      <alignment horizontal="center" vertical="center"/>
    </xf>
    <xf numFmtId="0" fontId="285" fillId="0" borderId="76" xfId="78" applyFont="1" applyBorder="1" applyAlignment="1">
      <alignment horizontal="center" vertical="center"/>
    </xf>
    <xf numFmtId="198" fontId="285" fillId="0" borderId="74" xfId="5" applyNumberFormat="1" applyFont="1" applyFill="1" applyBorder="1" applyAlignment="1">
      <alignment horizontal="center" vertical="center" wrapText="1"/>
    </xf>
    <xf numFmtId="0" fontId="285" fillId="0" borderId="73" xfId="0" applyFont="1" applyBorder="1" applyAlignment="1">
      <alignment horizontal="center" vertical="center"/>
    </xf>
    <xf numFmtId="0" fontId="285" fillId="0" borderId="74" xfId="0" applyFont="1" applyBorder="1" applyAlignment="1">
      <alignment horizontal="center" vertical="center"/>
    </xf>
    <xf numFmtId="0" fontId="285" fillId="0" borderId="74" xfId="4" applyFont="1" applyBorder="1" applyAlignment="1">
      <alignment horizontal="center" vertical="center"/>
    </xf>
    <xf numFmtId="177" fontId="285" fillId="0" borderId="74" xfId="0" applyNumberFormat="1" applyFont="1" applyBorder="1" applyAlignment="1">
      <alignment horizontal="center" vertical="center"/>
    </xf>
    <xf numFmtId="177" fontId="285" fillId="0" borderId="73" xfId="0" applyNumberFormat="1" applyFont="1" applyBorder="1" applyAlignment="1">
      <alignment horizontal="center" vertical="center"/>
    </xf>
    <xf numFmtId="177" fontId="285" fillId="0" borderId="74" xfId="0" applyNumberFormat="1" applyFont="1" applyBorder="1" applyAlignment="1">
      <alignment horizontal="center" vertical="center" wrapText="1"/>
    </xf>
    <xf numFmtId="177" fontId="285" fillId="0" borderId="73" xfId="0" applyNumberFormat="1" applyFont="1" applyBorder="1" applyAlignment="1">
      <alignment horizontal="left" vertical="center"/>
    </xf>
    <xf numFmtId="198" fontId="285" fillId="0" borderId="76" xfId="5" applyNumberFormat="1" applyFont="1" applyFill="1" applyBorder="1" applyAlignment="1">
      <alignment horizontal="center" vertical="center" wrapText="1"/>
    </xf>
    <xf numFmtId="0" fontId="285" fillId="0" borderId="76" xfId="78" applyFont="1" applyBorder="1" applyAlignment="1">
      <alignment horizontal="right" vertical="center"/>
    </xf>
    <xf numFmtId="203" fontId="285" fillId="0" borderId="76" xfId="5" applyNumberFormat="1" applyFont="1" applyFill="1" applyBorder="1" applyAlignment="1">
      <alignment horizontal="center" vertical="center" wrapText="1"/>
    </xf>
    <xf numFmtId="0" fontId="281" fillId="0" borderId="76" xfId="0" applyFont="1" applyBorder="1" applyAlignment="1">
      <alignment horizontal="center" vertical="center"/>
    </xf>
    <xf numFmtId="2" fontId="281" fillId="0" borderId="76" xfId="0" applyNumberFormat="1" applyFont="1" applyBorder="1" applyAlignment="1">
      <alignment horizontal="center" vertical="center"/>
    </xf>
    <xf numFmtId="0" fontId="131" fillId="0" borderId="18" xfId="0" applyFont="1" applyBorder="1" applyAlignment="1">
      <alignment vertical="center"/>
    </xf>
    <xf numFmtId="1" fontId="284" fillId="0" borderId="18" xfId="0" applyNumberFormat="1" applyFont="1" applyBorder="1" applyAlignment="1">
      <alignment horizontal="center" vertical="center" wrapText="1"/>
    </xf>
    <xf numFmtId="168" fontId="284" fillId="0" borderId="36" xfId="1" applyFont="1" applyFill="1" applyBorder="1" applyAlignment="1">
      <alignment horizontal="right" vertical="center" wrapText="1"/>
    </xf>
    <xf numFmtId="0" fontId="156"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75" fillId="0" borderId="0" xfId="44117" applyFill="1" applyAlignment="1">
      <alignment vertical="center"/>
    </xf>
    <xf numFmtId="168" fontId="275" fillId="0" borderId="0" xfId="44117" applyBorder="1" applyAlignment="1">
      <alignment vertical="center"/>
    </xf>
    <xf numFmtId="170" fontId="324" fillId="0" borderId="0" xfId="44117" applyNumberFormat="1" applyFont="1" applyAlignment="1">
      <alignment vertical="center"/>
    </xf>
    <xf numFmtId="168" fontId="324" fillId="0" borderId="0" xfId="44117" applyFont="1" applyAlignment="1">
      <alignment vertical="center"/>
    </xf>
    <xf numFmtId="168" fontId="0" fillId="0" borderId="0" xfId="44117" applyFont="1" applyFill="1" applyAlignment="1">
      <alignment vertical="center"/>
    </xf>
    <xf numFmtId="181" fontId="366" fillId="0" borderId="18" xfId="0" applyNumberFormat="1" applyFont="1" applyBorder="1" applyAlignment="1">
      <alignment horizontal="center" vertical="center" wrapText="1"/>
    </xf>
    <xf numFmtId="3" fontId="366" fillId="0" borderId="18" xfId="1" applyNumberFormat="1" applyFont="1" applyFill="1" applyBorder="1" applyAlignment="1">
      <alignment horizontal="center" vertical="center" wrapText="1"/>
    </xf>
    <xf numFmtId="183" fontId="366" fillId="0" borderId="18" xfId="1" applyNumberFormat="1" applyFont="1" applyFill="1" applyBorder="1" applyAlignment="1">
      <alignment horizontal="center" vertical="center" wrapText="1"/>
    </xf>
    <xf numFmtId="183" fontId="298" fillId="0" borderId="1" xfId="1" applyNumberFormat="1" applyFont="1" applyFill="1" applyBorder="1" applyAlignment="1">
      <alignment horizontal="center" vertical="center" wrapText="1"/>
    </xf>
    <xf numFmtId="181" fontId="298" fillId="0" borderId="1" xfId="0" applyNumberFormat="1" applyFont="1" applyBorder="1" applyAlignment="1">
      <alignment vertical="center" wrapText="1"/>
    </xf>
    <xf numFmtId="49" fontId="292" fillId="0" borderId="0" xfId="0" applyNumberFormat="1" applyFont="1" applyAlignment="1">
      <alignment horizontal="center" vertical="center" wrapText="1"/>
    </xf>
    <xf numFmtId="0" fontId="282" fillId="4" borderId="0" xfId="13" applyFont="1" applyFill="1" applyAlignment="1">
      <alignment horizontal="center" vertical="center" wrapText="1"/>
    </xf>
    <xf numFmtId="0" fontId="89" fillId="0" borderId="82" xfId="0" applyFont="1" applyBorder="1" applyAlignment="1">
      <alignment vertical="center" wrapText="1"/>
    </xf>
    <xf numFmtId="1" fontId="284" fillId="0" borderId="82" xfId="0" applyNumberFormat="1" applyFont="1" applyBorder="1" applyAlignment="1">
      <alignment horizontal="center" vertical="center" wrapText="1"/>
    </xf>
    <xf numFmtId="168" fontId="88" fillId="0" borderId="83" xfId="1" applyFont="1" applyFill="1" applyBorder="1" applyAlignment="1">
      <alignment vertical="center"/>
    </xf>
    <xf numFmtId="0" fontId="156" fillId="0" borderId="82" xfId="0" applyFont="1" applyBorder="1" applyAlignment="1">
      <alignment vertical="center"/>
    </xf>
    <xf numFmtId="179" fontId="281" fillId="0" borderId="18" xfId="0" applyNumberFormat="1" applyFont="1" applyBorder="1" applyAlignment="1">
      <alignment horizontal="center" vertical="center" wrapText="1"/>
    </xf>
    <xf numFmtId="3" fontId="280" fillId="0" borderId="18" xfId="0" applyNumberFormat="1" applyFont="1" applyBorder="1" applyAlignment="1">
      <alignment horizontal="center" vertical="center"/>
    </xf>
    <xf numFmtId="0" fontId="353" fillId="0" borderId="0" xfId="0" applyFont="1" applyAlignment="1">
      <alignment horizontal="left" vertical="center" wrapText="1"/>
    </xf>
    <xf numFmtId="0" fontId="285" fillId="0" borderId="73" xfId="0" applyFont="1" applyBorder="1" applyAlignment="1">
      <alignment horizontal="center" vertical="center" wrapText="1"/>
    </xf>
    <xf numFmtId="0" fontId="285" fillId="0" borderId="0" xfId="0" applyFont="1" applyAlignment="1">
      <alignment horizontal="left" vertical="center"/>
    </xf>
    <xf numFmtId="0" fontId="284" fillId="0" borderId="0" xfId="0" applyFont="1" applyAlignment="1">
      <alignment horizontal="centerContinuous" vertical="center"/>
    </xf>
    <xf numFmtId="1" fontId="284" fillId="0" borderId="0" xfId="0" applyNumberFormat="1" applyFont="1" applyAlignment="1">
      <alignment vertical="center" wrapText="1"/>
    </xf>
    <xf numFmtId="194" fontId="284" fillId="0" borderId="0" xfId="5" applyNumberFormat="1" applyFont="1" applyFill="1" applyAlignment="1">
      <alignment horizontal="center" vertical="center" wrapText="1"/>
    </xf>
    <xf numFmtId="9" fontId="284" fillId="0" borderId="0" xfId="2" applyFont="1" applyFill="1" applyAlignment="1">
      <alignment horizontal="center" vertical="center" wrapText="1"/>
    </xf>
    <xf numFmtId="10" fontId="284" fillId="0" borderId="0" xfId="2" applyNumberFormat="1" applyFont="1" applyFill="1" applyBorder="1" applyAlignment="1">
      <alignment vertical="center"/>
    </xf>
    <xf numFmtId="1" fontId="284" fillId="0" borderId="0" xfId="0" applyNumberFormat="1" applyFont="1" applyAlignment="1">
      <alignment vertical="center"/>
    </xf>
    <xf numFmtId="0" fontId="284" fillId="0" borderId="0" xfId="4" applyFont="1" applyAlignment="1">
      <alignment vertical="center"/>
    </xf>
    <xf numFmtId="175" fontId="284" fillId="0" borderId="0" xfId="0" applyNumberFormat="1" applyFont="1" applyAlignment="1">
      <alignment vertical="center"/>
    </xf>
    <xf numFmtId="177" fontId="284" fillId="0" borderId="0" xfId="0" applyNumberFormat="1" applyFont="1" applyAlignment="1">
      <alignment horizontal="centerContinuous" vertical="center"/>
    </xf>
    <xf numFmtId="9" fontId="284" fillId="0" borderId="0" xfId="2" applyFont="1" applyFill="1" applyBorder="1" applyAlignment="1">
      <alignment horizontal="center" vertical="center"/>
    </xf>
    <xf numFmtId="175" fontId="285" fillId="0" borderId="0" xfId="0" applyNumberFormat="1" applyFont="1" applyAlignment="1">
      <alignment vertical="center"/>
    </xf>
    <xf numFmtId="0" fontId="285" fillId="0" borderId="73" xfId="4" applyFont="1" applyBorder="1" applyAlignment="1">
      <alignment horizontal="center" vertical="center"/>
    </xf>
    <xf numFmtId="0" fontId="285" fillId="0" borderId="44" xfId="0" applyFont="1" applyBorder="1" applyAlignment="1">
      <alignment horizontal="center" vertical="center"/>
    </xf>
    <xf numFmtId="172" fontId="284" fillId="0" borderId="0" xfId="0" applyNumberFormat="1" applyFont="1" applyAlignment="1">
      <alignment horizontal="center" vertical="center" wrapText="1"/>
    </xf>
    <xf numFmtId="170" fontId="285" fillId="0" borderId="73" xfId="1" applyNumberFormat="1" applyFont="1" applyFill="1" applyBorder="1" applyAlignment="1">
      <alignment horizontal="center" vertical="center" wrapText="1"/>
    </xf>
    <xf numFmtId="0" fontId="285" fillId="0" borderId="44" xfId="0" applyFont="1" applyBorder="1" applyAlignment="1">
      <alignment horizontal="center" vertical="center" wrapText="1"/>
    </xf>
    <xf numFmtId="0" fontId="353" fillId="0" borderId="0" xfId="4" applyFont="1" applyAlignment="1">
      <alignment vertical="center" wrapText="1"/>
    </xf>
    <xf numFmtId="0" fontId="285" fillId="35" borderId="1" xfId="0" applyFont="1" applyFill="1" applyBorder="1" applyAlignment="1">
      <alignment horizontal="center" vertical="center"/>
    </xf>
    <xf numFmtId="168" fontId="285" fillId="35" borderId="1" xfId="1" applyFont="1" applyFill="1" applyBorder="1" applyAlignment="1">
      <alignment horizontal="center" vertical="center"/>
    </xf>
    <xf numFmtId="0" fontId="279" fillId="0" borderId="1" xfId="27" applyFont="1" applyBorder="1" applyAlignment="1">
      <alignment horizontal="center" vertical="center" wrapText="1"/>
    </xf>
    <xf numFmtId="1" fontId="74" fillId="0" borderId="45" xfId="27" applyNumberFormat="1" applyFont="1" applyBorder="1" applyAlignment="1">
      <alignment horizontal="center" vertical="center" wrapText="1"/>
    </xf>
    <xf numFmtId="164" fontId="74" fillId="0" borderId="45" xfId="27" applyNumberFormat="1" applyFont="1" applyBorder="1" applyAlignment="1">
      <alignment horizontal="center" vertical="center" wrapText="1"/>
    </xf>
    <xf numFmtId="1" fontId="74" fillId="0" borderId="1" xfId="27" applyNumberFormat="1" applyFont="1" applyBorder="1" applyAlignment="1">
      <alignment horizontal="center" vertical="center" wrapText="1"/>
    </xf>
    <xf numFmtId="1" fontId="74" fillId="0" borderId="54" xfId="27" applyNumberFormat="1" applyFont="1" applyBorder="1" applyAlignment="1">
      <alignment horizontal="center" vertical="center" wrapText="1"/>
    </xf>
    <xf numFmtId="164" fontId="74" fillId="0" borderId="54" xfId="27" applyNumberFormat="1" applyFont="1" applyBorder="1" applyAlignment="1">
      <alignment horizontal="center" vertical="center" wrapText="1"/>
    </xf>
    <xf numFmtId="164" fontId="74" fillId="0" borderId="1" xfId="27" applyNumberFormat="1" applyFont="1" applyBorder="1" applyAlignment="1">
      <alignment horizontal="center" vertical="center" wrapText="1"/>
    </xf>
    <xf numFmtId="0" fontId="279" fillId="28" borderId="1" xfId="0" applyFont="1" applyFill="1" applyBorder="1" applyAlignment="1">
      <alignment horizontal="center" vertical="center" wrapText="1"/>
    </xf>
    <xf numFmtId="1" fontId="279" fillId="28" borderId="1" xfId="0" applyNumberFormat="1" applyFont="1" applyFill="1" applyBorder="1" applyAlignment="1">
      <alignment horizontal="center" vertical="center" wrapText="1"/>
    </xf>
    <xf numFmtId="199" fontId="279" fillId="28" borderId="1" xfId="0" applyNumberFormat="1" applyFont="1" applyFill="1" applyBorder="1" applyAlignment="1">
      <alignment horizontal="center" vertical="center" wrapText="1"/>
    </xf>
    <xf numFmtId="177" fontId="285" fillId="0" borderId="20" xfId="0" applyNumberFormat="1" applyFont="1" applyBorder="1" applyAlignment="1">
      <alignment horizontal="center" vertical="center"/>
    </xf>
    <xf numFmtId="0" fontId="285" fillId="0" borderId="42" xfId="0" applyFont="1" applyBorder="1" applyAlignment="1">
      <alignment horizontal="center" vertical="center"/>
    </xf>
    <xf numFmtId="0" fontId="285" fillId="0" borderId="5" xfId="78" applyFont="1" applyBorder="1" applyAlignment="1">
      <alignment horizontal="center" vertical="center"/>
    </xf>
    <xf numFmtId="179" fontId="284" fillId="0" borderId="0" xfId="0" applyNumberFormat="1" applyFont="1" applyAlignment="1">
      <alignment horizontal="center" vertical="center" wrapText="1"/>
    </xf>
    <xf numFmtId="0" fontId="284" fillId="0" borderId="0" xfId="0" applyFont="1" applyAlignment="1">
      <alignment horizontal="left" vertical="center" wrapText="1"/>
    </xf>
    <xf numFmtId="0" fontId="284" fillId="0" borderId="0" xfId="35072" applyFont="1" applyAlignment="1">
      <alignment vertical="center"/>
    </xf>
    <xf numFmtId="0" fontId="285" fillId="0" borderId="1" xfId="35072" applyFont="1" applyBorder="1" applyAlignment="1">
      <alignment vertical="center"/>
    </xf>
    <xf numFmtId="0" fontId="285" fillId="0" borderId="1" xfId="0" applyFont="1" applyBorder="1" applyAlignment="1">
      <alignment horizontal="center" vertical="center"/>
    </xf>
    <xf numFmtId="0" fontId="285" fillId="0" borderId="1" xfId="0" applyFont="1" applyBorder="1" applyAlignment="1">
      <alignment horizontal="centerContinuous" vertical="center"/>
    </xf>
    <xf numFmtId="0" fontId="284" fillId="0" borderId="1" xfId="35072" applyFont="1" applyBorder="1" applyAlignment="1">
      <alignment vertical="center"/>
    </xf>
    <xf numFmtId="177" fontId="285" fillId="0" borderId="1" xfId="0" applyNumberFormat="1" applyFont="1" applyBorder="1" applyAlignment="1">
      <alignment horizontal="centerContinuous" vertical="center"/>
    </xf>
    <xf numFmtId="179" fontId="285" fillId="0" borderId="0" xfId="0" applyNumberFormat="1" applyFont="1" applyAlignment="1">
      <alignment horizontal="center" vertical="center" wrapText="1"/>
    </xf>
    <xf numFmtId="177" fontId="285" fillId="0" borderId="0" xfId="0" applyNumberFormat="1" applyFont="1" applyAlignment="1">
      <alignment horizontal="centerContinuous" vertical="center"/>
    </xf>
    <xf numFmtId="214" fontId="284" fillId="0" borderId="0" xfId="0" applyNumberFormat="1" applyFont="1" applyAlignment="1">
      <alignment vertical="center"/>
    </xf>
    <xf numFmtId="0" fontId="285" fillId="0" borderId="1" xfId="78" applyFont="1" applyBorder="1" applyAlignment="1">
      <alignment horizontal="center" vertical="center"/>
    </xf>
    <xf numFmtId="177" fontId="285" fillId="0" borderId="1" xfId="0" applyNumberFormat="1" applyFont="1" applyBorder="1" applyAlignment="1">
      <alignment horizontal="center" vertical="center"/>
    </xf>
    <xf numFmtId="179" fontId="285" fillId="0" borderId="1" xfId="0" applyNumberFormat="1" applyFont="1" applyBorder="1" applyAlignment="1">
      <alignment horizontal="center" vertical="center" wrapText="1"/>
    </xf>
    <xf numFmtId="198" fontId="285" fillId="0" borderId="1" xfId="5" applyNumberFormat="1" applyFont="1" applyFill="1" applyBorder="1" applyAlignment="1">
      <alignment horizontal="center" vertical="center" wrapText="1"/>
    </xf>
    <xf numFmtId="198" fontId="284" fillId="0" borderId="0" xfId="0" applyNumberFormat="1" applyFont="1" applyAlignment="1">
      <alignment vertical="center"/>
    </xf>
    <xf numFmtId="177" fontId="285" fillId="0" borderId="0" xfId="0" applyNumberFormat="1" applyFont="1" applyAlignment="1">
      <alignment horizontal="center" vertical="center"/>
    </xf>
    <xf numFmtId="0" fontId="285" fillId="0" borderId="0" xfId="0" applyFont="1" applyAlignment="1">
      <alignment horizontal="centerContinuous" vertical="center"/>
    </xf>
    <xf numFmtId="49" fontId="285" fillId="0" borderId="74" xfId="0" applyNumberFormat="1" applyFont="1" applyBorder="1" applyAlignment="1">
      <alignment vertical="center" wrapText="1"/>
    </xf>
    <xf numFmtId="0" fontId="285" fillId="0" borderId="2" xfId="0" applyFont="1" applyBorder="1" applyAlignment="1">
      <alignment horizontal="center" vertical="center" wrapText="1"/>
    </xf>
    <xf numFmtId="0" fontId="285" fillId="0" borderId="33" xfId="78" applyFont="1" applyBorder="1" applyAlignment="1">
      <alignment horizontal="center" vertical="center" wrapText="1"/>
    </xf>
    <xf numFmtId="0" fontId="285" fillId="0" borderId="42" xfId="78" applyFont="1" applyBorder="1" applyAlignment="1">
      <alignment horizontal="center" vertical="center" wrapText="1"/>
    </xf>
    <xf numFmtId="49" fontId="284" fillId="0" borderId="78" xfId="0" applyNumberFormat="1" applyFont="1" applyBorder="1" applyAlignment="1">
      <alignment vertical="center" wrapText="1"/>
    </xf>
    <xf numFmtId="49" fontId="284" fillId="0" borderId="35" xfId="0" applyNumberFormat="1" applyFont="1" applyBorder="1" applyAlignment="1">
      <alignment vertical="center" wrapText="1"/>
    </xf>
    <xf numFmtId="177" fontId="285" fillId="0" borderId="74" xfId="0" applyNumberFormat="1" applyFont="1" applyBorder="1" applyAlignment="1">
      <alignment vertical="center" wrapText="1"/>
    </xf>
    <xf numFmtId="0" fontId="285" fillId="0" borderId="51" xfId="0" applyFont="1" applyBorder="1" applyAlignment="1">
      <alignment horizontal="center" vertical="center" wrapText="1"/>
    </xf>
    <xf numFmtId="179" fontId="285" fillId="0" borderId="73" xfId="0" applyNumberFormat="1" applyFont="1" applyBorder="1" applyAlignment="1">
      <alignment horizontal="center" vertical="center" wrapText="1"/>
    </xf>
    <xf numFmtId="177" fontId="285" fillId="0" borderId="0" xfId="0" applyNumberFormat="1" applyFont="1" applyAlignment="1">
      <alignment vertical="center" wrapText="1"/>
    </xf>
    <xf numFmtId="0" fontId="285" fillId="0" borderId="0" xfId="0" applyFont="1" applyAlignment="1">
      <alignment horizontal="center" vertical="center" wrapText="1"/>
    </xf>
    <xf numFmtId="0" fontId="285" fillId="0" borderId="76" xfId="78" applyFont="1" applyBorder="1" applyAlignment="1">
      <alignment horizontal="center" vertical="center" wrapText="1"/>
    </xf>
    <xf numFmtId="177" fontId="285" fillId="0" borderId="73" xfId="0" applyNumberFormat="1" applyFont="1" applyBorder="1" applyAlignment="1">
      <alignment vertical="center" wrapText="1"/>
    </xf>
    <xf numFmtId="0" fontId="284" fillId="0" borderId="1" xfId="0" applyFont="1" applyBorder="1" applyAlignment="1">
      <alignment horizontal="center" vertical="center" wrapText="1"/>
    </xf>
    <xf numFmtId="1" fontId="284" fillId="0" borderId="1" xfId="5" applyNumberFormat="1" applyFont="1" applyFill="1" applyBorder="1" applyAlignment="1">
      <alignment horizontal="center" vertical="center" wrapText="1"/>
    </xf>
    <xf numFmtId="9" fontId="284" fillId="0" borderId="1" xfId="2" applyFont="1" applyFill="1" applyBorder="1" applyAlignment="1">
      <alignment horizontal="center" vertical="center" wrapText="1"/>
    </xf>
    <xf numFmtId="167" fontId="285" fillId="0" borderId="1" xfId="0" applyNumberFormat="1" applyFont="1" applyBorder="1" applyAlignment="1">
      <alignment horizontal="center" vertical="center"/>
    </xf>
    <xf numFmtId="1" fontId="285" fillId="0" borderId="1" xfId="8849" applyNumberFormat="1" applyFont="1" applyFill="1" applyBorder="1" applyAlignment="1">
      <alignment horizontal="center" vertical="center" wrapText="1"/>
    </xf>
    <xf numFmtId="9" fontId="285" fillId="0" borderId="1" xfId="0" applyNumberFormat="1" applyFont="1" applyBorder="1" applyAlignment="1">
      <alignment horizontal="center" vertical="center" wrapText="1"/>
    </xf>
    <xf numFmtId="167" fontId="74" fillId="0" borderId="1" xfId="35088" applyNumberFormat="1" applyFont="1" applyFill="1" applyBorder="1" applyAlignment="1">
      <alignment vertical="center"/>
    </xf>
    <xf numFmtId="179" fontId="284" fillId="0" borderId="1" xfId="35088" applyNumberFormat="1" applyFont="1" applyFill="1" applyBorder="1" applyAlignment="1">
      <alignment horizontal="center" vertical="center"/>
    </xf>
    <xf numFmtId="175" fontId="285" fillId="0" borderId="1" xfId="35089" applyNumberFormat="1" applyFont="1" applyBorder="1" applyAlignment="1">
      <alignment horizontal="left" vertical="center"/>
    </xf>
    <xf numFmtId="179" fontId="285" fillId="0" borderId="1" xfId="35088" applyNumberFormat="1" applyFont="1" applyFill="1" applyBorder="1" applyAlignment="1">
      <alignment horizontal="center" vertical="center"/>
    </xf>
    <xf numFmtId="0" fontId="355" fillId="0" borderId="0" xfId="35089" applyFont="1" applyAlignment="1">
      <alignment vertical="center"/>
    </xf>
    <xf numFmtId="179" fontId="74" fillId="0" borderId="1" xfId="35088" applyNumberFormat="1" applyFont="1" applyFill="1" applyBorder="1" applyAlignment="1">
      <alignment horizontal="center" vertical="center"/>
    </xf>
    <xf numFmtId="167" fontId="279" fillId="0" borderId="1" xfId="35089" applyNumberFormat="1" applyFont="1" applyBorder="1" applyAlignment="1">
      <alignment horizontal="center" vertical="center"/>
    </xf>
    <xf numFmtId="167" fontId="74" fillId="0" borderId="0" xfId="35088" applyNumberFormat="1" applyFont="1" applyFill="1" applyAlignment="1">
      <alignment vertical="center"/>
    </xf>
    <xf numFmtId="0" fontId="74" fillId="0" borderId="0" xfId="35088" applyFont="1" applyFill="1" applyAlignment="1">
      <alignment vertical="center"/>
    </xf>
    <xf numFmtId="179" fontId="74" fillId="0" borderId="0" xfId="35088" applyNumberFormat="1" applyFont="1" applyFill="1" applyBorder="1" applyAlignment="1">
      <alignment vertical="center"/>
    </xf>
    <xf numFmtId="167" fontId="284" fillId="0" borderId="0" xfId="0" applyNumberFormat="1" applyFont="1" applyAlignment="1">
      <alignment vertical="center"/>
    </xf>
    <xf numFmtId="167" fontId="284" fillId="0" borderId="0" xfId="0" applyNumberFormat="1" applyFont="1" applyAlignment="1">
      <alignment horizontal="center" vertical="center"/>
    </xf>
    <xf numFmtId="0" fontId="355" fillId="0" borderId="0" xfId="43962" applyFont="1" applyAlignment="1">
      <alignment vertical="center"/>
    </xf>
    <xf numFmtId="168" fontId="284" fillId="0" borderId="0" xfId="0" applyNumberFormat="1" applyFont="1" applyAlignment="1">
      <alignment vertical="center"/>
    </xf>
    <xf numFmtId="198" fontId="358" fillId="0" borderId="0" xfId="0" applyNumberFormat="1" applyFont="1" applyAlignment="1">
      <alignment horizontal="center" vertical="center"/>
    </xf>
    <xf numFmtId="198" fontId="358" fillId="0" borderId="0" xfId="0" applyNumberFormat="1" applyFont="1" applyAlignment="1">
      <alignment vertical="center"/>
    </xf>
    <xf numFmtId="168" fontId="285" fillId="0" borderId="1" xfId="1" applyFont="1" applyFill="1" applyBorder="1" applyAlignment="1">
      <alignment horizontal="center" vertical="center"/>
    </xf>
    <xf numFmtId="0" fontId="74" fillId="0" borderId="1" xfId="27" applyFont="1" applyBorder="1" applyAlignment="1">
      <alignment horizontal="center" vertical="center" wrapText="1"/>
    </xf>
    <xf numFmtId="0" fontId="279" fillId="0" borderId="1" xfId="0" applyFont="1" applyBorder="1" applyAlignment="1">
      <alignment horizontal="center" vertical="center" wrapText="1"/>
    </xf>
    <xf numFmtId="1" fontId="279" fillId="0" borderId="1" xfId="0" applyNumberFormat="1" applyFont="1" applyBorder="1" applyAlignment="1">
      <alignment horizontal="center" vertical="center" wrapText="1"/>
    </xf>
    <xf numFmtId="198" fontId="279" fillId="0" borderId="1" xfId="0" applyNumberFormat="1" applyFont="1" applyBorder="1" applyAlignment="1">
      <alignment horizontal="center" vertical="center" wrapText="1"/>
    </xf>
    <xf numFmtId="0" fontId="284" fillId="0" borderId="73" xfId="0" applyFont="1" applyBorder="1" applyAlignment="1">
      <alignment vertical="center"/>
    </xf>
    <xf numFmtId="0" fontId="284" fillId="0" borderId="42" xfId="0" applyFont="1" applyBorder="1" applyAlignment="1">
      <alignment horizontal="center" vertical="center"/>
    </xf>
    <xf numFmtId="2" fontId="284" fillId="0" borderId="0" xfId="0" applyNumberFormat="1" applyFont="1" applyAlignment="1">
      <alignment horizontal="center" vertical="center"/>
    </xf>
    <xf numFmtId="2" fontId="284" fillId="0" borderId="42" xfId="0" applyNumberFormat="1" applyFont="1" applyBorder="1" applyAlignment="1">
      <alignment horizontal="center" vertical="center"/>
    </xf>
    <xf numFmtId="0" fontId="285" fillId="0" borderId="76" xfId="0" applyFont="1" applyBorder="1" applyAlignment="1">
      <alignment horizontal="center" vertical="center"/>
    </xf>
    <xf numFmtId="177" fontId="285" fillId="0" borderId="42" xfId="0" applyNumberFormat="1" applyFont="1" applyBorder="1" applyAlignment="1">
      <alignment horizontal="center" vertical="center"/>
    </xf>
    <xf numFmtId="3" fontId="285" fillId="0" borderId="0" xfId="0" applyNumberFormat="1" applyFont="1" applyAlignment="1">
      <alignment horizontal="center" vertical="center"/>
    </xf>
    <xf numFmtId="0" fontId="281" fillId="0" borderId="18" xfId="0" applyFont="1" applyBorder="1" applyAlignment="1">
      <alignment horizontal="center" vertical="center" wrapText="1"/>
    </xf>
    <xf numFmtId="198" fontId="281" fillId="0" borderId="0" xfId="0" applyNumberFormat="1" applyFont="1" applyAlignment="1">
      <alignment horizontal="center" vertical="center"/>
    </xf>
    <xf numFmtId="0" fontId="73" fillId="0" borderId="0" xfId="44153"/>
    <xf numFmtId="0" fontId="73" fillId="0" borderId="0" xfId="44153" applyAlignment="1">
      <alignment horizontal="center"/>
    </xf>
    <xf numFmtId="0" fontId="73" fillId="0" borderId="0" xfId="44153" applyAlignment="1">
      <alignment horizontal="left" vertical="center" wrapText="1"/>
    </xf>
    <xf numFmtId="0" fontId="281" fillId="0" borderId="0" xfId="44153" applyFont="1" applyAlignment="1">
      <alignment vertical="center"/>
    </xf>
    <xf numFmtId="0" fontId="380" fillId="0" borderId="0" xfId="44153" applyFont="1"/>
    <xf numFmtId="168" fontId="73" fillId="0" borderId="1" xfId="1" applyFont="1" applyFill="1" applyBorder="1" applyAlignment="1">
      <alignment vertical="center"/>
    </xf>
    <xf numFmtId="215" fontId="284" fillId="0" borderId="0" xfId="2" applyNumberFormat="1" applyFont="1" applyFill="1" applyAlignment="1">
      <alignment vertical="center"/>
    </xf>
    <xf numFmtId="185" fontId="292" fillId="0" borderId="84" xfId="2" applyNumberFormat="1" applyFont="1" applyFill="1" applyBorder="1" applyAlignment="1">
      <alignment horizontal="center" vertical="center" wrapText="1"/>
    </xf>
    <xf numFmtId="186" fontId="292" fillId="0" borderId="84" xfId="2" applyNumberFormat="1" applyFont="1" applyFill="1" applyBorder="1" applyAlignment="1">
      <alignment horizontal="center" vertical="center" wrapText="1"/>
    </xf>
    <xf numFmtId="184" fontId="367" fillId="0" borderId="0" xfId="0" applyNumberFormat="1" applyFont="1" applyAlignment="1">
      <alignment horizontal="center" vertical="center" wrapText="1"/>
    </xf>
    <xf numFmtId="185" fontId="367" fillId="0" borderId="0" xfId="2" applyNumberFormat="1" applyFont="1" applyFill="1" applyBorder="1" applyAlignment="1">
      <alignment horizontal="center" vertical="center" wrapText="1"/>
    </xf>
    <xf numFmtId="186" fontId="367" fillId="0" borderId="0" xfId="2" applyNumberFormat="1" applyFont="1" applyFill="1" applyBorder="1" applyAlignment="1">
      <alignment horizontal="center" vertical="center" wrapText="1"/>
    </xf>
    <xf numFmtId="0" fontId="281" fillId="0" borderId="84" xfId="0" applyFont="1" applyBorder="1" applyAlignment="1">
      <alignment horizontal="justify" vertical="center"/>
    </xf>
    <xf numFmtId="0" fontId="327" fillId="0" borderId="31" xfId="35059" applyFill="1" applyBorder="1"/>
    <xf numFmtId="0" fontId="327" fillId="0" borderId="86" xfId="35059" applyFill="1" applyBorder="1"/>
    <xf numFmtId="179" fontId="281" fillId="0" borderId="0" xfId="0" applyNumberFormat="1" applyFont="1" applyAlignment="1">
      <alignment horizontal="center" vertical="center"/>
    </xf>
    <xf numFmtId="1" fontId="322" fillId="0" borderId="0" xfId="44171" applyNumberFormat="1" applyFont="1" applyAlignment="1">
      <alignment vertical="center" wrapText="1"/>
    </xf>
    <xf numFmtId="0" fontId="275" fillId="0" borderId="0" xfId="44171" applyFont="1" applyAlignment="1">
      <alignment vertical="center"/>
    </xf>
    <xf numFmtId="184" fontId="367" fillId="0" borderId="84" xfId="0" applyNumberFormat="1" applyFont="1" applyBorder="1" applyAlignment="1">
      <alignment horizontal="center" vertical="center" wrapText="1"/>
    </xf>
    <xf numFmtId="185" fontId="367" fillId="0" borderId="84" xfId="2" applyNumberFormat="1" applyFont="1" applyFill="1" applyBorder="1" applyAlignment="1">
      <alignment horizontal="center" vertical="center" wrapText="1"/>
    </xf>
    <xf numFmtId="186" fontId="367" fillId="0" borderId="84" xfId="2" applyNumberFormat="1" applyFont="1" applyFill="1" applyBorder="1" applyAlignment="1">
      <alignment horizontal="center" vertical="center" wrapText="1"/>
    </xf>
    <xf numFmtId="181" fontId="292" fillId="0" borderId="84" xfId="0" applyNumberFormat="1" applyFont="1" applyBorder="1" applyAlignment="1">
      <alignment horizontal="left" vertical="center" wrapText="1"/>
    </xf>
    <xf numFmtId="3" fontId="292" fillId="0" borderId="84" xfId="1" applyNumberFormat="1" applyFont="1" applyFill="1" applyBorder="1" applyAlignment="1">
      <alignment horizontal="center" vertical="center" wrapText="1"/>
    </xf>
    <xf numFmtId="183" fontId="292" fillId="0" borderId="84" xfId="1" applyNumberFormat="1" applyFont="1" applyFill="1" applyBorder="1" applyAlignment="1">
      <alignment horizontal="center" vertical="center" wrapText="1"/>
    </xf>
    <xf numFmtId="15" fontId="292" fillId="0" borderId="84" xfId="0" applyNumberFormat="1" applyFont="1" applyBorder="1" applyAlignment="1">
      <alignment horizontal="center" vertical="center" wrapText="1"/>
    </xf>
    <xf numFmtId="183" fontId="292" fillId="0" borderId="84" xfId="0" applyNumberFormat="1" applyFont="1" applyBorder="1" applyAlignment="1">
      <alignment horizontal="center" vertical="center" wrapText="1"/>
    </xf>
    <xf numFmtId="43" fontId="156" fillId="2" borderId="0" xfId="0" applyNumberFormat="1" applyFont="1" applyFill="1" applyAlignment="1">
      <alignment vertical="center"/>
    </xf>
    <xf numFmtId="0" fontId="93" fillId="0" borderId="84" xfId="0" applyFont="1" applyBorder="1" applyAlignment="1">
      <alignment vertical="center" wrapText="1"/>
    </xf>
    <xf numFmtId="1" fontId="284" fillId="0" borderId="84" xfId="0" applyNumberFormat="1" applyFont="1" applyBorder="1" applyAlignment="1">
      <alignment horizontal="center" vertical="center" wrapText="1"/>
    </xf>
    <xf numFmtId="168" fontId="135" fillId="0" borderId="85" xfId="1" applyFont="1" applyFill="1" applyBorder="1" applyAlignment="1">
      <alignment vertical="center"/>
    </xf>
    <xf numFmtId="0" fontId="156" fillId="0" borderId="84" xfId="0" applyFont="1" applyBorder="1" applyAlignment="1">
      <alignment vertical="center"/>
    </xf>
    <xf numFmtId="0" fontId="79" fillId="0" borderId="84" xfId="0" applyFont="1" applyBorder="1" applyAlignment="1">
      <alignment vertical="center" wrapText="1"/>
    </xf>
    <xf numFmtId="168" fontId="88" fillId="0" borderId="85" xfId="1" applyFont="1" applyFill="1" applyBorder="1" applyAlignment="1">
      <alignment vertical="center"/>
    </xf>
    <xf numFmtId="185" fontId="292" fillId="0" borderId="88" xfId="2" applyNumberFormat="1" applyFont="1" applyFill="1" applyBorder="1" applyAlignment="1">
      <alignment horizontal="center" vertical="center" wrapText="1"/>
    </xf>
    <xf numFmtId="186" fontId="292" fillId="0" borderId="88" xfId="2" applyNumberFormat="1" applyFont="1" applyFill="1" applyBorder="1" applyAlignment="1">
      <alignment horizontal="center" vertical="center" wrapText="1"/>
    </xf>
    <xf numFmtId="179" fontId="293" fillId="0" borderId="1" xfId="0" applyNumberFormat="1" applyFont="1" applyBorder="1" applyAlignment="1">
      <alignment horizontal="center" vertical="center" wrapText="1"/>
    </xf>
    <xf numFmtId="167" fontId="65" fillId="0" borderId="1" xfId="35088" applyNumberFormat="1" applyFont="1" applyFill="1" applyBorder="1" applyAlignment="1">
      <alignment vertical="center"/>
    </xf>
    <xf numFmtId="179" fontId="285" fillId="2" borderId="1" xfId="35088" applyNumberFormat="1" applyFont="1" applyFill="1" applyBorder="1" applyAlignment="1">
      <alignment horizontal="center" vertical="center"/>
    </xf>
    <xf numFmtId="175" fontId="384" fillId="0" borderId="0" xfId="35089" applyNumberFormat="1" applyFont="1" applyAlignment="1">
      <alignment vertical="center"/>
    </xf>
    <xf numFmtId="179" fontId="284" fillId="0" borderId="74" xfId="35088" applyNumberFormat="1" applyFont="1" applyFill="1" applyBorder="1" applyAlignment="1">
      <alignment horizontal="center" vertical="center"/>
    </xf>
    <xf numFmtId="179" fontId="65" fillId="0" borderId="74" xfId="35088" applyNumberFormat="1" applyFont="1" applyFill="1" applyBorder="1" applyAlignment="1">
      <alignment horizontal="center" vertical="center"/>
    </xf>
    <xf numFmtId="0" fontId="385" fillId="0" borderId="0" xfId="0" applyFont="1" applyAlignment="1">
      <alignment vertical="center"/>
    </xf>
    <xf numFmtId="198" fontId="285" fillId="0" borderId="0" xfId="5" applyNumberFormat="1" applyFont="1" applyFill="1" applyBorder="1" applyAlignment="1">
      <alignment horizontal="center" vertical="center" wrapText="1"/>
    </xf>
    <xf numFmtId="165" fontId="285" fillId="0" borderId="20" xfId="4" applyNumberFormat="1" applyFont="1" applyBorder="1" applyAlignment="1">
      <alignment horizontal="center" vertical="center" wrapText="1"/>
    </xf>
    <xf numFmtId="165" fontId="284" fillId="0" borderId="20" xfId="4" applyNumberFormat="1" applyFont="1" applyBorder="1" applyAlignment="1">
      <alignment horizontal="center" vertical="center" wrapText="1"/>
    </xf>
    <xf numFmtId="203" fontId="285" fillId="0" borderId="0" xfId="5" applyNumberFormat="1" applyFont="1" applyFill="1" applyBorder="1" applyAlignment="1">
      <alignment horizontal="center" vertical="center" wrapText="1"/>
    </xf>
    <xf numFmtId="0" fontId="293" fillId="0" borderId="89" xfId="0" applyFont="1" applyBorder="1" applyAlignment="1">
      <alignment horizontal="center" vertical="center"/>
    </xf>
    <xf numFmtId="216" fontId="284" fillId="0" borderId="0" xfId="0" applyNumberFormat="1" applyFont="1" applyAlignment="1">
      <alignment vertical="center"/>
    </xf>
    <xf numFmtId="185" fontId="292" fillId="0" borderId="90" xfId="2" applyNumberFormat="1" applyFont="1" applyFill="1" applyBorder="1" applyAlignment="1">
      <alignment horizontal="center" vertical="center" wrapText="1"/>
    </xf>
    <xf numFmtId="186" fontId="292" fillId="0" borderId="90" xfId="2" applyNumberFormat="1" applyFont="1" applyFill="1" applyBorder="1" applyAlignment="1">
      <alignment horizontal="center" vertical="center" wrapText="1"/>
    </xf>
    <xf numFmtId="179" fontId="293" fillId="2" borderId="1" xfId="0" applyNumberFormat="1" applyFont="1" applyFill="1" applyBorder="1" applyAlignment="1">
      <alignment horizontal="center" vertical="center" wrapText="1"/>
    </xf>
    <xf numFmtId="179" fontId="293" fillId="2" borderId="18" xfId="0" applyNumberFormat="1" applyFont="1" applyFill="1" applyBorder="1" applyAlignment="1">
      <alignment horizontal="center" vertical="center" wrapText="1"/>
    </xf>
    <xf numFmtId="168" fontId="285" fillId="0" borderId="1" xfId="1" applyFont="1" applyFill="1" applyBorder="1" applyAlignment="1">
      <alignment horizontal="center" vertical="center" wrapText="1"/>
    </xf>
    <xf numFmtId="172" fontId="284" fillId="0" borderId="1" xfId="43894" applyNumberFormat="1" applyFont="1" applyBorder="1" applyAlignment="1">
      <alignment horizontal="center" vertical="center"/>
    </xf>
    <xf numFmtId="172" fontId="284" fillId="0" borderId="1" xfId="0" applyNumberFormat="1" applyFont="1" applyBorder="1" applyAlignment="1">
      <alignment horizontal="center" vertical="center"/>
    </xf>
    <xf numFmtId="0" fontId="369" fillId="0" borderId="91" xfId="35102" applyFont="1" applyBorder="1" applyAlignment="1">
      <alignment horizontal="left" vertical="center" wrapText="1"/>
    </xf>
    <xf numFmtId="216" fontId="281" fillId="0" borderId="0" xfId="0" applyNumberFormat="1" applyFont="1" applyAlignment="1">
      <alignment horizontal="left" vertical="center"/>
    </xf>
    <xf numFmtId="185" fontId="292" fillId="0" borderId="92" xfId="2" applyNumberFormat="1" applyFont="1" applyFill="1" applyBorder="1" applyAlignment="1">
      <alignment horizontal="center" vertical="center" wrapText="1"/>
    </xf>
    <xf numFmtId="186" fontId="292" fillId="0" borderId="92" xfId="2" applyNumberFormat="1" applyFont="1" applyFill="1" applyBorder="1" applyAlignment="1">
      <alignment horizontal="center" vertical="center" wrapText="1"/>
    </xf>
    <xf numFmtId="184" fontId="367" fillId="0" borderId="92" xfId="0" applyNumberFormat="1" applyFont="1" applyBorder="1" applyAlignment="1">
      <alignment horizontal="center" vertical="center" wrapText="1"/>
    </xf>
    <xf numFmtId="185" fontId="367" fillId="0" borderId="92" xfId="2" applyNumberFormat="1" applyFont="1" applyFill="1" applyBorder="1" applyAlignment="1">
      <alignment horizontal="center" vertical="center" wrapText="1"/>
    </xf>
    <xf numFmtId="186" fontId="367" fillId="0" borderId="92" xfId="2" applyNumberFormat="1" applyFont="1" applyFill="1" applyBorder="1" applyAlignment="1">
      <alignment horizontal="center" vertical="center" wrapText="1"/>
    </xf>
    <xf numFmtId="4" fontId="298" fillId="0" borderId="1" xfId="1" applyNumberFormat="1" applyFont="1" applyFill="1" applyBorder="1" applyAlignment="1">
      <alignment horizontal="center" wrapText="1"/>
    </xf>
    <xf numFmtId="181" fontId="292" fillId="0" borderId="92" xfId="0" applyNumberFormat="1" applyFont="1" applyBorder="1" applyAlignment="1">
      <alignment horizontal="left" vertical="center" wrapText="1"/>
    </xf>
    <xf numFmtId="3" fontId="292" fillId="0" borderId="92" xfId="1" applyNumberFormat="1" applyFont="1" applyFill="1" applyBorder="1" applyAlignment="1">
      <alignment horizontal="center" vertical="center" wrapText="1"/>
    </xf>
    <xf numFmtId="0" fontId="292" fillId="0" borderId="92" xfId="0" applyFont="1" applyBorder="1" applyAlignment="1">
      <alignment horizontal="center" vertical="center" wrapText="1"/>
    </xf>
    <xf numFmtId="183" fontId="292" fillId="0" borderId="92" xfId="0" applyNumberFormat="1" applyFont="1" applyBorder="1" applyAlignment="1">
      <alignment horizontal="center" vertical="center" wrapText="1"/>
    </xf>
    <xf numFmtId="181" fontId="298" fillId="0" borderId="92" xfId="0" applyNumberFormat="1" applyFont="1" applyBorder="1" applyAlignment="1">
      <alignment vertical="center" wrapText="1"/>
    </xf>
    <xf numFmtId="3" fontId="298" fillId="0" borderId="92" xfId="1" applyNumberFormat="1" applyFont="1" applyFill="1" applyBorder="1" applyAlignment="1">
      <alignment horizontal="center" vertical="center" wrapText="1"/>
    </xf>
    <xf numFmtId="183" fontId="298" fillId="0" borderId="92" xfId="1" applyNumberFormat="1" applyFont="1" applyFill="1" applyBorder="1" applyAlignment="1">
      <alignment horizontal="center" vertical="center" wrapText="1"/>
    </xf>
    <xf numFmtId="0" fontId="298" fillId="0" borderId="92" xfId="0" applyFont="1" applyBorder="1" applyAlignment="1">
      <alignment horizontal="left" vertical="center" wrapText="1"/>
    </xf>
    <xf numFmtId="168" fontId="298" fillId="0" borderId="92" xfId="0" applyNumberFormat="1" applyFont="1" applyBorder="1" applyAlignment="1">
      <alignment horizontal="center" vertical="center" wrapText="1"/>
    </xf>
    <xf numFmtId="168" fontId="292" fillId="0" borderId="92" xfId="0" applyNumberFormat="1" applyFont="1" applyBorder="1" applyAlignment="1">
      <alignment horizontal="center" vertical="center" wrapText="1"/>
    </xf>
    <xf numFmtId="9" fontId="292" fillId="0" borderId="92" xfId="0" applyNumberFormat="1" applyFont="1" applyBorder="1" applyAlignment="1">
      <alignment horizontal="center" vertical="center" wrapText="1"/>
    </xf>
    <xf numFmtId="3" fontId="292" fillId="0" borderId="92" xfId="0" applyNumberFormat="1" applyFont="1" applyBorder="1" applyAlignment="1">
      <alignment horizontal="center" vertical="center" wrapText="1"/>
    </xf>
    <xf numFmtId="4" fontId="292" fillId="0" borderId="92" xfId="0" applyNumberFormat="1" applyFont="1" applyBorder="1" applyAlignment="1">
      <alignment horizontal="center" vertical="center" wrapText="1"/>
    </xf>
    <xf numFmtId="4" fontId="298" fillId="33" borderId="1" xfId="1" applyNumberFormat="1" applyFont="1" applyFill="1" applyBorder="1" applyAlignment="1">
      <alignment horizontal="center" vertical="center" wrapText="1"/>
    </xf>
    <xf numFmtId="1" fontId="284" fillId="0" borderId="92" xfId="0" applyNumberFormat="1" applyFont="1" applyBorder="1" applyAlignment="1">
      <alignment horizontal="center" vertical="center" wrapText="1"/>
    </xf>
    <xf numFmtId="168" fontId="88" fillId="0" borderId="93" xfId="1" applyFont="1" applyFill="1" applyBorder="1" applyAlignment="1">
      <alignment vertical="center"/>
    </xf>
    <xf numFmtId="0" fontId="156" fillId="0" borderId="92" xfId="0" applyFont="1" applyBorder="1" applyAlignment="1">
      <alignment vertical="center"/>
    </xf>
    <xf numFmtId="10" fontId="284" fillId="0" borderId="92" xfId="2" applyNumberFormat="1" applyFont="1" applyFill="1" applyBorder="1" applyAlignment="1">
      <alignment horizontal="center" vertical="center" wrapText="1"/>
    </xf>
    <xf numFmtId="10" fontId="156" fillId="0" borderId="92" xfId="2" applyNumberFormat="1" applyFont="1" applyFill="1" applyBorder="1" applyAlignment="1">
      <alignment horizontal="center" vertical="center"/>
    </xf>
    <xf numFmtId="49" fontId="284" fillId="0" borderId="92" xfId="0" applyNumberFormat="1" applyFont="1" applyBorder="1" applyAlignment="1">
      <alignment vertical="center" wrapText="1"/>
    </xf>
    <xf numFmtId="0" fontId="282" fillId="0" borderId="92" xfId="13" applyFont="1" applyBorder="1" applyAlignment="1">
      <alignment horizontal="center" vertical="center" wrapText="1"/>
    </xf>
    <xf numFmtId="168" fontId="135" fillId="0" borderId="92" xfId="1" applyFont="1" applyFill="1" applyBorder="1" applyAlignment="1">
      <alignment vertical="center"/>
    </xf>
    <xf numFmtId="168" fontId="284" fillId="0" borderId="92" xfId="1" applyFont="1" applyFill="1" applyBorder="1" applyAlignment="1">
      <alignment horizontal="right" vertical="center" wrapText="1"/>
    </xf>
    <xf numFmtId="0" fontId="275" fillId="0" borderId="0" xfId="4" applyAlignment="1">
      <alignment vertical="center"/>
    </xf>
    <xf numFmtId="170" fontId="0" fillId="0" borderId="0" xfId="5" applyNumberFormat="1" applyFont="1" applyAlignment="1">
      <alignment vertical="center"/>
    </xf>
    <xf numFmtId="168" fontId="275"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23" fillId="0" borderId="18" xfId="4" applyFont="1" applyBorder="1" applyAlignment="1">
      <alignment horizontal="center" vertical="center"/>
    </xf>
    <xf numFmtId="4" fontId="323" fillId="0" borderId="35" xfId="4" applyNumberFormat="1" applyFont="1" applyBorder="1" applyAlignment="1">
      <alignment vertical="center"/>
    </xf>
    <xf numFmtId="4" fontId="323" fillId="0" borderId="14" xfId="4" applyNumberFormat="1" applyFont="1" applyBorder="1" applyAlignment="1">
      <alignment vertical="center"/>
    </xf>
    <xf numFmtId="0" fontId="323" fillId="0" borderId="14" xfId="4" applyFont="1" applyBorder="1" applyAlignment="1">
      <alignment horizontal="center" vertical="center"/>
    </xf>
    <xf numFmtId="4" fontId="323" fillId="0" borderId="14" xfId="4" applyNumberFormat="1" applyFont="1" applyBorder="1" applyAlignment="1">
      <alignment horizontal="center" vertical="center"/>
    </xf>
    <xf numFmtId="0" fontId="322" fillId="0" borderId="92" xfId="4" applyFont="1" applyBorder="1" applyAlignment="1">
      <alignment horizontal="center" vertical="center" wrapText="1"/>
    </xf>
    <xf numFmtId="167" fontId="275" fillId="0" borderId="92" xfId="4" applyNumberFormat="1" applyBorder="1" applyAlignment="1">
      <alignment vertical="center"/>
    </xf>
    <xf numFmtId="198" fontId="284" fillId="0" borderId="0" xfId="0" applyNumberFormat="1" applyFont="1" applyAlignment="1">
      <alignment horizontal="center" vertical="center"/>
    </xf>
    <xf numFmtId="13" fontId="0" fillId="0" borderId="0" xfId="44117" applyNumberFormat="1" applyFont="1" applyAlignment="1">
      <alignment vertical="center"/>
    </xf>
    <xf numFmtId="183" fontId="292" fillId="0" borderId="92" xfId="0" applyNumberFormat="1" applyFont="1" applyBorder="1" applyAlignment="1">
      <alignment horizontal="left" vertical="center" wrapText="1"/>
    </xf>
    <xf numFmtId="49" fontId="322"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66" fillId="0" borderId="0" xfId="0" applyFont="1" applyAlignment="1">
      <alignment horizontal="center"/>
    </xf>
    <xf numFmtId="0" fontId="285" fillId="0" borderId="0" xfId="4" applyFont="1" applyAlignment="1">
      <alignment horizontal="centerContinuous" vertical="center"/>
    </xf>
    <xf numFmtId="0" fontId="284"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5" fillId="0" borderId="95" xfId="4" applyFont="1" applyBorder="1" applyAlignment="1">
      <alignment horizontal="centerContinuous" vertical="center"/>
    </xf>
    <xf numFmtId="0" fontId="285" fillId="0" borderId="96" xfId="4" applyFont="1" applyBorder="1" applyAlignment="1">
      <alignment horizontal="centerContinuous" vertical="center"/>
    </xf>
    <xf numFmtId="0" fontId="284"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84" fillId="0" borderId="110" xfId="4" applyNumberFormat="1" applyFont="1" applyBorder="1" applyAlignment="1">
      <alignment vertical="center"/>
    </xf>
    <xf numFmtId="44" fontId="284" fillId="0" borderId="111" xfId="4" applyNumberFormat="1" applyFont="1" applyBorder="1" applyAlignment="1">
      <alignment vertical="center"/>
    </xf>
    <xf numFmtId="0" fontId="284" fillId="0" borderId="103" xfId="4" applyFont="1" applyBorder="1" applyAlignment="1">
      <alignment vertical="center"/>
    </xf>
    <xf numFmtId="44" fontId="284" fillId="0" borderId="112" xfId="4" applyNumberFormat="1" applyFont="1" applyBorder="1" applyAlignment="1">
      <alignment vertical="center"/>
    </xf>
    <xf numFmtId="44" fontId="284" fillId="0" borderId="113" xfId="4" applyNumberFormat="1" applyFont="1" applyBorder="1" applyAlignment="1">
      <alignment vertical="center"/>
    </xf>
    <xf numFmtId="0" fontId="284" fillId="0" borderId="106" xfId="4" applyFont="1" applyBorder="1" applyAlignment="1">
      <alignment vertical="center"/>
    </xf>
    <xf numFmtId="44" fontId="284" fillId="0" borderId="114" xfId="4" applyNumberFormat="1" applyFont="1" applyBorder="1" applyAlignment="1">
      <alignment vertical="center"/>
    </xf>
    <xf numFmtId="44" fontId="284" fillId="0" borderId="115" xfId="4" applyNumberFormat="1" applyFont="1" applyBorder="1" applyAlignment="1">
      <alignment vertical="center"/>
    </xf>
    <xf numFmtId="0" fontId="284" fillId="0" borderId="109" xfId="4" applyFont="1" applyBorder="1" applyAlignment="1">
      <alignment vertical="center"/>
    </xf>
    <xf numFmtId="44" fontId="284" fillId="0" borderId="94" xfId="4" applyNumberFormat="1" applyFont="1" applyBorder="1" applyAlignment="1">
      <alignment vertical="center"/>
    </xf>
    <xf numFmtId="0" fontId="284" fillId="0" borderId="94" xfId="4" applyFont="1" applyBorder="1" applyAlignment="1">
      <alignment vertical="center"/>
    </xf>
    <xf numFmtId="0" fontId="275" fillId="0" borderId="0" xfId="44059" applyAlignment="1">
      <alignment horizontal="center" vertical="center"/>
    </xf>
    <xf numFmtId="0" fontId="275" fillId="0" borderId="2" xfId="44059" applyBorder="1" applyAlignment="1">
      <alignment horizontal="center" vertical="center"/>
    </xf>
    <xf numFmtId="0" fontId="298" fillId="0" borderId="0" xfId="4" applyFont="1" applyAlignment="1">
      <alignment horizontal="left" vertical="center"/>
    </xf>
    <xf numFmtId="0" fontId="322" fillId="0" borderId="92" xfId="0" applyFont="1" applyBorder="1" applyAlignment="1">
      <alignment horizontal="center" vertical="center" wrapText="1"/>
    </xf>
    <xf numFmtId="0" fontId="0" fillId="0" borderId="92" xfId="0" applyBorder="1" applyAlignment="1">
      <alignment vertical="center"/>
    </xf>
    <xf numFmtId="0" fontId="323" fillId="0" borderId="92" xfId="0" applyFont="1" applyBorder="1" applyAlignment="1">
      <alignment horizontal="center" vertical="center"/>
    </xf>
    <xf numFmtId="0" fontId="275" fillId="0" borderId="92" xfId="0" applyFont="1" applyBorder="1" applyAlignment="1">
      <alignment vertical="center"/>
    </xf>
    <xf numFmtId="167" fontId="275" fillId="0" borderId="99" xfId="0" applyNumberFormat="1" applyFont="1" applyBorder="1" applyAlignment="1">
      <alignment vertical="center"/>
    </xf>
    <xf numFmtId="167" fontId="275" fillId="0" borderId="3" xfId="0" applyNumberFormat="1" applyFont="1" applyBorder="1" applyAlignment="1">
      <alignment vertical="center"/>
    </xf>
    <xf numFmtId="0" fontId="323" fillId="0" borderId="18" xfId="0" applyFont="1" applyBorder="1" applyAlignment="1">
      <alignment horizontal="center" vertical="center"/>
    </xf>
    <xf numFmtId="4" fontId="323" fillId="0" borderId="35" xfId="0" applyNumberFormat="1" applyFont="1" applyBorder="1" applyAlignment="1">
      <alignment vertical="center"/>
    </xf>
    <xf numFmtId="4" fontId="323" fillId="0" borderId="18" xfId="0" applyNumberFormat="1" applyFont="1" applyBorder="1" applyAlignment="1">
      <alignment vertical="center"/>
    </xf>
    <xf numFmtId="0" fontId="324" fillId="0" borderId="0" xfId="0" applyFont="1" applyAlignment="1">
      <alignment vertical="center"/>
    </xf>
    <xf numFmtId="4" fontId="324" fillId="0" borderId="0" xfId="0" applyNumberFormat="1" applyFont="1" applyAlignment="1">
      <alignment vertical="center"/>
    </xf>
    <xf numFmtId="0" fontId="0" fillId="0" borderId="0" xfId="0" applyAlignment="1">
      <alignment horizontal="right" vertical="center"/>
    </xf>
    <xf numFmtId="0" fontId="323" fillId="0" borderId="19" xfId="0" applyFont="1" applyBorder="1" applyAlignment="1">
      <alignment horizontal="center" vertical="center"/>
    </xf>
    <xf numFmtId="4" fontId="323" fillId="0" borderId="14" xfId="0" applyNumberFormat="1" applyFont="1" applyBorder="1" applyAlignment="1">
      <alignment vertical="center"/>
    </xf>
    <xf numFmtId="0" fontId="323" fillId="0" borderId="14" xfId="0" applyFont="1" applyBorder="1" applyAlignment="1">
      <alignment horizontal="center" vertical="center"/>
    </xf>
    <xf numFmtId="4" fontId="323" fillId="0" borderId="14" xfId="0" applyNumberFormat="1" applyFont="1" applyBorder="1" applyAlignment="1">
      <alignment horizontal="center" vertical="center"/>
    </xf>
    <xf numFmtId="4" fontId="0" fillId="0" borderId="0" xfId="0" applyNumberFormat="1" applyAlignment="1">
      <alignment vertical="center"/>
    </xf>
    <xf numFmtId="0" fontId="323"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5" fillId="2" borderId="33" xfId="78" applyFont="1" applyFill="1" applyBorder="1" applyAlignment="1">
      <alignment horizontal="center" vertical="center" wrapText="1"/>
    </xf>
    <xf numFmtId="179" fontId="284" fillId="2" borderId="0" xfId="0" applyNumberFormat="1" applyFont="1" applyFill="1" applyAlignment="1">
      <alignment horizontal="center" vertical="center"/>
    </xf>
    <xf numFmtId="179" fontId="285" fillId="2" borderId="50" xfId="0" applyNumberFormat="1" applyFont="1" applyFill="1" applyBorder="1" applyAlignment="1">
      <alignment horizontal="center" vertical="center" wrapText="1"/>
    </xf>
    <xf numFmtId="0" fontId="54" fillId="0" borderId="0" xfId="44243"/>
    <xf numFmtId="0" fontId="54" fillId="0" borderId="0" xfId="44244"/>
    <xf numFmtId="0" fontId="54" fillId="0" borderId="0" xfId="44244" applyAlignment="1">
      <alignment horizontal="center" vertical="center"/>
    </xf>
    <xf numFmtId="200" fontId="54"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75" fillId="0" borderId="119" xfId="44117" applyBorder="1" applyAlignment="1">
      <alignment vertical="center"/>
    </xf>
    <xf numFmtId="0" fontId="369" fillId="0" borderId="116" xfId="35102" applyFont="1" applyBorder="1" applyAlignment="1">
      <alignment horizontal="left" vertical="center" wrapText="1"/>
    </xf>
    <xf numFmtId="0" fontId="369" fillId="0" borderId="116" xfId="35102" applyFont="1" applyBorder="1" applyAlignment="1">
      <alignment vertical="center" wrapText="1"/>
    </xf>
    <xf numFmtId="168" fontId="369" fillId="0" borderId="116" xfId="1" applyFont="1" applyBorder="1" applyAlignment="1">
      <alignment vertical="center" wrapText="1"/>
    </xf>
    <xf numFmtId="170" fontId="282" fillId="0" borderId="116" xfId="1" applyNumberFormat="1" applyFont="1" applyFill="1" applyBorder="1" applyAlignment="1">
      <alignment vertical="center"/>
    </xf>
    <xf numFmtId="0" fontId="284" fillId="0" borderId="116" xfId="0" applyFont="1" applyBorder="1" applyAlignment="1">
      <alignment horizontal="center" vertical="center" wrapText="1"/>
    </xf>
    <xf numFmtId="1" fontId="284" fillId="0" borderId="116" xfId="5" applyNumberFormat="1" applyFont="1" applyFill="1" applyBorder="1" applyAlignment="1">
      <alignment horizontal="center" vertical="center" wrapText="1"/>
    </xf>
    <xf numFmtId="172" fontId="284" fillId="0" borderId="116" xfId="43894" applyNumberFormat="1" applyFont="1" applyBorder="1" applyAlignment="1">
      <alignment horizontal="center" vertical="center"/>
    </xf>
    <xf numFmtId="167" fontId="74" fillId="0" borderId="116" xfId="35088" applyNumberFormat="1" applyFont="1" applyFill="1" applyBorder="1" applyAlignment="1">
      <alignment vertical="center"/>
    </xf>
    <xf numFmtId="179" fontId="284" fillId="0" borderId="116" xfId="35088" applyNumberFormat="1" applyFont="1" applyFill="1" applyBorder="1" applyAlignment="1">
      <alignment horizontal="center" vertical="center"/>
    </xf>
    <xf numFmtId="167" fontId="65" fillId="0" borderId="116" xfId="35088" applyNumberFormat="1" applyFont="1" applyFill="1" applyBorder="1" applyAlignment="1">
      <alignment vertical="center"/>
    </xf>
    <xf numFmtId="3" fontId="292" fillId="0" borderId="116" xfId="1" applyNumberFormat="1" applyFont="1" applyFill="1" applyBorder="1" applyAlignment="1">
      <alignment horizontal="center" vertical="center" wrapText="1"/>
    </xf>
    <xf numFmtId="0" fontId="292" fillId="0" borderId="116" xfId="0" applyFont="1" applyBorder="1" applyAlignment="1">
      <alignment horizontal="center" vertical="center" wrapText="1"/>
    </xf>
    <xf numFmtId="183" fontId="292" fillId="0" borderId="116" xfId="0" applyNumberFormat="1" applyFont="1" applyBorder="1" applyAlignment="1">
      <alignment horizontal="center" vertical="center" wrapText="1"/>
    </xf>
    <xf numFmtId="1" fontId="284" fillId="2" borderId="116" xfId="0" applyNumberFormat="1" applyFont="1" applyFill="1" applyBorder="1" applyAlignment="1">
      <alignment horizontal="center" vertical="center" wrapText="1"/>
    </xf>
    <xf numFmtId="168" fontId="282" fillId="0" borderId="117" xfId="1" applyFont="1" applyFill="1" applyBorder="1" applyAlignment="1">
      <alignment vertical="center" wrapText="1"/>
    </xf>
    <xf numFmtId="0" fontId="156" fillId="2" borderId="116" xfId="0" applyFont="1" applyFill="1" applyBorder="1" applyAlignment="1">
      <alignment vertical="center"/>
    </xf>
    <xf numFmtId="0" fontId="114" fillId="34" borderId="0" xfId="44016" applyFill="1"/>
    <xf numFmtId="183" fontId="292" fillId="0" borderId="116" xfId="0" applyNumberFormat="1" applyFont="1" applyBorder="1" applyAlignment="1">
      <alignment horizontal="left" vertical="center" wrapText="1"/>
    </xf>
    <xf numFmtId="198" fontId="293" fillId="0" borderId="0" xfId="0" applyNumberFormat="1" applyFont="1" applyAlignment="1">
      <alignment horizontal="left" vertical="center"/>
    </xf>
    <xf numFmtId="0" fontId="369" fillId="0" borderId="92" xfId="35102" applyFont="1" applyBorder="1" applyAlignment="1">
      <alignment horizontal="left" vertical="center" wrapText="1"/>
    </xf>
    <xf numFmtId="0" fontId="369" fillId="0" borderId="92" xfId="35102" applyFont="1" applyBorder="1" applyAlignment="1">
      <alignment vertical="center" wrapText="1"/>
    </xf>
    <xf numFmtId="168" fontId="369" fillId="0" borderId="92" xfId="1" applyFont="1" applyBorder="1" applyAlignment="1">
      <alignment vertical="center" wrapText="1"/>
    </xf>
    <xf numFmtId="170" fontId="282" fillId="0" borderId="92" xfId="1" applyNumberFormat="1" applyFont="1" applyFill="1" applyBorder="1" applyAlignment="1">
      <alignment vertical="center"/>
    </xf>
    <xf numFmtId="170" fontId="282" fillId="31" borderId="1" xfId="1" applyNumberFormat="1" applyFont="1" applyFill="1" applyBorder="1" applyAlignment="1">
      <alignment vertical="center"/>
    </xf>
    <xf numFmtId="181" fontId="292" fillId="0" borderId="116" xfId="0" applyNumberFormat="1" applyFont="1" applyBorder="1" applyAlignment="1">
      <alignment horizontal="left" vertical="center" wrapText="1"/>
    </xf>
    <xf numFmtId="183" fontId="292" fillId="0" borderId="116" xfId="1" applyNumberFormat="1" applyFont="1" applyFill="1" applyBorder="1" applyAlignment="1">
      <alignment horizontal="center" vertical="center" wrapText="1"/>
    </xf>
    <xf numFmtId="183" fontId="292" fillId="0" borderId="121" xfId="0" applyNumberFormat="1" applyFont="1" applyBorder="1" applyAlignment="1">
      <alignment horizontal="left" vertical="center" wrapText="1"/>
    </xf>
    <xf numFmtId="3" fontId="292" fillId="0" borderId="121" xfId="1" applyNumberFormat="1" applyFont="1" applyFill="1" applyBorder="1" applyAlignment="1">
      <alignment horizontal="center" vertical="center" wrapText="1"/>
    </xf>
    <xf numFmtId="0" fontId="292" fillId="0" borderId="121" xfId="0" applyFont="1" applyBorder="1" applyAlignment="1">
      <alignment horizontal="center" vertical="center" wrapText="1"/>
    </xf>
    <xf numFmtId="183" fontId="292" fillId="0" borderId="121" xfId="0" applyNumberFormat="1" applyFont="1" applyBorder="1" applyAlignment="1">
      <alignment horizontal="center" vertical="center" wrapText="1"/>
    </xf>
    <xf numFmtId="10" fontId="284" fillId="0" borderId="121" xfId="2" applyNumberFormat="1" applyFont="1" applyFill="1" applyBorder="1" applyAlignment="1">
      <alignment horizontal="center" vertical="center" wrapText="1"/>
    </xf>
    <xf numFmtId="0" fontId="282" fillId="0" borderId="121" xfId="13" applyFont="1" applyBorder="1" applyAlignment="1">
      <alignment vertical="center" wrapText="1"/>
    </xf>
    <xf numFmtId="0" fontId="156" fillId="2" borderId="121" xfId="0" applyFont="1" applyFill="1" applyBorder="1" applyAlignment="1">
      <alignment vertical="center"/>
    </xf>
    <xf numFmtId="0" fontId="95" fillId="0" borderId="121" xfId="0" applyFont="1" applyBorder="1" applyAlignment="1">
      <alignment vertical="center" wrapText="1"/>
    </xf>
    <xf numFmtId="1" fontId="284" fillId="0" borderId="121" xfId="0" applyNumberFormat="1" applyFont="1" applyBorder="1" applyAlignment="1">
      <alignment horizontal="center" vertical="center" wrapText="1"/>
    </xf>
    <xf numFmtId="168" fontId="135" fillId="0" borderId="122" xfId="1" applyFont="1" applyFill="1" applyBorder="1" applyAlignment="1">
      <alignment vertical="center"/>
    </xf>
    <xf numFmtId="0" fontId="156" fillId="0" borderId="121" xfId="0" applyFont="1" applyBorder="1" applyAlignment="1">
      <alignment vertical="center"/>
    </xf>
    <xf numFmtId="168" fontId="284" fillId="0" borderId="121" xfId="1" applyFont="1" applyFill="1" applyBorder="1" applyAlignment="1">
      <alignment horizontal="right" vertical="center" wrapText="1"/>
    </xf>
    <xf numFmtId="49" fontId="322" fillId="0" borderId="0" xfId="4" applyNumberFormat="1" applyFont="1" applyAlignment="1">
      <alignment horizontal="center" vertical="center" wrapText="1"/>
    </xf>
    <xf numFmtId="4" fontId="0" fillId="0" borderId="120" xfId="0" applyNumberFormat="1" applyBorder="1" applyAlignment="1">
      <alignment vertical="center"/>
    </xf>
    <xf numFmtId="168" fontId="275" fillId="0" borderId="123" xfId="44117" applyBorder="1" applyAlignment="1">
      <alignment vertical="center"/>
    </xf>
    <xf numFmtId="203" fontId="275" fillId="0" borderId="1" xfId="0" applyNumberFormat="1" applyFont="1" applyBorder="1" applyAlignment="1">
      <alignment vertical="center"/>
    </xf>
    <xf numFmtId="220" fontId="281" fillId="0" borderId="0" xfId="1" applyNumberFormat="1" applyFont="1" applyFill="1" applyBorder="1" applyAlignment="1">
      <alignment vertical="center"/>
    </xf>
    <xf numFmtId="0" fontId="42" fillId="0" borderId="68" xfId="0" applyFont="1" applyBorder="1" applyAlignment="1">
      <alignment vertical="center" wrapText="1"/>
    </xf>
    <xf numFmtId="0" fontId="322" fillId="0" borderId="92" xfId="0" applyFont="1" applyBorder="1" applyAlignment="1">
      <alignment horizontal="centerContinuous" vertical="center" wrapText="1"/>
    </xf>
    <xf numFmtId="0" fontId="322" fillId="0" borderId="92" xfId="4" applyFont="1" applyBorder="1" applyAlignment="1">
      <alignment horizontal="centerContinuous" vertical="center" wrapText="1"/>
    </xf>
    <xf numFmtId="170" fontId="0" fillId="0" borderId="124" xfId="5" applyNumberFormat="1" applyFont="1" applyFill="1" applyBorder="1" applyAlignment="1">
      <alignment vertical="center"/>
    </xf>
    <xf numFmtId="216" fontId="281" fillId="0" borderId="0" xfId="0" applyNumberFormat="1" applyFont="1" applyAlignment="1">
      <alignment horizontal="center" vertical="center"/>
    </xf>
    <xf numFmtId="0" fontId="41" fillId="0" borderId="0" xfId="44308"/>
    <xf numFmtId="0" fontId="40" fillId="0" borderId="0" xfId="44312"/>
    <xf numFmtId="183" fontId="292" fillId="0" borderId="126" xfId="0" applyNumberFormat="1" applyFont="1" applyBorder="1" applyAlignment="1">
      <alignment horizontal="left" vertical="center" wrapText="1"/>
    </xf>
    <xf numFmtId="3" fontId="292" fillId="0" borderId="126" xfId="1" applyNumberFormat="1" applyFont="1" applyFill="1" applyBorder="1" applyAlignment="1">
      <alignment horizontal="center" vertical="center" wrapText="1"/>
    </xf>
    <xf numFmtId="0" fontId="292" fillId="0" borderId="126" xfId="0" applyFont="1" applyBorder="1" applyAlignment="1">
      <alignment horizontal="center" vertical="center" wrapText="1"/>
    </xf>
    <xf numFmtId="183" fontId="292" fillId="0" borderId="126" xfId="0" applyNumberFormat="1" applyFont="1" applyBorder="1" applyAlignment="1">
      <alignment horizontal="center" vertical="center" wrapText="1"/>
    </xf>
    <xf numFmtId="181" fontId="298" fillId="0" borderId="126" xfId="0" applyNumberFormat="1" applyFont="1" applyBorder="1" applyAlignment="1">
      <alignment horizontal="center" vertical="center" wrapText="1"/>
    </xf>
    <xf numFmtId="181" fontId="292" fillId="0" borderId="126" xfId="0" applyNumberFormat="1" applyFont="1" applyBorder="1" applyAlignment="1">
      <alignment horizontal="left" vertical="center" wrapText="1"/>
    </xf>
    <xf numFmtId="183" fontId="298" fillId="0" borderId="126" xfId="0" applyNumberFormat="1" applyFont="1" applyBorder="1" applyAlignment="1">
      <alignment horizontal="center" vertical="center" wrapText="1"/>
    </xf>
    <xf numFmtId="0" fontId="292" fillId="0" borderId="126" xfId="0" applyFont="1" applyBorder="1" applyAlignment="1">
      <alignment horizontal="left" vertical="center" wrapText="1"/>
    </xf>
    <xf numFmtId="1" fontId="284" fillId="0" borderId="126" xfId="0" applyNumberFormat="1" applyFont="1" applyBorder="1" applyAlignment="1">
      <alignment horizontal="center" vertical="center" wrapText="1"/>
    </xf>
    <xf numFmtId="168" fontId="336" fillId="0" borderId="126" xfId="1" applyFont="1" applyFill="1" applyBorder="1" applyAlignment="1">
      <alignment vertical="center"/>
    </xf>
    <xf numFmtId="0" fontId="156" fillId="2" borderId="126" xfId="0" applyFont="1" applyFill="1" applyBorder="1" applyAlignment="1">
      <alignment vertical="center"/>
    </xf>
    <xf numFmtId="10" fontId="156" fillId="2" borderId="126" xfId="2" applyNumberFormat="1" applyFont="1" applyFill="1" applyBorder="1" applyAlignment="1">
      <alignment horizontal="center" vertical="center"/>
    </xf>
    <xf numFmtId="0" fontId="283" fillId="2" borderId="126" xfId="13" applyFont="1" applyFill="1" applyBorder="1" applyAlignment="1">
      <alignment horizontal="center" vertical="center" wrapText="1"/>
    </xf>
    <xf numFmtId="0" fontId="282" fillId="0" borderId="126" xfId="13" applyFont="1" applyBorder="1" applyAlignment="1">
      <alignment horizontal="center" vertical="center" wrapText="1"/>
    </xf>
    <xf numFmtId="0" fontId="79" fillId="0" borderId="68" xfId="0" applyFont="1" applyBorder="1" applyAlignment="1">
      <alignment vertical="center" wrapText="1"/>
    </xf>
    <xf numFmtId="0" fontId="98" fillId="0" borderId="1" xfId="0" applyFont="1" applyBorder="1" applyAlignment="1">
      <alignment vertical="center"/>
    </xf>
    <xf numFmtId="0" fontId="93" fillId="0" borderId="1" xfId="0" applyFont="1" applyBorder="1" applyAlignment="1">
      <alignment vertical="center"/>
    </xf>
    <xf numFmtId="0" fontId="89" fillId="0" borderId="1" xfId="0" applyFont="1" applyBorder="1" applyAlignment="1">
      <alignment vertical="center"/>
    </xf>
    <xf numFmtId="0" fontId="116" fillId="0" borderId="1" xfId="0" applyFont="1" applyBorder="1" applyAlignment="1">
      <alignment vertical="center"/>
    </xf>
    <xf numFmtId="0" fontId="124" fillId="0" borderId="1" xfId="0" applyFont="1" applyBorder="1" applyAlignment="1">
      <alignment vertical="center"/>
    </xf>
    <xf numFmtId="181" fontId="322" fillId="32" borderId="0" xfId="0" applyNumberFormat="1" applyFont="1" applyFill="1" applyAlignment="1">
      <alignment vertical="center"/>
    </xf>
    <xf numFmtId="49" fontId="322" fillId="0" borderId="0" xfId="4" applyNumberFormat="1" applyFont="1" applyAlignment="1">
      <alignment vertical="center"/>
    </xf>
    <xf numFmtId="0" fontId="387" fillId="0" borderId="0" xfId="78" applyFont="1" applyAlignment="1">
      <alignment horizontal="centerContinuous" vertical="center"/>
    </xf>
    <xf numFmtId="210" fontId="388" fillId="0" borderId="0" xfId="78" applyNumberFormat="1" applyFont="1" applyAlignment="1">
      <alignment horizontal="right" vertical="center"/>
    </xf>
    <xf numFmtId="209" fontId="388" fillId="0" borderId="0" xfId="78" applyNumberFormat="1" applyFont="1" applyAlignment="1">
      <alignment horizontal="right" vertical="center"/>
    </xf>
    <xf numFmtId="212" fontId="388" fillId="0" borderId="0" xfId="78" applyNumberFormat="1" applyFont="1" applyAlignment="1">
      <alignment horizontal="right" vertical="center"/>
    </xf>
    <xf numFmtId="0" fontId="375" fillId="0" borderId="65" xfId="78" applyFont="1" applyBorder="1" applyAlignment="1">
      <alignment horizontal="left" vertical="center"/>
    </xf>
    <xf numFmtId="4" fontId="0" fillId="0" borderId="92" xfId="0" applyNumberFormat="1" applyBorder="1" applyAlignment="1">
      <alignment vertical="center"/>
    </xf>
    <xf numFmtId="4" fontId="275" fillId="0" borderId="92" xfId="0" applyNumberFormat="1" applyFont="1" applyBorder="1" applyAlignment="1">
      <alignment vertical="center"/>
    </xf>
    <xf numFmtId="44" fontId="285" fillId="0" borderId="125" xfId="4" applyNumberFormat="1" applyFont="1" applyBorder="1" applyAlignment="1">
      <alignment horizontal="centerContinuous" vertical="center"/>
    </xf>
    <xf numFmtId="44" fontId="285" fillId="0" borderId="127" xfId="4" applyNumberFormat="1" applyFont="1" applyBorder="1" applyAlignment="1">
      <alignment horizontal="centerContinuous" vertical="center"/>
    </xf>
    <xf numFmtId="0" fontId="285" fillId="0" borderId="127" xfId="4" applyFont="1" applyBorder="1" applyAlignment="1">
      <alignment horizontal="centerContinuous" vertical="center"/>
    </xf>
    <xf numFmtId="44" fontId="284" fillId="0" borderId="127" xfId="4" applyNumberFormat="1" applyFont="1" applyBorder="1" applyAlignment="1">
      <alignment horizontal="centerContinuous" vertical="center"/>
    </xf>
    <xf numFmtId="0" fontId="284" fillId="0" borderId="127" xfId="4" applyFont="1" applyBorder="1" applyAlignment="1">
      <alignment horizontal="centerContinuous" vertical="center"/>
    </xf>
    <xf numFmtId="4" fontId="275" fillId="0" borderId="92" xfId="4" applyNumberFormat="1" applyBorder="1" applyAlignment="1">
      <alignment vertical="center"/>
    </xf>
    <xf numFmtId="4" fontId="353" fillId="0" borderId="0" xfId="0" applyNumberFormat="1" applyFont="1" applyAlignment="1">
      <alignment horizontal="left" vertical="center" wrapText="1"/>
    </xf>
    <xf numFmtId="0" fontId="156" fillId="2" borderId="131" xfId="0" applyFont="1" applyFill="1" applyBorder="1" applyAlignment="1">
      <alignment vertical="center"/>
    </xf>
    <xf numFmtId="0" fontId="298" fillId="0" borderId="92" xfId="0" applyFont="1" applyBorder="1" applyAlignment="1">
      <alignment horizontal="center" vertical="center" wrapText="1"/>
    </xf>
    <xf numFmtId="0" fontId="283" fillId="2" borderId="132" xfId="13" applyFont="1" applyFill="1" applyBorder="1" applyAlignment="1">
      <alignment horizontal="center" vertical="center" wrapText="1"/>
    </xf>
    <xf numFmtId="1" fontId="285" fillId="2" borderId="132" xfId="0" applyNumberFormat="1" applyFont="1" applyFill="1" applyBorder="1" applyAlignment="1">
      <alignment horizontal="center" vertical="center" wrapText="1"/>
    </xf>
    <xf numFmtId="168" fontId="285" fillId="0" borderId="133" xfId="1" applyFont="1" applyFill="1" applyBorder="1" applyAlignment="1">
      <alignment horizontal="right" vertical="center" wrapText="1"/>
    </xf>
    <xf numFmtId="0" fontId="156" fillId="2" borderId="132" xfId="0" applyFont="1" applyFill="1" applyBorder="1" applyAlignment="1">
      <alignment vertical="center"/>
    </xf>
    <xf numFmtId="10" fontId="284" fillId="2" borderId="132" xfId="2" applyNumberFormat="1" applyFont="1" applyFill="1" applyBorder="1" applyAlignment="1">
      <alignment horizontal="center" vertical="center" wrapText="1"/>
    </xf>
    <xf numFmtId="10" fontId="156" fillId="2" borderId="132" xfId="2" applyNumberFormat="1" applyFont="1" applyFill="1" applyBorder="1" applyAlignment="1">
      <alignment horizontal="center" vertical="center"/>
    </xf>
    <xf numFmtId="0" fontId="323" fillId="0" borderId="95" xfId="0" applyFont="1" applyBorder="1" applyAlignment="1">
      <alignment horizontal="center" vertical="center"/>
    </xf>
    <xf numFmtId="168" fontId="275" fillId="0" borderId="0" xfId="5" applyAlignment="1">
      <alignment vertical="center"/>
    </xf>
    <xf numFmtId="0" fontId="323" fillId="0" borderId="13" xfId="4" applyFont="1" applyBorder="1" applyAlignment="1">
      <alignment horizontal="left" vertical="center" wrapText="1"/>
    </xf>
    <xf numFmtId="170" fontId="275" fillId="0" borderId="0" xfId="44117" applyNumberFormat="1" applyAlignment="1">
      <alignment vertical="center"/>
    </xf>
    <xf numFmtId="167" fontId="275"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79" fillId="0" borderId="92" xfId="0" applyFont="1" applyBorder="1" applyAlignment="1">
      <alignment horizontal="center"/>
    </xf>
    <xf numFmtId="0" fontId="293" fillId="0" borderId="19" xfId="0" applyFont="1" applyBorder="1" applyAlignment="1">
      <alignment horizontal="center" vertical="center" wrapText="1"/>
    </xf>
    <xf numFmtId="0" fontId="293" fillId="0" borderId="135"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92" fillId="0" borderId="136" xfId="0" applyNumberFormat="1" applyFont="1" applyBorder="1" applyAlignment="1">
      <alignment horizontal="left" vertical="center" wrapText="1"/>
    </xf>
    <xf numFmtId="183" fontId="292" fillId="0" borderId="136" xfId="1" applyNumberFormat="1" applyFont="1" applyFill="1" applyBorder="1" applyAlignment="1">
      <alignment horizontal="center" vertical="center" wrapText="1"/>
    </xf>
    <xf numFmtId="181" fontId="292" fillId="0" borderId="132" xfId="0" applyNumberFormat="1" applyFont="1" applyBorder="1" applyAlignment="1">
      <alignment horizontal="left" vertical="center" wrapText="1"/>
    </xf>
    <xf numFmtId="3" fontId="292" fillId="0" borderId="132" xfId="1" applyNumberFormat="1" applyFont="1" applyFill="1" applyBorder="1" applyAlignment="1">
      <alignment horizontal="center" vertical="center" wrapText="1"/>
    </xf>
    <xf numFmtId="213" fontId="292" fillId="0" borderId="132" xfId="1" applyNumberFormat="1" applyFont="1" applyFill="1" applyBorder="1" applyAlignment="1">
      <alignment horizontal="center" vertical="center" wrapText="1"/>
    </xf>
    <xf numFmtId="15" fontId="292" fillId="0" borderId="132" xfId="0" applyNumberFormat="1" applyFont="1" applyBorder="1" applyAlignment="1">
      <alignment horizontal="center" vertical="center" wrapText="1"/>
    </xf>
    <xf numFmtId="9" fontId="292" fillId="0" borderId="132" xfId="0" applyNumberFormat="1" applyFont="1" applyBorder="1" applyAlignment="1">
      <alignment horizontal="center" vertical="center" wrapText="1"/>
    </xf>
    <xf numFmtId="43" fontId="298" fillId="0" borderId="0" xfId="0" applyNumberFormat="1" applyFont="1" applyAlignment="1">
      <alignment horizontal="center" wrapText="1"/>
    </xf>
    <xf numFmtId="183" fontId="292" fillId="0" borderId="132" xfId="1" applyNumberFormat="1" applyFont="1" applyFill="1" applyBorder="1" applyAlignment="1">
      <alignment horizontal="center" vertical="center" wrapText="1"/>
    </xf>
    <xf numFmtId="184" fontId="292" fillId="0" borderId="132" xfId="0" applyNumberFormat="1" applyFont="1" applyBorder="1" applyAlignment="1">
      <alignment horizontal="center" vertical="center" wrapText="1"/>
    </xf>
    <xf numFmtId="185" fontId="292" fillId="0" borderId="132" xfId="2" applyNumberFormat="1" applyFont="1" applyFill="1" applyBorder="1" applyAlignment="1">
      <alignment horizontal="center" vertical="center" wrapText="1"/>
    </xf>
    <xf numFmtId="43" fontId="0" fillId="0" borderId="0" xfId="0" applyNumberFormat="1" applyAlignment="1">
      <alignment vertical="center"/>
    </xf>
    <xf numFmtId="168" fontId="284" fillId="0" borderId="132" xfId="1" applyFont="1" applyFill="1" applyBorder="1" applyAlignment="1">
      <alignment horizontal="right" vertical="center" wrapText="1"/>
    </xf>
    <xf numFmtId="168" fontId="0" fillId="0" borderId="0" xfId="44117" applyFont="1" applyFill="1" applyAlignment="1">
      <alignment horizontal="center" vertical="center"/>
    </xf>
    <xf numFmtId="4" fontId="275" fillId="0" borderId="0" xfId="44059" applyNumberFormat="1" applyAlignment="1">
      <alignment vertical="center"/>
    </xf>
    <xf numFmtId="189" fontId="275" fillId="0" borderId="0" xfId="44059" applyNumberFormat="1" applyAlignment="1">
      <alignment vertical="center"/>
    </xf>
    <xf numFmtId="170" fontId="281" fillId="0" borderId="0" xfId="1" applyNumberFormat="1" applyFont="1" applyFill="1" applyAlignment="1">
      <alignment vertical="center"/>
    </xf>
    <xf numFmtId="181" fontId="292" fillId="0" borderId="138" xfId="0" applyNumberFormat="1" applyFont="1" applyBorder="1" applyAlignment="1">
      <alignment horizontal="left" vertical="center" wrapText="1"/>
    </xf>
    <xf numFmtId="3" fontId="292" fillId="0" borderId="138" xfId="1" applyNumberFormat="1" applyFont="1" applyFill="1" applyBorder="1" applyAlignment="1">
      <alignment horizontal="center" vertical="center" wrapText="1"/>
    </xf>
    <xf numFmtId="213" fontId="292" fillId="0" borderId="138" xfId="1" applyNumberFormat="1" applyFont="1" applyFill="1" applyBorder="1" applyAlignment="1">
      <alignment horizontal="center" vertical="center" wrapText="1"/>
    </xf>
    <xf numFmtId="15" fontId="292" fillId="0" borderId="138" xfId="0" applyNumberFormat="1" applyFont="1" applyBorder="1" applyAlignment="1">
      <alignment horizontal="center" vertical="center" wrapText="1"/>
    </xf>
    <xf numFmtId="9" fontId="292" fillId="0" borderId="138" xfId="0" applyNumberFormat="1" applyFont="1" applyBorder="1" applyAlignment="1">
      <alignment horizontal="center" vertical="center" wrapText="1"/>
    </xf>
    <xf numFmtId="0" fontId="0" fillId="0" borderId="142" xfId="0" applyBorder="1" applyAlignment="1">
      <alignment horizontal="centerContinuous" vertical="center"/>
    </xf>
    <xf numFmtId="170" fontId="322" fillId="0" borderId="92" xfId="44117" applyNumberFormat="1" applyFont="1" applyFill="1" applyBorder="1" applyAlignment="1">
      <alignment horizontal="centerContinuous" vertical="center" wrapText="1"/>
    </xf>
    <xf numFmtId="170" fontId="322" fillId="0" borderId="92" xfId="44117" applyNumberFormat="1" applyFont="1" applyFill="1" applyBorder="1" applyAlignment="1">
      <alignment horizontal="center" vertical="center" wrapText="1"/>
    </xf>
    <xf numFmtId="170" fontId="0" fillId="0" borderId="139" xfId="44117" applyNumberFormat="1" applyFont="1" applyFill="1" applyBorder="1" applyAlignment="1">
      <alignment vertical="center"/>
    </xf>
    <xf numFmtId="4" fontId="0" fillId="0" borderId="139" xfId="0" applyNumberFormat="1" applyBorder="1" applyAlignment="1">
      <alignment vertical="center"/>
    </xf>
    <xf numFmtId="170" fontId="0" fillId="0" borderId="139" xfId="0" applyNumberFormat="1" applyBorder="1" applyAlignment="1">
      <alignment vertical="center"/>
    </xf>
    <xf numFmtId="9" fontId="0" fillId="0" borderId="92" xfId="8801" applyFont="1" applyFill="1" applyBorder="1" applyAlignment="1">
      <alignment horizontal="center" vertical="center"/>
    </xf>
    <xf numFmtId="170" fontId="323" fillId="0" borderId="139" xfId="44117" applyNumberFormat="1" applyFont="1" applyFill="1" applyBorder="1" applyAlignment="1">
      <alignment vertical="center"/>
    </xf>
    <xf numFmtId="4" fontId="323" fillId="0" borderId="139" xfId="0" applyNumberFormat="1" applyFont="1" applyBorder="1" applyAlignment="1">
      <alignment vertical="center"/>
    </xf>
    <xf numFmtId="9" fontId="323" fillId="0" borderId="92" xfId="8801" applyFont="1" applyFill="1" applyBorder="1" applyAlignment="1">
      <alignment horizontal="center" vertical="center"/>
    </xf>
    <xf numFmtId="0" fontId="0" fillId="0" borderId="139" xfId="0" applyBorder="1" applyAlignment="1">
      <alignment vertical="center"/>
    </xf>
    <xf numFmtId="170" fontId="275" fillId="0" borderId="139" xfId="44117" applyNumberFormat="1" applyFill="1" applyBorder="1" applyAlignment="1">
      <alignment vertical="center"/>
    </xf>
    <xf numFmtId="0" fontId="275" fillId="0" borderId="139" xfId="0" applyFont="1" applyBorder="1" applyAlignment="1">
      <alignment vertical="center"/>
    </xf>
    <xf numFmtId="170" fontId="275" fillId="0" borderId="3" xfId="44117" applyNumberFormat="1" applyFill="1" applyBorder="1" applyAlignment="1">
      <alignment vertical="center"/>
    </xf>
    <xf numFmtId="170" fontId="323" fillId="0" borderId="35" xfId="44117" applyNumberFormat="1" applyFont="1" applyFill="1" applyBorder="1" applyAlignment="1">
      <alignment horizontal="center" vertical="center"/>
    </xf>
    <xf numFmtId="170" fontId="323" fillId="0" borderId="141" xfId="44117" applyNumberFormat="1" applyFont="1" applyFill="1" applyBorder="1" applyAlignment="1">
      <alignment horizontal="center" vertical="center"/>
    </xf>
    <xf numFmtId="4" fontId="323" fillId="0" borderId="141" xfId="0" applyNumberFormat="1" applyFont="1" applyBorder="1" applyAlignment="1">
      <alignment vertical="center"/>
    </xf>
    <xf numFmtId="170" fontId="0" fillId="0" borderId="0" xfId="44117" applyNumberFormat="1" applyFont="1" applyFill="1" applyAlignment="1">
      <alignment vertical="center"/>
    </xf>
    <xf numFmtId="168" fontId="275" fillId="0" borderId="0" xfId="44117" applyFill="1" applyAlignment="1">
      <alignment horizontal="right" vertical="center"/>
    </xf>
    <xf numFmtId="170" fontId="0" fillId="0" borderId="0" xfId="44117" applyNumberFormat="1" applyFont="1" applyFill="1" applyAlignment="1">
      <alignment horizontal="right" vertical="center"/>
    </xf>
    <xf numFmtId="170" fontId="323" fillId="0" borderId="14" xfId="44117" applyNumberFormat="1" applyFont="1" applyFill="1" applyBorder="1" applyAlignment="1">
      <alignment horizontal="center" vertical="center"/>
    </xf>
    <xf numFmtId="9" fontId="323" fillId="0" borderId="14" xfId="8801" applyFont="1" applyFill="1" applyBorder="1" applyAlignment="1">
      <alignment horizontal="center" vertical="center"/>
    </xf>
    <xf numFmtId="9" fontId="275" fillId="0" borderId="0" xfId="8801" applyFill="1" applyAlignment="1">
      <alignment horizontal="right" vertical="center"/>
    </xf>
    <xf numFmtId="170" fontId="322" fillId="0" borderId="92" xfId="5" applyNumberFormat="1" applyFont="1" applyFill="1" applyBorder="1" applyAlignment="1">
      <alignment horizontal="center" vertical="center" wrapText="1"/>
    </xf>
    <xf numFmtId="170" fontId="275" fillId="0" borderId="139" xfId="5" applyNumberFormat="1" applyFill="1" applyBorder="1" applyAlignment="1">
      <alignment vertical="center"/>
    </xf>
    <xf numFmtId="4" fontId="275" fillId="0" borderId="139" xfId="4" applyNumberFormat="1" applyBorder="1" applyAlignment="1">
      <alignment vertical="center"/>
    </xf>
    <xf numFmtId="167" fontId="275" fillId="0" borderId="139" xfId="4" applyNumberFormat="1" applyBorder="1" applyAlignment="1">
      <alignment vertical="center"/>
    </xf>
    <xf numFmtId="9" fontId="0" fillId="0" borderId="92" xfId="6" applyFont="1" applyFill="1" applyBorder="1" applyAlignment="1">
      <alignment horizontal="center" vertical="center"/>
    </xf>
    <xf numFmtId="170" fontId="323" fillId="0" borderId="139" xfId="5" applyNumberFormat="1" applyFont="1" applyFill="1" applyBorder="1" applyAlignment="1">
      <alignment vertical="center"/>
    </xf>
    <xf numFmtId="9" fontId="323"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23" fillId="0" borderId="14" xfId="5" applyNumberFormat="1" applyFont="1" applyFill="1" applyBorder="1" applyAlignment="1">
      <alignment horizontal="center" vertical="center"/>
    </xf>
    <xf numFmtId="9" fontId="323"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5" fillId="0" borderId="139" xfId="0" applyNumberFormat="1" applyFont="1" applyBorder="1" applyAlignment="1">
      <alignment vertical="center"/>
    </xf>
    <xf numFmtId="0" fontId="293" fillId="0" borderId="140" xfId="0" applyFont="1" applyBorder="1" applyAlignment="1">
      <alignment horizontal="center" vertical="center" wrapText="1"/>
    </xf>
    <xf numFmtId="0" fontId="0" fillId="0" borderId="140" xfId="0" applyBorder="1" applyAlignment="1">
      <alignment horizontal="center"/>
    </xf>
    <xf numFmtId="181" fontId="292" fillId="0" borderId="143" xfId="0" applyNumberFormat="1" applyFont="1" applyBorder="1" applyAlignment="1">
      <alignment horizontal="left" vertical="center" wrapText="1"/>
    </xf>
    <xf numFmtId="3" fontId="292" fillId="0" borderId="143" xfId="1" applyNumberFormat="1" applyFont="1" applyFill="1" applyBorder="1" applyAlignment="1">
      <alignment horizontal="center" vertical="center" wrapText="1"/>
    </xf>
    <xf numFmtId="213" fontId="292" fillId="0" borderId="143" xfId="1" applyNumberFormat="1" applyFont="1" applyFill="1" applyBorder="1" applyAlignment="1">
      <alignment horizontal="center" vertical="center" wrapText="1"/>
    </xf>
    <xf numFmtId="15" fontId="292" fillId="0" borderId="143" xfId="0" applyNumberFormat="1" applyFont="1" applyBorder="1" applyAlignment="1">
      <alignment horizontal="center" vertical="center" wrapText="1"/>
    </xf>
    <xf numFmtId="9" fontId="292" fillId="0" borderId="143" xfId="0" applyNumberFormat="1" applyFont="1" applyBorder="1" applyAlignment="1">
      <alignment horizontal="center" vertical="center" wrapText="1"/>
    </xf>
    <xf numFmtId="181" fontId="298" fillId="0" borderId="143" xfId="0" applyNumberFormat="1" applyFont="1" applyBorder="1" applyAlignment="1">
      <alignment horizontal="center" vertical="center" wrapText="1"/>
    </xf>
    <xf numFmtId="0" fontId="275" fillId="0" borderId="2" xfId="44059" applyBorder="1" applyAlignment="1">
      <alignment vertical="center"/>
    </xf>
    <xf numFmtId="4" fontId="323" fillId="0" borderId="35" xfId="44059" applyNumberFormat="1" applyFont="1" applyBorder="1" applyAlignment="1">
      <alignment vertical="center"/>
    </xf>
    <xf numFmtId="0" fontId="324" fillId="0" borderId="0" xfId="44059" applyFont="1" applyAlignment="1">
      <alignment vertical="center"/>
    </xf>
    <xf numFmtId="4" fontId="324" fillId="0" borderId="0" xfId="44059" applyNumberFormat="1" applyFont="1" applyAlignment="1">
      <alignment vertical="center"/>
    </xf>
    <xf numFmtId="207" fontId="275" fillId="0" borderId="0" xfId="44059" applyNumberFormat="1" applyAlignment="1">
      <alignment vertical="center"/>
    </xf>
    <xf numFmtId="0" fontId="275" fillId="0" borderId="0" xfId="44059" applyAlignment="1">
      <alignment horizontal="right" vertical="center"/>
    </xf>
    <xf numFmtId="0" fontId="323" fillId="0" borderId="19" xfId="44059" applyFont="1" applyBorder="1" applyAlignment="1">
      <alignment horizontal="center" vertical="center"/>
    </xf>
    <xf numFmtId="4" fontId="323" fillId="0" borderId="14" xfId="44059" applyNumberFormat="1" applyFont="1" applyBorder="1" applyAlignment="1">
      <alignment vertical="center"/>
    </xf>
    <xf numFmtId="0" fontId="323" fillId="0" borderId="13" xfId="44059" applyFont="1" applyBorder="1" applyAlignment="1">
      <alignment horizontal="center" vertical="center"/>
    </xf>
    <xf numFmtId="0" fontId="323" fillId="0" borderId="18" xfId="44059" applyFont="1" applyBorder="1" applyAlignment="1">
      <alignment horizontal="center" vertical="center"/>
    </xf>
    <xf numFmtId="4" fontId="322" fillId="0" borderId="0" xfId="44059" applyNumberFormat="1" applyFont="1" applyAlignment="1">
      <alignment vertical="center"/>
    </xf>
    <xf numFmtId="213" fontId="292" fillId="0" borderId="18" xfId="1" applyNumberFormat="1" applyFont="1" applyFill="1" applyBorder="1" applyAlignment="1">
      <alignment horizontal="center" vertical="center" wrapText="1"/>
    </xf>
    <xf numFmtId="15" fontId="292" fillId="0" borderId="92" xfId="0" applyNumberFormat="1" applyFont="1" applyBorder="1" applyAlignment="1">
      <alignment horizontal="center" vertical="center" wrapText="1"/>
    </xf>
    <xf numFmtId="170" fontId="279" fillId="0" borderId="148" xfId="5" applyNumberFormat="1" applyFont="1" applyBorder="1" applyAlignment="1">
      <alignment horizontal="center" vertical="center" wrapText="1"/>
    </xf>
    <xf numFmtId="185" fontId="0" fillId="0" borderId="148" xfId="2" applyNumberFormat="1" applyFont="1" applyBorder="1" applyAlignment="1">
      <alignment vertical="center"/>
    </xf>
    <xf numFmtId="4" fontId="284" fillId="0" borderId="134" xfId="5" applyNumberFormat="1" applyFont="1" applyBorder="1" applyAlignment="1">
      <alignment vertical="center"/>
    </xf>
    <xf numFmtId="4" fontId="284" fillId="0" borderId="149" xfId="5" applyNumberFormat="1" applyFont="1" applyBorder="1" applyAlignment="1">
      <alignment vertical="center"/>
    </xf>
    <xf numFmtId="185" fontId="279" fillId="0" borderId="148" xfId="2" applyNumberFormat="1" applyFont="1" applyBorder="1" applyAlignment="1">
      <alignment vertical="center"/>
    </xf>
    <xf numFmtId="0" fontId="285" fillId="2" borderId="0" xfId="0" applyFont="1" applyFill="1" applyAlignment="1">
      <alignment vertical="center"/>
    </xf>
    <xf numFmtId="0" fontId="0" fillId="0" borderId="144" xfId="0" applyBorder="1" applyAlignment="1">
      <alignment horizontal="center"/>
    </xf>
    <xf numFmtId="179" fontId="281" fillId="0" borderId="31" xfId="0" applyNumberFormat="1" applyFont="1" applyBorder="1" applyAlignment="1">
      <alignment horizontal="center" vertical="center" wrapText="1"/>
    </xf>
    <xf numFmtId="0" fontId="284" fillId="0" borderId="0" xfId="44393" applyFont="1" applyAlignment="1">
      <alignment vertical="center"/>
    </xf>
    <xf numFmtId="0" fontId="284" fillId="0" borderId="0" xfId="44393" applyFont="1" applyAlignment="1">
      <alignment horizontal="center" vertical="center" wrapText="1"/>
    </xf>
    <xf numFmtId="0" fontId="285" fillId="0" borderId="0" xfId="44393" applyFont="1" applyAlignment="1">
      <alignment horizontal="center" vertical="center" wrapText="1"/>
    </xf>
    <xf numFmtId="196" fontId="284" fillId="0" borderId="0" xfId="44394" applyNumberFormat="1" applyFont="1" applyFill="1" applyBorder="1" applyAlignment="1">
      <alignment horizontal="center" vertical="center" wrapText="1"/>
    </xf>
    <xf numFmtId="14" fontId="284" fillId="0" borderId="0" xfId="44393" applyNumberFormat="1" applyFont="1" applyAlignment="1">
      <alignment horizontal="right" vertical="center" wrapText="1"/>
    </xf>
    <xf numFmtId="0" fontId="284" fillId="0" borderId="0" xfId="44395" applyFont="1" applyAlignment="1">
      <alignment horizontal="left" vertical="center" wrapText="1"/>
    </xf>
    <xf numFmtId="0" fontId="285" fillId="0" borderId="0" xfId="44393" applyFont="1" applyAlignment="1">
      <alignment vertical="center"/>
    </xf>
    <xf numFmtId="0" fontId="284" fillId="0" borderId="0" xfId="44393" applyFont="1" applyAlignment="1">
      <alignment horizontal="center" vertical="center"/>
    </xf>
    <xf numFmtId="0" fontId="285" fillId="0" borderId="0" xfId="44393" applyFont="1" applyAlignment="1">
      <alignment horizontal="center" vertical="center"/>
    </xf>
    <xf numFmtId="196" fontId="284" fillId="0" borderId="0" xfId="44393" applyNumberFormat="1" applyFont="1" applyAlignment="1">
      <alignment horizontal="center" vertical="center"/>
    </xf>
    <xf numFmtId="14" fontId="284" fillId="0" borderId="0" xfId="44393" applyNumberFormat="1" applyFont="1" applyAlignment="1">
      <alignment horizontal="right" vertical="center"/>
    </xf>
    <xf numFmtId="0" fontId="284" fillId="0" borderId="0" xfId="44393" applyFont="1" applyAlignment="1">
      <alignment horizontal="left" vertical="center" wrapText="1"/>
    </xf>
    <xf numFmtId="0" fontId="367" fillId="0" borderId="0" xfId="44393" applyFont="1"/>
    <xf numFmtId="0" fontId="298" fillId="0" borderId="0" xfId="44393" applyFont="1" applyAlignment="1">
      <alignment horizontal="center" vertical="center" wrapText="1"/>
    </xf>
    <xf numFmtId="0" fontId="292" fillId="0" borderId="0" xfId="44393" applyFont="1" applyAlignment="1">
      <alignment horizontal="center" vertical="center" wrapText="1"/>
    </xf>
    <xf numFmtId="196" fontId="292" fillId="0" borderId="0" xfId="44394" applyNumberFormat="1" applyFont="1" applyFill="1" applyBorder="1" applyAlignment="1">
      <alignment horizontal="center" vertical="center" wrapText="1"/>
    </xf>
    <xf numFmtId="196" fontId="292" fillId="0" borderId="0" xfId="44393" applyNumberFormat="1" applyFont="1" applyAlignment="1">
      <alignment horizontal="right" vertical="center" wrapText="1"/>
    </xf>
    <xf numFmtId="196" fontId="292" fillId="0" borderId="0" xfId="44395" applyNumberFormat="1" applyFont="1" applyAlignment="1">
      <alignment horizontal="left" vertical="center" wrapText="1"/>
    </xf>
    <xf numFmtId="14" fontId="292" fillId="0" borderId="0" xfId="44393" applyNumberFormat="1" applyFont="1" applyAlignment="1">
      <alignment horizontal="center" vertical="center"/>
    </xf>
    <xf numFmtId="0" fontId="292" fillId="0" borderId="0" xfId="44393" applyFont="1" applyAlignment="1">
      <alignment vertical="center"/>
    </xf>
    <xf numFmtId="0" fontId="298" fillId="0" borderId="0" xfId="44393" applyFont="1" applyAlignment="1">
      <alignment horizontal="center" vertical="center"/>
    </xf>
    <xf numFmtId="0" fontId="292" fillId="0" borderId="0" xfId="44393" applyFont="1" applyAlignment="1">
      <alignment horizontal="center" vertical="center"/>
    </xf>
    <xf numFmtId="196" fontId="292" fillId="0" borderId="0" xfId="44393" applyNumberFormat="1" applyFont="1" applyAlignment="1">
      <alignment horizontal="center" vertical="center"/>
    </xf>
    <xf numFmtId="196" fontId="292" fillId="0" borderId="0" xfId="44393" applyNumberFormat="1" applyFont="1" applyAlignment="1">
      <alignment horizontal="right" vertical="center"/>
    </xf>
    <xf numFmtId="196" fontId="292" fillId="0" borderId="0" xfId="44393" applyNumberFormat="1" applyFont="1" applyAlignment="1">
      <alignment horizontal="left" vertical="center" wrapText="1"/>
    </xf>
    <xf numFmtId="0" fontId="391"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79" fillId="0" borderId="148" xfId="5" applyNumberFormat="1" applyFont="1" applyBorder="1" applyAlignment="1">
      <alignment vertical="center"/>
    </xf>
    <xf numFmtId="3" fontId="372" fillId="0" borderId="148" xfId="5" applyNumberFormat="1" applyFont="1" applyBorder="1" applyAlignment="1">
      <alignment vertical="center"/>
    </xf>
    <xf numFmtId="3" fontId="0" fillId="0" borderId="148" xfId="5" applyNumberFormat="1" applyFont="1" applyBorder="1" applyAlignment="1">
      <alignment vertical="center"/>
    </xf>
    <xf numFmtId="167" fontId="322" fillId="0" borderId="95" xfId="4" applyNumberFormat="1" applyFont="1" applyBorder="1" applyAlignment="1">
      <alignment vertical="center"/>
    </xf>
    <xf numFmtId="167" fontId="322" fillId="0" borderId="96" xfId="4" applyNumberFormat="1" applyFont="1" applyBorder="1" applyAlignment="1">
      <alignment vertical="center"/>
    </xf>
    <xf numFmtId="167" fontId="322" fillId="0" borderId="97" xfId="4" applyNumberFormat="1" applyFont="1" applyBorder="1" applyAlignment="1">
      <alignment vertical="center"/>
    </xf>
    <xf numFmtId="0" fontId="16" fillId="0" borderId="0" xfId="44397"/>
    <xf numFmtId="0" fontId="279" fillId="0" borderId="92" xfId="44153" applyFont="1" applyBorder="1"/>
    <xf numFmtId="0" fontId="87" fillId="2" borderId="3" xfId="44101" applyFill="1" applyBorder="1"/>
    <xf numFmtId="0" fontId="281" fillId="0" borderId="92" xfId="44153" applyFont="1" applyBorder="1" applyAlignment="1">
      <alignment vertical="center"/>
    </xf>
    <xf numFmtId="0" fontId="293" fillId="0" borderId="92" xfId="44153" applyFont="1" applyBorder="1" applyAlignment="1">
      <alignment horizontal="center" vertical="center"/>
    </xf>
    <xf numFmtId="0" fontId="281" fillId="0" borderId="92" xfId="44153" applyFont="1" applyBorder="1" applyAlignment="1">
      <alignment horizontal="center" vertical="center"/>
    </xf>
    <xf numFmtId="0" fontId="285" fillId="0" borderId="92" xfId="0" applyFont="1" applyBorder="1" applyAlignment="1">
      <alignment horizontal="center" vertical="center" wrapText="1"/>
    </xf>
    <xf numFmtId="0" fontId="293" fillId="0" borderId="92" xfId="0" applyFont="1" applyBorder="1" applyAlignment="1">
      <alignment horizontal="center" vertical="center" wrapText="1"/>
    </xf>
    <xf numFmtId="198" fontId="284" fillId="0" borderId="92" xfId="0" applyNumberFormat="1" applyFont="1" applyBorder="1" applyAlignment="1">
      <alignment horizontal="center" vertical="center"/>
    </xf>
    <xf numFmtId="9" fontId="281" fillId="0" borderId="92" xfId="2" applyFont="1" applyFill="1" applyBorder="1" applyAlignment="1">
      <alignment horizontal="center" vertical="center" wrapText="1"/>
    </xf>
    <xf numFmtId="4" fontId="275" fillId="0" borderId="92" xfId="0" applyNumberFormat="1" applyFont="1" applyBorder="1" applyAlignment="1">
      <alignment vertical="center" wrapText="1"/>
    </xf>
    <xf numFmtId="168" fontId="275" fillId="0" borderId="92" xfId="44117" applyBorder="1" applyAlignment="1">
      <alignment vertical="center"/>
    </xf>
    <xf numFmtId="9" fontId="275" fillId="0" borderId="92" xfId="8801" applyBorder="1" applyAlignment="1">
      <alignment horizontal="center" vertical="center"/>
    </xf>
    <xf numFmtId="0" fontId="330" fillId="0" borderId="92" xfId="0" applyFont="1" applyBorder="1" applyAlignment="1">
      <alignment horizontal="center" vertical="center"/>
    </xf>
    <xf numFmtId="0" fontId="322" fillId="0" borderId="92" xfId="0" applyFont="1" applyBorder="1" applyAlignment="1">
      <alignment horizontal="center" vertical="center"/>
    </xf>
    <xf numFmtId="0" fontId="275" fillId="0" borderId="92" xfId="0" applyFont="1" applyBorder="1" applyAlignment="1">
      <alignment vertical="center" wrapText="1"/>
    </xf>
    <xf numFmtId="168" fontId="330" fillId="0" borderId="92" xfId="44117" applyFont="1" applyBorder="1" applyAlignment="1">
      <alignment vertical="center"/>
    </xf>
    <xf numFmtId="168" fontId="322" fillId="0" borderId="92" xfId="44117" applyFont="1" applyBorder="1" applyAlignment="1">
      <alignment vertical="center"/>
    </xf>
    <xf numFmtId="173" fontId="330"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0" fontId="275" fillId="2" borderId="0" xfId="44059" applyFill="1" applyAlignment="1">
      <alignment vertical="center"/>
    </xf>
    <xf numFmtId="0" fontId="279" fillId="0" borderId="0" xfId="44087" applyFont="1" applyAlignment="1">
      <alignment horizontal="center"/>
    </xf>
    <xf numFmtId="203" fontId="284" fillId="0" borderId="1" xfId="43894" applyNumberFormat="1" applyFont="1" applyBorder="1" applyAlignment="1">
      <alignment horizontal="center" vertical="center"/>
    </xf>
    <xf numFmtId="203" fontId="285" fillId="0" borderId="1" xfId="43894" applyNumberFormat="1" applyFont="1" applyBorder="1" applyAlignment="1">
      <alignment horizontal="center" vertical="center"/>
    </xf>
    <xf numFmtId="167" fontId="15" fillId="0" borderId="1" xfId="35088" applyNumberFormat="1" applyFont="1" applyFill="1" applyBorder="1" applyAlignment="1">
      <alignment vertical="center"/>
    </xf>
    <xf numFmtId="173" fontId="281" fillId="0" borderId="148" xfId="2" applyNumberFormat="1" applyFont="1" applyFill="1" applyBorder="1" applyAlignment="1">
      <alignment horizontal="center" vertical="center" wrapText="1"/>
    </xf>
    <xf numFmtId="1" fontId="281" fillId="0" borderId="148" xfId="0" applyNumberFormat="1" applyFont="1" applyBorder="1" applyAlignment="1">
      <alignment horizontal="center" vertical="center" wrapText="1"/>
    </xf>
    <xf numFmtId="4" fontId="275" fillId="0" borderId="35" xfId="44059" applyNumberFormat="1" applyBorder="1" applyAlignment="1">
      <alignment vertical="center"/>
    </xf>
    <xf numFmtId="167" fontId="275" fillId="0" borderId="0" xfId="44059" applyNumberFormat="1" applyAlignment="1">
      <alignment vertical="center"/>
    </xf>
    <xf numFmtId="167" fontId="328" fillId="0" borderId="152" xfId="78" applyNumberFormat="1" applyFont="1" applyBorder="1" applyAlignment="1">
      <alignment horizontal="center" vertical="center"/>
    </xf>
    <xf numFmtId="211" fontId="328" fillId="0" borderId="152" xfId="78" applyNumberFormat="1" applyFont="1" applyBorder="1" applyAlignment="1">
      <alignment horizontal="center" vertical="center"/>
    </xf>
    <xf numFmtId="0" fontId="396" fillId="0" borderId="0" xfId="78" applyFont="1" applyAlignment="1">
      <alignment horizontal="center" vertical="center"/>
    </xf>
    <xf numFmtId="212" fontId="377" fillId="0" borderId="0" xfId="78" applyNumberFormat="1" applyFont="1" applyAlignment="1">
      <alignment horizontal="right" vertical="center"/>
    </xf>
    <xf numFmtId="210" fontId="276" fillId="0" borderId="0" xfId="78" applyNumberFormat="1" applyAlignment="1">
      <alignment vertical="center"/>
    </xf>
    <xf numFmtId="211" fontId="377" fillId="0" borderId="0" xfId="78" applyNumberFormat="1" applyFont="1" applyAlignment="1">
      <alignment horizontal="right" vertical="center"/>
    </xf>
    <xf numFmtId="223" fontId="377" fillId="0" borderId="0" xfId="78" applyNumberFormat="1" applyFont="1" applyAlignment="1">
      <alignment horizontal="right" vertical="center"/>
    </xf>
    <xf numFmtId="0" fontId="375" fillId="0" borderId="0" xfId="78" applyFont="1" applyAlignment="1">
      <alignment horizontal="center" vertical="center"/>
    </xf>
    <xf numFmtId="0" fontId="0" fillId="0" borderId="155" xfId="0" pivotButton="1" applyBorder="1" applyAlignment="1">
      <alignment horizontal="center" vertical="center" wrapText="1"/>
    </xf>
    <xf numFmtId="0" fontId="389" fillId="39" borderId="153" xfId="44409" applyFont="1" applyFill="1" applyBorder="1" applyAlignment="1">
      <alignment horizontal="center" vertical="center" wrapText="1"/>
    </xf>
    <xf numFmtId="14" fontId="389" fillId="39" borderId="153" xfId="44409" applyNumberFormat="1" applyFont="1" applyFill="1" applyBorder="1" applyAlignment="1">
      <alignment horizontal="center" vertical="center" wrapText="1"/>
    </xf>
    <xf numFmtId="0" fontId="347" fillId="2" borderId="0" xfId="35116" applyFont="1" applyFill="1" applyAlignment="1">
      <alignment vertical="center" wrapText="1"/>
    </xf>
    <xf numFmtId="0" fontId="275" fillId="2" borderId="0" xfId="43894" applyFont="1" applyFill="1" applyAlignment="1">
      <alignment vertical="center"/>
    </xf>
    <xf numFmtId="0" fontId="394" fillId="39" borderId="153" xfId="44409" applyFont="1" applyFill="1" applyBorder="1" applyAlignment="1">
      <alignment horizontal="center" vertical="center" wrapText="1"/>
    </xf>
    <xf numFmtId="14" fontId="394" fillId="39" borderId="153" xfId="44409" applyNumberFormat="1" applyFont="1" applyFill="1" applyBorder="1" applyAlignment="1">
      <alignment horizontal="center" vertical="center" wrapText="1"/>
    </xf>
    <xf numFmtId="0" fontId="347" fillId="2" borderId="0" xfId="44172" applyFont="1" applyFill="1" applyAlignment="1">
      <alignment vertical="center" wrapText="1"/>
    </xf>
    <xf numFmtId="0" fontId="275" fillId="2" borderId="0" xfId="44171" applyFont="1" applyFill="1" applyAlignment="1">
      <alignment vertical="center"/>
    </xf>
    <xf numFmtId="0" fontId="389" fillId="39" borderId="128" xfId="44409" applyFont="1" applyFill="1" applyBorder="1" applyAlignment="1">
      <alignment horizontal="center" vertical="center" wrapText="1"/>
    </xf>
    <xf numFmtId="0" fontId="389" fillId="39" borderId="129" xfId="44409" applyFont="1" applyFill="1" applyBorder="1" applyAlignment="1">
      <alignment horizontal="center" vertical="center" wrapText="1"/>
    </xf>
    <xf numFmtId="0" fontId="389" fillId="39" borderId="130" xfId="44409" applyFont="1" applyFill="1" applyBorder="1" applyAlignment="1">
      <alignment horizontal="center" vertical="center" wrapText="1"/>
    </xf>
    <xf numFmtId="14" fontId="389" fillId="39" borderId="130" xfId="44409" applyNumberFormat="1" applyFont="1" applyFill="1" applyBorder="1" applyAlignment="1">
      <alignment horizontal="center" vertical="center" wrapText="1"/>
    </xf>
    <xf numFmtId="0" fontId="346" fillId="2" borderId="0" xfId="43927" applyFont="1" applyFill="1" applyAlignment="1">
      <alignment vertical="center"/>
    </xf>
    <xf numFmtId="196" fontId="389" fillId="39" borderId="153" xfId="44409" applyNumberFormat="1" applyFont="1" applyFill="1" applyBorder="1" applyAlignment="1">
      <alignment horizontal="center" vertical="center" wrapText="1"/>
    </xf>
    <xf numFmtId="0" fontId="346" fillId="2" borderId="0" xfId="43927" applyFont="1" applyFill="1"/>
    <xf numFmtId="181" fontId="298" fillId="0" borderId="153" xfId="0" applyNumberFormat="1" applyFont="1" applyBorder="1" applyAlignment="1">
      <alignment horizontal="center" vertical="center" wrapText="1"/>
    </xf>
    <xf numFmtId="0" fontId="298" fillId="0" borderId="153" xfId="0" applyFont="1" applyBorder="1" applyAlignment="1">
      <alignment horizontal="center" vertical="center" wrapText="1"/>
    </xf>
    <xf numFmtId="181" fontId="298" fillId="0" borderId="153" xfId="0" applyNumberFormat="1" applyFont="1" applyBorder="1" applyAlignment="1">
      <alignment horizontal="left" vertical="center" wrapText="1"/>
    </xf>
    <xf numFmtId="3" fontId="292" fillId="0" borderId="153" xfId="1" applyNumberFormat="1" applyFont="1" applyFill="1" applyBorder="1" applyAlignment="1">
      <alignment horizontal="center" vertical="center" wrapText="1"/>
    </xf>
    <xf numFmtId="168" fontId="292" fillId="0" borderId="153" xfId="0" applyNumberFormat="1" applyFont="1" applyBorder="1" applyAlignment="1">
      <alignment horizontal="center" vertical="center" wrapText="1"/>
    </xf>
    <xf numFmtId="0" fontId="298" fillId="0" borderId="153" xfId="0" applyFont="1" applyBorder="1" applyAlignment="1">
      <alignment horizontal="left" vertical="center" wrapText="1"/>
    </xf>
    <xf numFmtId="0" fontId="292" fillId="0" borderId="153" xfId="0" applyFont="1" applyBorder="1" applyAlignment="1">
      <alignment horizontal="center" vertical="center" wrapText="1"/>
    </xf>
    <xf numFmtId="9" fontId="292" fillId="0" borderId="153" xfId="0" applyNumberFormat="1" applyFont="1" applyBorder="1" applyAlignment="1">
      <alignment horizontal="center" vertical="center" wrapText="1"/>
    </xf>
    <xf numFmtId="3" fontId="298" fillId="0" borderId="153" xfId="1" applyNumberFormat="1" applyFont="1" applyFill="1" applyBorder="1" applyAlignment="1">
      <alignment horizontal="center" vertical="center" wrapText="1"/>
    </xf>
    <xf numFmtId="168" fontId="298" fillId="0" borderId="153" xfId="0" applyNumberFormat="1" applyFont="1" applyBorder="1" applyAlignment="1">
      <alignment horizontal="center" vertical="center" wrapText="1"/>
    </xf>
    <xf numFmtId="183" fontId="292" fillId="0" borderId="153" xfId="1" applyNumberFormat="1" applyFont="1" applyFill="1" applyBorder="1" applyAlignment="1">
      <alignment horizontal="center" vertical="center" wrapText="1"/>
    </xf>
    <xf numFmtId="43" fontId="298" fillId="0" borderId="153" xfId="0" applyNumberFormat="1" applyFont="1" applyBorder="1" applyAlignment="1">
      <alignment horizontal="center" vertical="center" wrapText="1"/>
    </xf>
    <xf numFmtId="181" fontId="292" fillId="0" borderId="153" xfId="0" applyNumberFormat="1" applyFont="1" applyBorder="1" applyAlignment="1">
      <alignment horizontal="left" vertical="center" wrapText="1"/>
    </xf>
    <xf numFmtId="181" fontId="292" fillId="0" borderId="157" xfId="0" applyNumberFormat="1" applyFont="1" applyBorder="1" applyAlignment="1">
      <alignment horizontal="left" vertical="center" wrapText="1"/>
    </xf>
    <xf numFmtId="3" fontId="292" fillId="0" borderId="157" xfId="1" applyNumberFormat="1" applyFont="1" applyFill="1" applyBorder="1" applyAlignment="1">
      <alignment horizontal="center" vertical="center" wrapText="1"/>
    </xf>
    <xf numFmtId="183" fontId="292" fillId="0" borderId="157" xfId="1" applyNumberFormat="1" applyFont="1" applyFill="1" applyBorder="1" applyAlignment="1">
      <alignment horizontal="center" vertical="center" wrapText="1"/>
    </xf>
    <xf numFmtId="217" fontId="279" fillId="0" borderId="97" xfId="0" applyNumberFormat="1" applyFont="1" applyBorder="1" applyAlignment="1">
      <alignment vertical="center"/>
    </xf>
    <xf numFmtId="217" fontId="279" fillId="0" borderId="92" xfId="0" applyNumberFormat="1" applyFont="1" applyBorder="1" applyAlignment="1">
      <alignment vertical="center"/>
    </xf>
    <xf numFmtId="217" fontId="279" fillId="0" borderId="92" xfId="1" applyNumberFormat="1" applyFont="1" applyBorder="1" applyAlignment="1">
      <alignment vertical="center"/>
    </xf>
    <xf numFmtId="217" fontId="279" fillId="0" borderId="137" xfId="0" applyNumberFormat="1" applyFont="1" applyBorder="1" applyAlignment="1">
      <alignment vertical="center"/>
    </xf>
    <xf numFmtId="217" fontId="279" fillId="0" borderId="92" xfId="44360" applyNumberFormat="1" applyFont="1" applyBorder="1" applyAlignment="1">
      <alignment vertical="center"/>
    </xf>
    <xf numFmtId="44" fontId="285" fillId="0" borderId="125" xfId="4" applyNumberFormat="1" applyFont="1" applyBorder="1" applyAlignment="1">
      <alignment horizontal="left" vertical="center"/>
    </xf>
    <xf numFmtId="0" fontId="0" fillId="0" borderId="92" xfId="0" applyBorder="1" applyAlignment="1">
      <alignment vertical="center" wrapText="1"/>
    </xf>
    <xf numFmtId="44" fontId="285" fillId="0" borderId="154" xfId="4" applyNumberFormat="1" applyFont="1" applyBorder="1" applyAlignment="1">
      <alignment horizontal="centerContinuous" vertical="center"/>
    </xf>
    <xf numFmtId="0" fontId="285" fillId="0" borderId="154" xfId="4" applyFont="1" applyBorder="1" applyAlignment="1">
      <alignment horizontal="centerContinuous" vertical="center"/>
    </xf>
    <xf numFmtId="170" fontId="279" fillId="0" borderId="154" xfId="5" applyNumberFormat="1" applyFont="1" applyBorder="1" applyAlignment="1">
      <alignment horizontal="center" vertical="center" wrapText="1"/>
    </xf>
    <xf numFmtId="170" fontId="330" fillId="0" borderId="154" xfId="5" applyNumberFormat="1" applyFont="1" applyFill="1" applyBorder="1" applyAlignment="1">
      <alignment horizontal="center" vertical="center" wrapText="1"/>
    </xf>
    <xf numFmtId="44" fontId="284" fillId="0" borderId="154" xfId="4" applyNumberFormat="1" applyFont="1" applyBorder="1" applyAlignment="1">
      <alignment vertical="center"/>
    </xf>
    <xf numFmtId="0" fontId="284" fillId="0" borderId="154" xfId="4" applyFont="1" applyBorder="1" applyAlignment="1">
      <alignment vertical="center"/>
    </xf>
    <xf numFmtId="170" fontId="0" fillId="0" borderId="154" xfId="5" applyNumberFormat="1" applyFont="1" applyFill="1" applyBorder="1" applyAlignment="1">
      <alignment vertical="center"/>
    </xf>
    <xf numFmtId="185" fontId="0" fillId="0" borderId="154" xfId="2" applyNumberFormat="1" applyFont="1" applyBorder="1" applyAlignment="1">
      <alignment vertical="center"/>
    </xf>
    <xf numFmtId="170" fontId="284" fillId="0" borderId="154" xfId="5" applyNumberFormat="1" applyFont="1" applyFill="1" applyBorder="1" applyAlignment="1">
      <alignment vertical="center"/>
    </xf>
    <xf numFmtId="3" fontId="279" fillId="0" borderId="154" xfId="5" applyNumberFormat="1" applyFont="1" applyBorder="1" applyAlignment="1">
      <alignment vertical="center"/>
    </xf>
    <xf numFmtId="185" fontId="279" fillId="0" borderId="154" xfId="2" applyNumberFormat="1" applyFont="1" applyBorder="1" applyAlignment="1">
      <alignment vertical="center"/>
    </xf>
    <xf numFmtId="0" fontId="327" fillId="0" borderId="156" xfId="35059" applyFill="1" applyBorder="1"/>
    <xf numFmtId="9" fontId="275" fillId="0" borderId="0" xfId="8801" applyAlignment="1">
      <alignment vertical="center"/>
    </xf>
    <xf numFmtId="0" fontId="280" fillId="0" borderId="18" xfId="0" applyFont="1" applyBorder="1" applyAlignment="1">
      <alignment horizontal="center" vertical="center"/>
    </xf>
    <xf numFmtId="0" fontId="397" fillId="0" borderId="0" xfId="0" applyFont="1" applyAlignment="1">
      <alignment horizontal="center" vertical="center" wrapText="1"/>
    </xf>
    <xf numFmtId="168" fontId="397" fillId="0" borderId="0" xfId="1" applyFont="1" applyAlignment="1">
      <alignment horizontal="center" vertical="center" wrapText="1"/>
    </xf>
    <xf numFmtId="0" fontId="397" fillId="0" borderId="162" xfId="0" applyFont="1" applyBorder="1" applyAlignment="1">
      <alignment horizontal="left" vertical="center" wrapText="1"/>
    </xf>
    <xf numFmtId="3" fontId="397" fillId="0" borderId="162" xfId="1" applyNumberFormat="1" applyFont="1" applyBorder="1" applyAlignment="1">
      <alignment horizontal="center" vertical="center" wrapText="1"/>
    </xf>
    <xf numFmtId="168" fontId="397" fillId="0" borderId="162" xfId="0" applyNumberFormat="1" applyFont="1" applyBorder="1" applyAlignment="1">
      <alignment horizontal="center" vertical="center" wrapText="1"/>
    </xf>
    <xf numFmtId="4" fontId="397" fillId="0" borderId="0" xfId="0" applyNumberFormat="1" applyFont="1" applyAlignment="1">
      <alignment horizontal="center" vertical="center" wrapText="1"/>
    </xf>
    <xf numFmtId="0" fontId="298" fillId="0" borderId="162" xfId="0" applyFont="1" applyBorder="1" applyAlignment="1">
      <alignment horizontal="left" vertical="center" wrapText="1"/>
    </xf>
    <xf numFmtId="3" fontId="298" fillId="0" borderId="162" xfId="1" applyNumberFormat="1" applyFont="1" applyBorder="1" applyAlignment="1">
      <alignment horizontal="center" vertical="center" wrapText="1"/>
    </xf>
    <xf numFmtId="168" fontId="298" fillId="0" borderId="162" xfId="0" applyNumberFormat="1" applyFont="1" applyBorder="1" applyAlignment="1">
      <alignment horizontal="center" vertical="center" wrapText="1"/>
    </xf>
    <xf numFmtId="0" fontId="292" fillId="0" borderId="162" xfId="0" applyFont="1" applyBorder="1" applyAlignment="1">
      <alignment horizontal="left" vertical="center" wrapText="1"/>
    </xf>
    <xf numFmtId="3" fontId="292" fillId="0" borderId="162" xfId="1" applyNumberFormat="1" applyFont="1" applyBorder="1" applyAlignment="1">
      <alignment horizontal="center" vertical="center" wrapText="1"/>
    </xf>
    <xf numFmtId="203" fontId="284" fillId="0" borderId="1" xfId="0" applyNumberFormat="1" applyFont="1" applyBorder="1" applyAlignment="1">
      <alignment horizontal="center" vertical="center"/>
    </xf>
    <xf numFmtId="203" fontId="284" fillId="0" borderId="116" xfId="0" applyNumberFormat="1" applyFont="1" applyBorder="1" applyAlignment="1">
      <alignment horizontal="center" vertical="center"/>
    </xf>
    <xf numFmtId="49" fontId="293" fillId="2" borderId="0" xfId="0" applyNumberFormat="1" applyFont="1" applyFill="1" applyAlignment="1">
      <alignment vertical="center"/>
    </xf>
    <xf numFmtId="168" fontId="281" fillId="2" borderId="0" xfId="1" applyFont="1" applyFill="1" applyAlignment="1">
      <alignment vertical="center"/>
    </xf>
    <xf numFmtId="0" fontId="281" fillId="2" borderId="0" xfId="0" applyFont="1" applyFill="1" applyAlignment="1">
      <alignment horizontal="left" vertical="center"/>
    </xf>
    <xf numFmtId="2" fontId="281" fillId="2" borderId="0" xfId="0" applyNumberFormat="1" applyFont="1" applyFill="1" applyAlignment="1">
      <alignment vertical="center"/>
    </xf>
    <xf numFmtId="0" fontId="281" fillId="2" borderId="0" xfId="0" applyFont="1" applyFill="1" applyAlignment="1">
      <alignment horizontal="center" vertical="center"/>
    </xf>
    <xf numFmtId="167" fontId="275" fillId="2" borderId="0" xfId="0" applyNumberFormat="1" applyFont="1" applyFill="1" applyAlignment="1">
      <alignment vertical="center"/>
    </xf>
    <xf numFmtId="0" fontId="275" fillId="2" borderId="0" xfId="0" applyFont="1" applyFill="1" applyAlignment="1">
      <alignment horizontal="right" vertical="center"/>
    </xf>
    <xf numFmtId="179" fontId="275" fillId="2" borderId="0" xfId="0" applyNumberFormat="1" applyFont="1" applyFill="1" applyAlignment="1">
      <alignment vertical="center"/>
    </xf>
    <xf numFmtId="179" fontId="281" fillId="2" borderId="0" xfId="0" applyNumberFormat="1" applyFont="1" applyFill="1" applyAlignment="1">
      <alignment vertical="center"/>
    </xf>
    <xf numFmtId="14" fontId="284" fillId="0" borderId="0" xfId="44393" applyNumberFormat="1" applyFont="1" applyAlignment="1">
      <alignment horizontal="center" vertical="center" wrapText="1"/>
    </xf>
    <xf numFmtId="14" fontId="284" fillId="0" borderId="0" xfId="44393" applyNumberFormat="1" applyFont="1" applyAlignment="1">
      <alignment horizontal="center" vertical="center"/>
    </xf>
    <xf numFmtId="170" fontId="0" fillId="2" borderId="0" xfId="44117" applyNumberFormat="1" applyFont="1" applyFill="1" applyAlignment="1">
      <alignment vertical="center"/>
    </xf>
    <xf numFmtId="0" fontId="284" fillId="0" borderId="92" xfId="0" applyFont="1" applyBorder="1" applyAlignment="1">
      <alignment horizontal="left" vertical="center" wrapText="1"/>
    </xf>
    <xf numFmtId="198" fontId="285" fillId="0" borderId="92" xfId="0" applyNumberFormat="1" applyFont="1" applyBorder="1" applyAlignment="1">
      <alignment horizontal="center" vertical="center"/>
    </xf>
    <xf numFmtId="173" fontId="293" fillId="0" borderId="92" xfId="2" applyNumberFormat="1" applyFont="1" applyFill="1" applyBorder="1" applyAlignment="1">
      <alignment horizontal="center" vertical="center" wrapText="1"/>
    </xf>
    <xf numFmtId="198" fontId="286" fillId="0" borderId="1" xfId="0" applyNumberFormat="1" applyFont="1" applyBorder="1" applyAlignment="1">
      <alignment horizontal="center" vertical="center" wrapText="1"/>
    </xf>
    <xf numFmtId="164" fontId="11" fillId="0" borderId="45" xfId="27" applyNumberFormat="1" applyFont="1" applyBorder="1" applyAlignment="1">
      <alignment horizontal="center" vertical="center" wrapText="1"/>
    </xf>
    <xf numFmtId="0" fontId="293" fillId="0" borderId="135" xfId="0" applyFont="1" applyBorder="1" applyAlignment="1">
      <alignment horizontal="center" vertical="center"/>
    </xf>
    <xf numFmtId="2" fontId="285" fillId="2" borderId="92" xfId="44094" applyNumberFormat="1" applyFont="1" applyFill="1" applyBorder="1" applyAlignment="1">
      <alignment horizontal="center" vertical="center" wrapText="1"/>
    </xf>
    <xf numFmtId="0" fontId="284" fillId="2" borderId="92" xfId="44094" applyFont="1" applyFill="1" applyBorder="1" applyAlignment="1">
      <alignment horizontal="left" vertical="center" wrapText="1"/>
    </xf>
    <xf numFmtId="1" fontId="275" fillId="2" borderId="92" xfId="44093" applyNumberFormat="1" applyFill="1" applyBorder="1" applyAlignment="1">
      <alignment horizontal="center"/>
    </xf>
    <xf numFmtId="1" fontId="275" fillId="0" borderId="92" xfId="44093" applyNumberFormat="1" applyBorder="1" applyAlignment="1">
      <alignment horizontal="center"/>
    </xf>
    <xf numFmtId="0" fontId="284" fillId="2" borderId="92" xfId="44094" applyFont="1" applyFill="1" applyBorder="1" applyAlignment="1">
      <alignment vertical="center"/>
    </xf>
    <xf numFmtId="0" fontId="11" fillId="0" borderId="1" xfId="0" applyFont="1" applyBorder="1" applyAlignment="1">
      <alignment vertical="center" wrapText="1"/>
    </xf>
    <xf numFmtId="0" fontId="280" fillId="0" borderId="156" xfId="0" applyFont="1" applyBorder="1" applyAlignment="1">
      <alignment horizontal="center" vertical="center"/>
    </xf>
    <xf numFmtId="0" fontId="285" fillId="2" borderId="92" xfId="44094" applyFont="1" applyFill="1" applyBorder="1" applyAlignment="1">
      <alignment horizontal="left" vertical="center" wrapText="1"/>
    </xf>
    <xf numFmtId="1" fontId="322" fillId="2" borderId="92" xfId="44093" applyNumberFormat="1" applyFont="1" applyFill="1" applyBorder="1" applyAlignment="1">
      <alignment horizontal="center"/>
    </xf>
    <xf numFmtId="0" fontId="281" fillId="0" borderId="162" xfId="44153" applyFont="1" applyBorder="1" applyAlignment="1">
      <alignment vertical="center"/>
    </xf>
    <xf numFmtId="0" fontId="281" fillId="0" borderId="162" xfId="44153" applyFont="1" applyBorder="1" applyAlignment="1">
      <alignment horizontal="center" vertical="center"/>
    </xf>
    <xf numFmtId="4" fontId="390" fillId="0" borderId="0" xfId="44059" applyNumberFormat="1" applyFont="1" applyAlignment="1">
      <alignment vertical="center"/>
    </xf>
    <xf numFmtId="0" fontId="285" fillId="0" borderId="167" xfId="0" applyFont="1" applyBorder="1" applyAlignment="1">
      <alignment horizontal="center" vertical="center"/>
    </xf>
    <xf numFmtId="0" fontId="285" fillId="0" borderId="167" xfId="78" applyFont="1" applyBorder="1" applyAlignment="1">
      <alignment horizontal="center" vertical="center"/>
    </xf>
    <xf numFmtId="0" fontId="293" fillId="0" borderId="167" xfId="0" applyFont="1" applyBorder="1" applyAlignment="1">
      <alignment horizontal="center" vertical="center"/>
    </xf>
    <xf numFmtId="179" fontId="284" fillId="0" borderId="167" xfId="35088" applyNumberFormat="1" applyFont="1" applyFill="1" applyBorder="1" applyAlignment="1">
      <alignment horizontal="center" vertical="center"/>
    </xf>
    <xf numFmtId="203" fontId="284" fillId="0" borderId="167" xfId="0" applyNumberFormat="1" applyFont="1" applyBorder="1" applyAlignment="1">
      <alignment horizontal="center" vertical="center"/>
    </xf>
    <xf numFmtId="179" fontId="285" fillId="0" borderId="167" xfId="0" applyNumberFormat="1" applyFont="1" applyBorder="1" applyAlignment="1">
      <alignment horizontal="center" vertical="center"/>
    </xf>
    <xf numFmtId="203" fontId="285" fillId="0" borderId="167" xfId="5" applyNumberFormat="1" applyFont="1" applyFill="1" applyBorder="1" applyAlignment="1">
      <alignment horizontal="center" vertical="center" wrapText="1"/>
    </xf>
    <xf numFmtId="177" fontId="284" fillId="0" borderId="167" xfId="0" applyNumberFormat="1" applyFont="1" applyBorder="1" applyAlignment="1">
      <alignment horizontal="center" vertical="center"/>
    </xf>
    <xf numFmtId="177" fontId="285" fillId="0" borderId="167" xfId="0" applyNumberFormat="1" applyFont="1" applyBorder="1" applyAlignment="1">
      <alignment horizontal="center" vertical="center"/>
    </xf>
    <xf numFmtId="167" fontId="9" fillId="0" borderId="1" xfId="35088" applyNumberFormat="1" applyFont="1" applyFill="1" applyBorder="1" applyAlignment="1">
      <alignment vertical="center"/>
    </xf>
    <xf numFmtId="167" fontId="9" fillId="0" borderId="1" xfId="35089" applyNumberFormat="1" applyFont="1" applyBorder="1" applyAlignment="1">
      <alignment vertical="center"/>
    </xf>
    <xf numFmtId="44" fontId="284" fillId="0" borderId="166" xfId="4" applyNumberFormat="1" applyFont="1" applyBorder="1" applyAlignment="1">
      <alignment vertical="center"/>
    </xf>
    <xf numFmtId="44" fontId="284" fillId="0" borderId="168" xfId="4" applyNumberFormat="1" applyFont="1" applyBorder="1" applyAlignment="1">
      <alignment vertical="center"/>
    </xf>
    <xf numFmtId="44" fontId="284" fillId="0" borderId="169" xfId="4" applyNumberFormat="1" applyFont="1" applyBorder="1" applyAlignment="1">
      <alignment vertical="center"/>
    </xf>
    <xf numFmtId="0" fontId="9" fillId="0" borderId="92" xfId="0" applyFont="1" applyBorder="1" applyAlignment="1">
      <alignment vertical="center" wrapText="1"/>
    </xf>
    <xf numFmtId="0" fontId="9" fillId="0" borderId="18" xfId="0" applyFont="1" applyBorder="1" applyAlignment="1">
      <alignment vertical="center"/>
    </xf>
    <xf numFmtId="0" fontId="9" fillId="0" borderId="84" xfId="0" applyFont="1" applyBorder="1" applyAlignment="1">
      <alignment vertical="center" wrapText="1"/>
    </xf>
    <xf numFmtId="0" fontId="281" fillId="0" borderId="156" xfId="0" applyFont="1" applyBorder="1" applyAlignment="1">
      <alignment horizontal="center" vertical="center" wrapText="1"/>
    </xf>
    <xf numFmtId="3" fontId="286" fillId="0" borderId="18" xfId="0" applyNumberFormat="1" applyFont="1" applyBorder="1" applyAlignment="1">
      <alignment horizontal="center" vertical="center"/>
    </xf>
    <xf numFmtId="44" fontId="0" fillId="0" borderId="92" xfId="44415" applyFont="1" applyBorder="1" applyProtection="1"/>
    <xf numFmtId="44" fontId="330" fillId="0" borderId="92" xfId="44415" applyFont="1" applyBorder="1" applyProtection="1"/>
    <xf numFmtId="0" fontId="277" fillId="0" borderId="167" xfId="44068" applyFont="1" applyBorder="1" applyAlignment="1">
      <alignment wrapText="1"/>
    </xf>
    <xf numFmtId="1" fontId="277" fillId="0" borderId="167" xfId="44068" applyNumberFormat="1" applyFont="1" applyBorder="1" applyAlignment="1">
      <alignment horizontal="center" wrapText="1"/>
    </xf>
    <xf numFmtId="0" fontId="281" fillId="0" borderId="167" xfId="44153" applyFont="1" applyBorder="1" applyAlignment="1">
      <alignment vertical="center" wrapText="1"/>
    </xf>
    <xf numFmtId="0" fontId="281" fillId="0" borderId="167" xfId="44153" applyFont="1" applyBorder="1" applyAlignment="1">
      <alignment horizontal="center" vertical="center" wrapText="1"/>
    </xf>
    <xf numFmtId="0" fontId="73" fillId="0" borderId="0" xfId="44153" applyAlignment="1">
      <alignment wrapText="1"/>
    </xf>
    <xf numFmtId="0" fontId="279" fillId="0" borderId="0" xfId="44153" applyFont="1" applyAlignment="1">
      <alignment vertical="center" wrapText="1"/>
    </xf>
    <xf numFmtId="183" fontId="298" fillId="0" borderId="0" xfId="0" applyNumberFormat="1" applyFont="1" applyAlignment="1">
      <alignment vertical="center" wrapText="1"/>
    </xf>
    <xf numFmtId="0" fontId="7" fillId="0" borderId="18" xfId="0" applyFont="1" applyBorder="1" applyAlignment="1">
      <alignment vertical="center"/>
    </xf>
    <xf numFmtId="0" fontId="392" fillId="0" borderId="0" xfId="44059" applyFont="1" applyAlignment="1">
      <alignment vertical="center"/>
    </xf>
    <xf numFmtId="4" fontId="275" fillId="0" borderId="168" xfId="44059" applyNumberFormat="1" applyBorder="1" applyAlignment="1">
      <alignment vertical="center"/>
    </xf>
    <xf numFmtId="4" fontId="323" fillId="0" borderId="168" xfId="44059" applyNumberFormat="1" applyFont="1" applyBorder="1" applyAlignment="1">
      <alignment vertical="center"/>
    </xf>
    <xf numFmtId="0" fontId="366" fillId="2" borderId="0" xfId="0" applyFont="1" applyFill="1" applyAlignment="1">
      <alignment horizontal="left"/>
    </xf>
    <xf numFmtId="0" fontId="322" fillId="2" borderId="0" xfId="44059" applyFont="1" applyFill="1" applyAlignment="1">
      <alignment vertical="center"/>
    </xf>
    <xf numFmtId="0" fontId="279" fillId="0" borderId="167" xfId="44153" applyFont="1" applyBorder="1" applyAlignment="1">
      <alignment horizontal="center"/>
    </xf>
    <xf numFmtId="0" fontId="279" fillId="0" borderId="167" xfId="44153" applyFont="1" applyBorder="1" applyAlignment="1">
      <alignment horizontal="center" wrapText="1"/>
    </xf>
    <xf numFmtId="0" fontId="400" fillId="0" borderId="167" xfId="44421" applyFont="1" applyBorder="1" applyAlignment="1">
      <alignment wrapText="1"/>
    </xf>
    <xf numFmtId="0" fontId="400" fillId="0" borderId="167" xfId="44421" applyFont="1" applyBorder="1" applyAlignment="1">
      <alignment horizontal="center" wrapText="1"/>
    </xf>
    <xf numFmtId="0" fontId="293" fillId="0" borderId="167" xfId="44153" applyFont="1" applyBorder="1" applyAlignment="1">
      <alignment vertical="center" wrapText="1"/>
    </xf>
    <xf numFmtId="0" fontId="293" fillId="0" borderId="167" xfId="44153" applyFont="1" applyBorder="1" applyAlignment="1">
      <alignment horizontal="center" vertical="center" wrapText="1"/>
    </xf>
    <xf numFmtId="0" fontId="293" fillId="0" borderId="167" xfId="44153" applyFont="1" applyBorder="1" applyAlignment="1">
      <alignment vertical="center"/>
    </xf>
    <xf numFmtId="0" fontId="73" fillId="0" borderId="167" xfId="44153" applyBorder="1" applyAlignment="1">
      <alignment wrapText="1"/>
    </xf>
    <xf numFmtId="0" fontId="293" fillId="0" borderId="167" xfId="44153" applyFont="1" applyBorder="1" applyAlignment="1">
      <alignment horizontal="center" vertical="center"/>
    </xf>
    <xf numFmtId="0" fontId="400" fillId="0" borderId="167" xfId="44421" applyFont="1" applyBorder="1" applyAlignment="1">
      <alignment horizontal="center" vertical="center" wrapText="1"/>
    </xf>
    <xf numFmtId="0" fontId="279" fillId="0" borderId="167" xfId="44153" applyFont="1" applyBorder="1" applyAlignment="1">
      <alignment horizontal="center" vertical="center" wrapText="1"/>
    </xf>
    <xf numFmtId="0" fontId="279" fillId="0" borderId="167" xfId="44153" applyFont="1" applyBorder="1"/>
    <xf numFmtId="1" fontId="279" fillId="0" borderId="167" xfId="44153" applyNumberFormat="1" applyFont="1" applyBorder="1" applyAlignment="1">
      <alignment horizontal="center"/>
    </xf>
    <xf numFmtId="9" fontId="322" fillId="41" borderId="55" xfId="8801" applyFont="1" applyFill="1" applyBorder="1" applyAlignment="1">
      <alignment horizontal="center" vertical="center"/>
    </xf>
    <xf numFmtId="0" fontId="5" fillId="0" borderId="1" xfId="0" applyFont="1" applyBorder="1" applyAlignment="1">
      <alignment vertical="center"/>
    </xf>
    <xf numFmtId="0" fontId="5" fillId="0" borderId="68" xfId="0" applyFont="1" applyBorder="1" applyAlignment="1">
      <alignment vertical="center" wrapText="1"/>
    </xf>
    <xf numFmtId="0" fontId="284" fillId="40" borderId="0" xfId="44409" applyFont="1" applyFill="1" applyAlignment="1">
      <alignment vertical="center"/>
    </xf>
    <xf numFmtId="14" fontId="284" fillId="40" borderId="18" xfId="44409" applyNumberFormat="1" applyFont="1" applyFill="1" applyBorder="1" applyAlignment="1">
      <alignment horizontal="center" vertical="center"/>
    </xf>
    <xf numFmtId="14" fontId="284" fillId="0" borderId="18" xfId="44409" applyNumberFormat="1" applyFont="1" applyBorder="1" applyAlignment="1">
      <alignment horizontal="center" vertical="center"/>
    </xf>
    <xf numFmtId="0" fontId="284" fillId="0" borderId="18" xfId="44409" applyFont="1" applyBorder="1" applyAlignment="1">
      <alignment vertical="center"/>
    </xf>
    <xf numFmtId="4" fontId="275" fillId="0" borderId="171" xfId="44059" applyNumberFormat="1" applyBorder="1" applyAlignment="1">
      <alignment vertical="center"/>
    </xf>
    <xf numFmtId="0" fontId="275" fillId="0" borderId="172" xfId="44059" applyBorder="1" applyAlignment="1">
      <alignment vertical="center"/>
    </xf>
    <xf numFmtId="0" fontId="322" fillId="0" borderId="172" xfId="44059" applyFont="1" applyBorder="1" applyAlignment="1">
      <alignment horizontal="center" vertical="center" wrapText="1"/>
    </xf>
    <xf numFmtId="49" fontId="322" fillId="0" borderId="172" xfId="44059" applyNumberFormat="1" applyFont="1" applyBorder="1" applyAlignment="1">
      <alignment horizontal="center" vertical="center" wrapText="1"/>
    </xf>
    <xf numFmtId="170" fontId="323" fillId="2" borderId="14" xfId="44117" applyNumberFormat="1" applyFont="1" applyFill="1" applyBorder="1" applyAlignment="1">
      <alignment horizontal="center" vertical="center"/>
    </xf>
    <xf numFmtId="4" fontId="323" fillId="2" borderId="14" xfId="0" applyNumberFormat="1" applyFont="1" applyFill="1" applyBorder="1" applyAlignment="1">
      <alignment vertical="center"/>
    </xf>
    <xf numFmtId="0" fontId="323" fillId="2" borderId="14" xfId="0" applyFont="1" applyFill="1" applyBorder="1" applyAlignment="1">
      <alignment horizontal="center" vertical="center"/>
    </xf>
    <xf numFmtId="4" fontId="323" fillId="2" borderId="14" xfId="0" applyNumberFormat="1" applyFont="1" applyFill="1" applyBorder="1" applyAlignment="1">
      <alignment horizontal="center" vertical="center"/>
    </xf>
    <xf numFmtId="9" fontId="323" fillId="2" borderId="14" xfId="8801" applyFont="1" applyFill="1" applyBorder="1" applyAlignment="1">
      <alignment horizontal="center" vertical="center"/>
    </xf>
    <xf numFmtId="198" fontId="285" fillId="0" borderId="5" xfId="5" applyNumberFormat="1" applyFont="1" applyFill="1" applyBorder="1" applyAlignment="1">
      <alignment horizontal="center" vertical="center" wrapText="1"/>
    </xf>
    <xf numFmtId="0" fontId="400" fillId="0" borderId="167" xfId="44421" applyFont="1" applyBorder="1" applyAlignment="1">
      <alignment horizontal="left" vertical="center" wrapText="1"/>
    </xf>
    <xf numFmtId="0" fontId="281" fillId="0" borderId="172" xfId="44153" applyFont="1" applyBorder="1" applyAlignment="1">
      <alignment vertical="center" wrapText="1"/>
    </xf>
    <xf numFmtId="0" fontId="281" fillId="0" borderId="172" xfId="44153" applyFont="1" applyBorder="1" applyAlignment="1">
      <alignment horizontal="center" vertical="center" wrapText="1"/>
    </xf>
    <xf numFmtId="0" fontId="281" fillId="0" borderId="172" xfId="0" applyFont="1" applyBorder="1" applyAlignment="1">
      <alignment horizontal="center" vertical="center" wrapText="1"/>
    </xf>
    <xf numFmtId="0" fontId="293" fillId="0" borderId="172" xfId="0" applyFont="1" applyBorder="1" applyAlignment="1">
      <alignment horizontal="center" vertical="center" wrapText="1"/>
    </xf>
    <xf numFmtId="0" fontId="280" fillId="0" borderId="172" xfId="0" applyFont="1" applyBorder="1" applyAlignment="1">
      <alignment horizontal="center" vertical="center"/>
    </xf>
    <xf numFmtId="43" fontId="4" fillId="0" borderId="0" xfId="0" applyNumberFormat="1" applyFont="1" applyAlignment="1">
      <alignment horizontal="center" vertical="center"/>
    </xf>
    <xf numFmtId="0" fontId="4" fillId="0" borderId="1" xfId="0" applyFont="1" applyBorder="1" applyAlignment="1">
      <alignment vertical="center" wrapText="1"/>
    </xf>
    <xf numFmtId="0" fontId="322" fillId="0" borderId="172" xfId="44059" applyFont="1" applyBorder="1" applyAlignment="1">
      <alignment horizontal="centerContinuous" vertical="center" wrapText="1"/>
    </xf>
    <xf numFmtId="167" fontId="275" fillId="0" borderId="172" xfId="44059" applyNumberFormat="1" applyBorder="1" applyAlignment="1">
      <alignment vertical="center"/>
    </xf>
    <xf numFmtId="0" fontId="323" fillId="0" borderId="172" xfId="44059" applyFont="1" applyBorder="1" applyAlignment="1">
      <alignment horizontal="center" vertical="center"/>
    </xf>
    <xf numFmtId="167" fontId="275" fillId="0" borderId="174" xfId="44059" applyNumberFormat="1" applyBorder="1" applyAlignment="1">
      <alignment vertical="center"/>
    </xf>
    <xf numFmtId="167" fontId="275" fillId="0" borderId="175" xfId="44059" applyNumberFormat="1" applyBorder="1" applyAlignment="1">
      <alignment vertical="center"/>
    </xf>
    <xf numFmtId="9" fontId="275" fillId="0" borderId="172" xfId="8801" applyBorder="1" applyAlignment="1">
      <alignment horizontal="center" vertical="center"/>
    </xf>
    <xf numFmtId="9" fontId="322" fillId="0" borderId="172" xfId="8801" applyFont="1" applyBorder="1" applyAlignment="1">
      <alignment horizontal="center" vertical="center"/>
    </xf>
    <xf numFmtId="168" fontId="0" fillId="0" borderId="172" xfId="44117" applyFont="1" applyBorder="1" applyAlignment="1">
      <alignment horizontal="center" vertical="center"/>
    </xf>
    <xf numFmtId="9" fontId="0" fillId="0" borderId="172" xfId="8801" applyFont="1" applyBorder="1" applyAlignment="1">
      <alignment vertical="center"/>
    </xf>
    <xf numFmtId="222" fontId="0" fillId="0" borderId="172" xfId="44117" applyNumberFormat="1" applyFont="1" applyBorder="1" applyAlignment="1">
      <alignment vertical="center"/>
    </xf>
    <xf numFmtId="168" fontId="322" fillId="2" borderId="172" xfId="44117" applyFont="1" applyFill="1" applyBorder="1" applyAlignment="1">
      <alignment horizontal="center" vertical="center" wrapText="1"/>
    </xf>
    <xf numFmtId="9" fontId="322" fillId="2" borderId="172" xfId="8801" applyFont="1" applyFill="1" applyBorder="1" applyAlignment="1">
      <alignment horizontal="center" vertical="center" wrapText="1"/>
    </xf>
    <xf numFmtId="9" fontId="322" fillId="2" borderId="172" xfId="8801" applyFont="1" applyFill="1" applyBorder="1" applyAlignment="1">
      <alignment horizontal="center" vertical="center"/>
    </xf>
    <xf numFmtId="14" fontId="284" fillId="0" borderId="172" xfId="44409" applyNumberFormat="1" applyFont="1" applyBorder="1" applyAlignment="1">
      <alignment horizontal="center" vertical="center" wrapText="1"/>
    </xf>
    <xf numFmtId="196" fontId="284" fillId="0" borderId="172" xfId="44409" applyNumberFormat="1" applyFont="1" applyBorder="1" applyAlignment="1">
      <alignment vertical="center" wrapText="1"/>
    </xf>
    <xf numFmtId="0" fontId="284" fillId="0" borderId="172" xfId="44409" applyFont="1" applyBorder="1" applyAlignment="1">
      <alignment vertical="center"/>
    </xf>
    <xf numFmtId="14" fontId="284" fillId="0" borderId="172" xfId="0" applyNumberFormat="1" applyFont="1" applyBorder="1" applyAlignment="1">
      <alignment horizontal="justify" vertical="center" wrapText="1"/>
    </xf>
    <xf numFmtId="14" fontId="284" fillId="0" borderId="172" xfId="44409" applyNumberFormat="1" applyFont="1" applyBorder="1" applyAlignment="1">
      <alignment horizontal="center" vertical="center"/>
    </xf>
    <xf numFmtId="14" fontId="284" fillId="40" borderId="172" xfId="0" applyNumberFormat="1" applyFont="1" applyFill="1" applyBorder="1" applyAlignment="1">
      <alignment horizontal="center"/>
    </xf>
    <xf numFmtId="14" fontId="284" fillId="40" borderId="172" xfId="0" applyNumberFormat="1" applyFont="1" applyFill="1" applyBorder="1" applyAlignment="1">
      <alignment horizontal="justify" vertical="center" wrapText="1"/>
    </xf>
    <xf numFmtId="196" fontId="284" fillId="40" borderId="172" xfId="44409" applyNumberFormat="1" applyFont="1" applyFill="1" applyBorder="1" applyAlignment="1">
      <alignment vertical="center" wrapText="1"/>
    </xf>
    <xf numFmtId="14" fontId="284" fillId="40" borderId="172" xfId="44409" applyNumberFormat="1" applyFont="1" applyFill="1" applyBorder="1" applyAlignment="1">
      <alignment horizontal="center" vertical="center"/>
    </xf>
    <xf numFmtId="0" fontId="284" fillId="40" borderId="172" xfId="44409" applyFont="1" applyFill="1" applyBorder="1" applyAlignment="1">
      <alignment vertical="center"/>
    </xf>
    <xf numFmtId="14" fontId="284" fillId="0" borderId="172" xfId="0" applyNumberFormat="1" applyFont="1" applyBorder="1" applyAlignment="1">
      <alignment horizontal="center" vertical="center"/>
    </xf>
    <xf numFmtId="14" fontId="284" fillId="0" borderId="172" xfId="44409" applyNumberFormat="1" applyFont="1" applyBorder="1" applyAlignment="1">
      <alignment vertical="center"/>
    </xf>
    <xf numFmtId="0" fontId="284" fillId="0" borderId="172" xfId="44409" applyFont="1" applyBorder="1" applyAlignment="1">
      <alignment vertical="center" wrapText="1"/>
    </xf>
    <xf numFmtId="0" fontId="284" fillId="40" borderId="172" xfId="44409" applyFont="1" applyFill="1" applyBorder="1" applyAlignment="1">
      <alignment horizontal="center" vertical="center"/>
    </xf>
    <xf numFmtId="14" fontId="284" fillId="40" borderId="172" xfId="0" applyNumberFormat="1" applyFont="1" applyFill="1" applyBorder="1" applyAlignment="1">
      <alignment horizontal="center" vertical="center" wrapText="1"/>
    </xf>
    <xf numFmtId="14" fontId="284" fillId="40" borderId="172" xfId="0" applyNumberFormat="1" applyFont="1" applyFill="1" applyBorder="1" applyAlignment="1">
      <alignment vertical="center" wrapText="1"/>
    </xf>
    <xf numFmtId="0" fontId="284" fillId="0" borderId="172" xfId="0" applyFont="1" applyBorder="1" applyAlignment="1">
      <alignment vertical="center" wrapText="1"/>
    </xf>
    <xf numFmtId="14" fontId="284" fillId="2" borderId="172" xfId="44409" applyNumberFormat="1" applyFont="1" applyFill="1" applyBorder="1" applyAlignment="1">
      <alignment horizontal="center" vertical="center"/>
    </xf>
    <xf numFmtId="0" fontId="284" fillId="2" borderId="172" xfId="44409" applyFont="1" applyFill="1" applyBorder="1" applyAlignment="1">
      <alignment horizontal="left" vertical="center" wrapText="1"/>
    </xf>
    <xf numFmtId="0" fontId="284" fillId="40" borderId="172" xfId="44409" applyFont="1" applyFill="1" applyBorder="1" applyAlignment="1">
      <alignment horizontal="left" vertical="center" wrapText="1"/>
    </xf>
    <xf numFmtId="198" fontId="284" fillId="0" borderId="172" xfId="0" applyNumberFormat="1" applyFont="1" applyBorder="1" applyAlignment="1">
      <alignment vertical="center" wrapText="1"/>
    </xf>
    <xf numFmtId="14" fontId="284" fillId="0" borderId="172" xfId="0" applyNumberFormat="1" applyFont="1" applyBorder="1" applyAlignment="1">
      <alignment horizontal="center" vertical="center" wrapText="1"/>
    </xf>
    <xf numFmtId="14" fontId="284" fillId="2" borderId="172" xfId="0" applyNumberFormat="1" applyFont="1" applyFill="1" applyBorder="1" applyAlignment="1">
      <alignment horizontal="center" vertical="center" wrapText="1"/>
    </xf>
    <xf numFmtId="14" fontId="284" fillId="2" borderId="172" xfId="0" applyNumberFormat="1" applyFont="1" applyFill="1" applyBorder="1" applyAlignment="1">
      <alignment horizontal="justify" vertical="center" wrapText="1"/>
    </xf>
    <xf numFmtId="0" fontId="284" fillId="2" borderId="172" xfId="44409" applyFont="1" applyFill="1" applyBorder="1" applyAlignment="1">
      <alignment vertical="center"/>
    </xf>
    <xf numFmtId="0" fontId="394" fillId="39" borderId="172" xfId="44409" applyFont="1" applyFill="1" applyBorder="1" applyAlignment="1">
      <alignment horizontal="center" vertical="center" wrapText="1"/>
    </xf>
    <xf numFmtId="14" fontId="284" fillId="0" borderId="172" xfId="0" applyNumberFormat="1" applyFont="1" applyBorder="1" applyAlignment="1">
      <alignment horizontal="justify" vertical="center"/>
    </xf>
    <xf numFmtId="0" fontId="284" fillId="0" borderId="172" xfId="44409" applyFont="1" applyBorder="1" applyAlignment="1">
      <alignment horizontal="left" vertical="center" wrapText="1"/>
    </xf>
    <xf numFmtId="14" fontId="284" fillId="40" borderId="172" xfId="0" applyNumberFormat="1" applyFont="1" applyFill="1" applyBorder="1" applyAlignment="1">
      <alignment horizontal="center" vertical="center"/>
    </xf>
    <xf numFmtId="0" fontId="284" fillId="40" borderId="172" xfId="44409" applyFont="1" applyFill="1" applyBorder="1" applyAlignment="1">
      <alignment vertical="center" wrapText="1"/>
    </xf>
    <xf numFmtId="0" fontId="284" fillId="40" borderId="172" xfId="44409" applyFont="1" applyFill="1" applyBorder="1" applyAlignment="1">
      <alignment horizontal="justify" vertical="center" wrapText="1"/>
    </xf>
    <xf numFmtId="0" fontId="284" fillId="2" borderId="172" xfId="44409" applyFont="1" applyFill="1" applyBorder="1" applyAlignment="1">
      <alignment horizontal="justify" vertical="center" wrapText="1"/>
    </xf>
    <xf numFmtId="196" fontId="284" fillId="2" borderId="172" xfId="44409" applyNumberFormat="1" applyFont="1" applyFill="1" applyBorder="1" applyAlignment="1">
      <alignment vertical="center" wrapText="1"/>
    </xf>
    <xf numFmtId="0" fontId="398" fillId="0" borderId="172" xfId="0" applyFont="1" applyBorder="1" applyAlignment="1">
      <alignment horizontal="center" vertical="center" wrapText="1"/>
    </xf>
    <xf numFmtId="17" fontId="385" fillId="0" borderId="172" xfId="0" applyNumberFormat="1" applyFont="1" applyBorder="1" applyAlignment="1">
      <alignment horizontal="center" vertical="center" wrapText="1"/>
    </xf>
    <xf numFmtId="0" fontId="385" fillId="0" borderId="172" xfId="0" applyFont="1" applyBorder="1" applyAlignment="1">
      <alignment horizontal="center" vertical="center" wrapText="1"/>
    </xf>
    <xf numFmtId="198" fontId="385" fillId="0" borderId="172" xfId="0" applyNumberFormat="1" applyFont="1" applyBorder="1" applyAlignment="1">
      <alignment horizontal="center" vertical="center" wrapText="1"/>
    </xf>
    <xf numFmtId="1" fontId="385" fillId="0" borderId="172" xfId="0" applyNumberFormat="1" applyFont="1" applyBorder="1" applyAlignment="1">
      <alignment horizontal="center" vertical="center" wrapText="1"/>
    </xf>
    <xf numFmtId="49" fontId="385" fillId="0" borderId="172" xfId="0" applyNumberFormat="1" applyFont="1" applyBorder="1" applyAlignment="1">
      <alignment horizontal="center" vertical="center" wrapText="1"/>
    </xf>
    <xf numFmtId="10" fontId="385" fillId="0" borderId="172" xfId="0" applyNumberFormat="1" applyFont="1" applyBorder="1" applyAlignment="1">
      <alignment horizontal="center" vertical="center" wrapText="1"/>
    </xf>
    <xf numFmtId="0" fontId="398" fillId="40" borderId="172" xfId="0" applyFont="1" applyFill="1" applyBorder="1" applyAlignment="1">
      <alignment horizontal="center" vertical="center" wrapText="1"/>
    </xf>
    <xf numFmtId="17" fontId="385" fillId="40" borderId="172" xfId="0" applyNumberFormat="1" applyFont="1" applyFill="1" applyBorder="1" applyAlignment="1">
      <alignment horizontal="center" vertical="center" wrapText="1"/>
    </xf>
    <xf numFmtId="0" fontId="385" fillId="40" borderId="172" xfId="0" applyFont="1" applyFill="1" applyBorder="1" applyAlignment="1">
      <alignment horizontal="center" vertical="center" wrapText="1"/>
    </xf>
    <xf numFmtId="198" fontId="385" fillId="40" borderId="172" xfId="0" applyNumberFormat="1" applyFont="1" applyFill="1" applyBorder="1" applyAlignment="1">
      <alignment horizontal="center" vertical="center" wrapText="1"/>
    </xf>
    <xf numFmtId="1" fontId="385" fillId="40" borderId="172" xfId="0" applyNumberFormat="1" applyFont="1" applyFill="1" applyBorder="1" applyAlignment="1">
      <alignment horizontal="center" vertical="center" wrapText="1"/>
    </xf>
    <xf numFmtId="49" fontId="385" fillId="40" borderId="172" xfId="0" applyNumberFormat="1" applyFont="1" applyFill="1" applyBorder="1" applyAlignment="1">
      <alignment horizontal="center" vertical="center" wrapText="1"/>
    </xf>
    <xf numFmtId="10" fontId="385" fillId="40" borderId="172" xfId="0" applyNumberFormat="1" applyFont="1" applyFill="1" applyBorder="1" applyAlignment="1">
      <alignment horizontal="center" vertical="center" wrapText="1"/>
    </xf>
    <xf numFmtId="4" fontId="385" fillId="40" borderId="172" xfId="0" applyNumberFormat="1" applyFont="1" applyFill="1" applyBorder="1" applyAlignment="1">
      <alignment horizontal="center" vertical="center" wrapText="1"/>
    </xf>
    <xf numFmtId="4" fontId="385" fillId="0" borderId="172" xfId="0" applyNumberFormat="1" applyFont="1" applyBorder="1" applyAlignment="1">
      <alignment horizontal="center" vertical="center" wrapText="1"/>
    </xf>
    <xf numFmtId="0" fontId="398" fillId="2" borderId="172" xfId="0" applyFont="1" applyFill="1" applyBorder="1" applyAlignment="1">
      <alignment horizontal="center" vertical="center" wrapText="1"/>
    </xf>
    <xf numFmtId="17" fontId="385" fillId="2" borderId="172" xfId="0" applyNumberFormat="1" applyFont="1" applyFill="1" applyBorder="1" applyAlignment="1">
      <alignment horizontal="center" vertical="center" wrapText="1"/>
    </xf>
    <xf numFmtId="0" fontId="385" fillId="2" borderId="172" xfId="0" applyFont="1" applyFill="1" applyBorder="1" applyAlignment="1">
      <alignment horizontal="center" vertical="center" wrapText="1"/>
    </xf>
    <xf numFmtId="198" fontId="385" fillId="2" borderId="172" xfId="0" applyNumberFormat="1" applyFont="1" applyFill="1" applyBorder="1" applyAlignment="1">
      <alignment horizontal="center" vertical="center" wrapText="1"/>
    </xf>
    <xf numFmtId="1" fontId="385" fillId="2" borderId="172" xfId="0" applyNumberFormat="1" applyFont="1" applyFill="1" applyBorder="1" applyAlignment="1">
      <alignment horizontal="center" vertical="center" wrapText="1"/>
    </xf>
    <xf numFmtId="49" fontId="385" fillId="2" borderId="172" xfId="0" applyNumberFormat="1" applyFont="1" applyFill="1" applyBorder="1" applyAlignment="1">
      <alignment horizontal="center" vertical="center" wrapText="1"/>
    </xf>
    <xf numFmtId="10" fontId="385" fillId="2" borderId="172" xfId="0" applyNumberFormat="1" applyFont="1" applyFill="1" applyBorder="1" applyAlignment="1">
      <alignment horizontal="center" vertical="center" wrapText="1"/>
    </xf>
    <xf numFmtId="0" fontId="377" fillId="40" borderId="172" xfId="44409" applyFont="1" applyFill="1" applyBorder="1" applyAlignment="1">
      <alignment horizontal="center" vertical="center" wrapText="1"/>
    </xf>
    <xf numFmtId="17" fontId="328" fillId="40" borderId="172" xfId="44409" applyNumberFormat="1" applyFont="1" applyFill="1" applyBorder="1" applyAlignment="1">
      <alignment horizontal="center" vertical="center" wrapText="1"/>
    </xf>
    <xf numFmtId="0" fontId="328" fillId="40" borderId="172" xfId="44409" applyFont="1" applyFill="1" applyBorder="1" applyAlignment="1">
      <alignment horizontal="center" vertical="center" wrapText="1"/>
    </xf>
    <xf numFmtId="1" fontId="328" fillId="40" borderId="172" xfId="44409" applyNumberFormat="1" applyFont="1" applyFill="1" applyBorder="1" applyAlignment="1">
      <alignment horizontal="center" vertical="center" wrapText="1"/>
    </xf>
    <xf numFmtId="198" fontId="328" fillId="40" borderId="172" xfId="44409" applyNumberFormat="1" applyFont="1" applyFill="1" applyBorder="1" applyAlignment="1">
      <alignment horizontal="center" vertical="center" wrapText="1"/>
    </xf>
    <xf numFmtId="224" fontId="328" fillId="40" borderId="172" xfId="44410" applyNumberFormat="1" applyFont="1" applyFill="1" applyBorder="1" applyAlignment="1">
      <alignment horizontal="center" vertical="center"/>
    </xf>
    <xf numFmtId="10" fontId="328" fillId="40" borderId="172" xfId="44409" applyNumberFormat="1" applyFont="1" applyFill="1" applyBorder="1" applyAlignment="1">
      <alignment horizontal="center" vertical="center" wrapText="1"/>
    </xf>
    <xf numFmtId="0" fontId="377" fillId="0" borderId="172" xfId="44409" applyFont="1" applyBorder="1" applyAlignment="1">
      <alignment horizontal="center" vertical="center" wrapText="1"/>
    </xf>
    <xf numFmtId="17" fontId="328" fillId="0" borderId="172" xfId="44409" applyNumberFormat="1" applyFont="1" applyBorder="1" applyAlignment="1">
      <alignment horizontal="center" vertical="center" wrapText="1"/>
    </xf>
    <xf numFmtId="0" fontId="328" fillId="0" borderId="172" xfId="44409" applyFont="1" applyBorder="1" applyAlignment="1">
      <alignment horizontal="center" vertical="center" wrapText="1"/>
    </xf>
    <xf numFmtId="1" fontId="328" fillId="0" borderId="172" xfId="44409" applyNumberFormat="1" applyFont="1" applyBorder="1" applyAlignment="1">
      <alignment horizontal="center" vertical="center" wrapText="1"/>
    </xf>
    <xf numFmtId="198" fontId="328" fillId="0" borderId="172" xfId="44409" applyNumberFormat="1" applyFont="1" applyBorder="1" applyAlignment="1">
      <alignment horizontal="center" vertical="center" wrapText="1"/>
    </xf>
    <xf numFmtId="224" fontId="328" fillId="0" borderId="172" xfId="44410" applyNumberFormat="1" applyFont="1" applyFill="1" applyBorder="1" applyAlignment="1">
      <alignment horizontal="center" vertical="center"/>
    </xf>
    <xf numFmtId="10" fontId="328" fillId="0" borderId="172" xfId="44409" applyNumberFormat="1" applyFont="1" applyBorder="1" applyAlignment="1">
      <alignment horizontal="center" vertical="center" wrapText="1"/>
    </xf>
    <xf numFmtId="224" fontId="328" fillId="0" borderId="172" xfId="44410" applyNumberFormat="1" applyFont="1" applyFill="1" applyBorder="1" applyAlignment="1">
      <alignment horizontal="center" vertical="center" wrapText="1"/>
    </xf>
    <xf numFmtId="0" fontId="2" fillId="0" borderId="0" xfId="44427" applyAlignment="1">
      <alignment horizontal="centerContinuous"/>
    </xf>
    <xf numFmtId="0" fontId="2" fillId="0" borderId="0" xfId="44427"/>
    <xf numFmtId="210" fontId="2" fillId="0" borderId="0" xfId="44427" applyNumberFormat="1"/>
    <xf numFmtId="14" fontId="2" fillId="0" borderId="0" xfId="44427" applyNumberFormat="1"/>
    <xf numFmtId="168" fontId="0" fillId="0" borderId="0" xfId="44428" applyFont="1"/>
    <xf numFmtId="209" fontId="2" fillId="0" borderId="0" xfId="44427" applyNumberFormat="1"/>
    <xf numFmtId="0" fontId="2" fillId="0" borderId="0" xfId="44427" applyAlignment="1">
      <alignment vertical="center"/>
    </xf>
    <xf numFmtId="0" fontId="279" fillId="0" borderId="0" xfId="44427" applyFont="1"/>
    <xf numFmtId="0" fontId="279" fillId="33" borderId="176" xfId="44427" applyFont="1" applyFill="1" applyBorder="1" applyAlignment="1">
      <alignment horizontal="centerContinuous"/>
    </xf>
    <xf numFmtId="0" fontId="279" fillId="33" borderId="71" xfId="44427" applyFont="1" applyFill="1" applyBorder="1" applyAlignment="1">
      <alignment horizontal="center"/>
    </xf>
    <xf numFmtId="0" fontId="2" fillId="0" borderId="176" xfId="44427" applyBorder="1" applyAlignment="1">
      <alignment horizontal="centerContinuous" vertical="center"/>
    </xf>
    <xf numFmtId="3" fontId="2" fillId="0" borderId="71" xfId="44427" applyNumberFormat="1" applyBorder="1" applyAlignment="1">
      <alignment horizontal="center"/>
    </xf>
    <xf numFmtId="3" fontId="2" fillId="0" borderId="0" xfId="44427" applyNumberFormat="1"/>
    <xf numFmtId="0" fontId="275" fillId="0" borderId="42" xfId="44059" applyBorder="1" applyAlignment="1">
      <alignment horizontal="centerContinuous" vertical="center" wrapText="1"/>
    </xf>
    <xf numFmtId="0" fontId="275" fillId="0" borderId="69" xfId="44059" applyBorder="1" applyAlignment="1">
      <alignment horizontal="centerContinuous" vertical="center" wrapText="1"/>
    </xf>
    <xf numFmtId="0" fontId="275" fillId="0" borderId="42" xfId="44059" applyBorder="1" applyAlignment="1">
      <alignment horizontal="centerContinuous" vertical="center"/>
    </xf>
    <xf numFmtId="0" fontId="275" fillId="0" borderId="69" xfId="44059" applyBorder="1" applyAlignment="1">
      <alignment horizontal="centerContinuous" vertical="center"/>
    </xf>
    <xf numFmtId="0" fontId="322" fillId="0" borderId="177" xfId="44059" applyFont="1" applyBorder="1" applyAlignment="1">
      <alignment horizontal="center" vertical="center" wrapText="1"/>
    </xf>
    <xf numFmtId="168" fontId="322" fillId="0" borderId="177" xfId="44117" applyFont="1" applyBorder="1" applyAlignment="1">
      <alignment horizontal="center" vertical="center" wrapText="1"/>
    </xf>
    <xf numFmtId="4" fontId="322" fillId="0" borderId="177" xfId="44059" applyNumberFormat="1" applyFont="1" applyBorder="1" applyAlignment="1">
      <alignment horizontal="center" vertical="center" wrapText="1"/>
    </xf>
    <xf numFmtId="4" fontId="275" fillId="0" borderId="176" xfId="44059" applyNumberFormat="1" applyBorder="1" applyAlignment="1">
      <alignment vertical="center"/>
    </xf>
    <xf numFmtId="221" fontId="323" fillId="0" borderId="18" xfId="44117" applyNumberFormat="1" applyFont="1" applyBorder="1" applyAlignment="1">
      <alignment vertical="center"/>
    </xf>
    <xf numFmtId="221" fontId="323" fillId="0" borderId="2" xfId="44117" applyNumberFormat="1" applyFont="1" applyBorder="1" applyAlignment="1">
      <alignment vertical="center"/>
    </xf>
    <xf numFmtId="168" fontId="275" fillId="0" borderId="0" xfId="44117" applyAlignment="1">
      <alignment vertical="center"/>
    </xf>
    <xf numFmtId="4" fontId="275" fillId="0" borderId="177" xfId="44059" applyNumberFormat="1" applyBorder="1" applyAlignment="1">
      <alignment vertical="center"/>
    </xf>
    <xf numFmtId="221" fontId="0" fillId="0" borderId="0" xfId="44117" applyNumberFormat="1" applyFont="1" applyAlignment="1">
      <alignment vertical="center"/>
    </xf>
    <xf numFmtId="221" fontId="275" fillId="0" borderId="42" xfId="44117" applyNumberFormat="1" applyBorder="1" applyAlignment="1">
      <alignment vertical="center"/>
    </xf>
    <xf numFmtId="221" fontId="323" fillId="0" borderId="35" xfId="44117" applyNumberFormat="1" applyFont="1" applyBorder="1" applyAlignment="1">
      <alignment vertical="center"/>
    </xf>
    <xf numFmtId="0" fontId="275" fillId="0" borderId="177" xfId="44059" applyBorder="1" applyAlignment="1">
      <alignment vertical="center"/>
    </xf>
    <xf numFmtId="221" fontId="390" fillId="0" borderId="0" xfId="44117" applyNumberFormat="1" applyFont="1" applyAlignment="1">
      <alignment vertical="center"/>
    </xf>
    <xf numFmtId="4" fontId="402" fillId="0" borderId="176" xfId="44059" applyNumberFormat="1" applyFont="1" applyBorder="1" applyAlignment="1">
      <alignment vertical="center"/>
    </xf>
    <xf numFmtId="221" fontId="0" fillId="0" borderId="172" xfId="44117" applyNumberFormat="1" applyFont="1" applyBorder="1" applyAlignment="1">
      <alignment vertical="center"/>
    </xf>
    <xf numFmtId="168" fontId="390" fillId="0" borderId="0" xfId="44117" applyFont="1" applyAlignment="1">
      <alignment horizontal="right" vertical="center"/>
    </xf>
    <xf numFmtId="221" fontId="275" fillId="0" borderId="168" xfId="44117" applyNumberFormat="1" applyBorder="1" applyAlignment="1">
      <alignment vertical="center"/>
    </xf>
    <xf numFmtId="221" fontId="323" fillId="0" borderId="168" xfId="44117" applyNumberFormat="1" applyFont="1" applyBorder="1" applyAlignment="1">
      <alignment vertical="center"/>
    </xf>
    <xf numFmtId="221" fontId="323" fillId="0" borderId="172" xfId="44117" applyNumberFormat="1" applyFont="1" applyBorder="1" applyAlignment="1">
      <alignment vertical="center"/>
    </xf>
    <xf numFmtId="168" fontId="328" fillId="0" borderId="0" xfId="44117" applyFont="1" applyAlignment="1">
      <alignment vertical="center"/>
    </xf>
    <xf numFmtId="9" fontId="0" fillId="0" borderId="173" xfId="8801" applyFont="1" applyBorder="1" applyAlignment="1">
      <alignment vertical="center"/>
    </xf>
    <xf numFmtId="221" fontId="323" fillId="0" borderId="14" xfId="44117" applyNumberFormat="1" applyFont="1" applyBorder="1" applyAlignment="1">
      <alignment vertical="center"/>
    </xf>
    <xf numFmtId="221" fontId="323" fillId="0" borderId="15" xfId="44117" applyNumberFormat="1" applyFont="1" applyBorder="1" applyAlignment="1">
      <alignment vertical="center"/>
    </xf>
    <xf numFmtId="221" fontId="322" fillId="0" borderId="172" xfId="44117" applyNumberFormat="1" applyFont="1" applyBorder="1" applyAlignment="1">
      <alignment horizontal="center" vertical="center" wrapText="1"/>
    </xf>
    <xf numFmtId="167" fontId="1" fillId="0" borderId="1" xfId="35088" applyNumberFormat="1" applyFont="1" applyFill="1" applyBorder="1" applyAlignment="1">
      <alignment vertical="center"/>
    </xf>
    <xf numFmtId="0" fontId="284" fillId="0" borderId="172" xfId="0" applyFont="1" applyBorder="1" applyAlignment="1">
      <alignment horizontal="left" vertical="center" wrapText="1"/>
    </xf>
    <xf numFmtId="198" fontId="284" fillId="0" borderId="172" xfId="0" applyNumberFormat="1" applyFont="1" applyBorder="1" applyAlignment="1">
      <alignment horizontal="center" vertical="center"/>
    </xf>
    <xf numFmtId="9" fontId="281" fillId="0" borderId="172" xfId="2" applyFont="1" applyFill="1" applyBorder="1" applyAlignment="1">
      <alignment horizontal="center" vertical="center" wrapText="1"/>
    </xf>
    <xf numFmtId="9" fontId="275" fillId="0" borderId="172" xfId="8801" applyFill="1" applyBorder="1" applyAlignment="1">
      <alignment horizontal="center" vertical="center"/>
    </xf>
    <xf numFmtId="0" fontId="0" fillId="0" borderId="173" xfId="0" applyBorder="1" applyAlignment="1">
      <alignment horizontal="center" vertical="center" wrapText="1"/>
    </xf>
    <xf numFmtId="200" fontId="0" fillId="0" borderId="173" xfId="0" applyNumberFormat="1" applyBorder="1" applyAlignment="1">
      <alignment horizontal="center" vertical="center" wrapText="1"/>
    </xf>
    <xf numFmtId="200" fontId="0" fillId="0" borderId="87"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400" fillId="0" borderId="172" xfId="44421" applyFont="1" applyBorder="1" applyAlignment="1">
      <alignment wrapText="1"/>
    </xf>
    <xf numFmtId="0" fontId="400" fillId="0" borderId="172" xfId="44421" applyFont="1" applyBorder="1" applyAlignment="1">
      <alignment horizontal="center" vertical="center" wrapText="1"/>
    </xf>
    <xf numFmtId="164" fontId="1" fillId="0" borderId="45" xfId="27" applyNumberFormat="1" applyFont="1" applyBorder="1" applyAlignment="1">
      <alignment horizontal="center" vertical="center" wrapText="1"/>
    </xf>
    <xf numFmtId="179" fontId="281" fillId="0" borderId="172" xfId="0" applyNumberFormat="1" applyFont="1" applyBorder="1" applyAlignment="1">
      <alignment horizontal="center" vertical="center" wrapText="1"/>
    </xf>
    <xf numFmtId="2" fontId="156" fillId="0" borderId="0" xfId="0" applyNumberFormat="1" applyFont="1" applyAlignment="1">
      <alignment horizontal="center" vertical="center"/>
    </xf>
    <xf numFmtId="168" fontId="0" fillId="0" borderId="154" xfId="5" applyFont="1" applyFill="1" applyBorder="1" applyAlignment="1">
      <alignment vertical="center"/>
    </xf>
    <xf numFmtId="0" fontId="322" fillId="30" borderId="9" xfId="4" applyFont="1" applyFill="1" applyBorder="1" applyAlignment="1">
      <alignment vertical="center" wrapText="1"/>
    </xf>
    <xf numFmtId="0" fontId="322" fillId="30" borderId="0" xfId="4" applyFont="1" applyFill="1" applyAlignment="1">
      <alignment vertical="center" wrapText="1"/>
    </xf>
    <xf numFmtId="49" fontId="322" fillId="2" borderId="0" xfId="0" applyNumberFormat="1" applyFont="1" applyFill="1" applyAlignment="1">
      <alignment vertical="center" wrapText="1"/>
    </xf>
    <xf numFmtId="0" fontId="284" fillId="40" borderId="0" xfId="44409" applyFont="1" applyFill="1" applyAlignment="1">
      <alignment horizontal="left" vertical="center" wrapText="1"/>
    </xf>
    <xf numFmtId="0" fontId="284" fillId="0" borderId="0" xfId="44409" applyFont="1" applyAlignment="1">
      <alignment vertical="center"/>
    </xf>
    <xf numFmtId="0" fontId="285" fillId="2" borderId="0" xfId="0" applyFont="1" applyFill="1" applyAlignment="1">
      <alignment horizontal="left" vertical="center"/>
    </xf>
    <xf numFmtId="0" fontId="285" fillId="0" borderId="145" xfId="0" applyFont="1" applyBorder="1" applyAlignment="1">
      <alignment horizontal="center" vertical="center" wrapText="1"/>
    </xf>
    <xf numFmtId="0" fontId="285" fillId="0" borderId="146" xfId="0" applyFont="1" applyBorder="1" applyAlignment="1">
      <alignment horizontal="center" vertical="center" wrapText="1"/>
    </xf>
    <xf numFmtId="0" fontId="285" fillId="0" borderId="147" xfId="0" applyFont="1" applyBorder="1" applyAlignment="1">
      <alignment horizontal="center" vertical="center" wrapText="1"/>
    </xf>
    <xf numFmtId="0" fontId="284" fillId="0" borderId="0" xfId="0" applyFont="1" applyAlignment="1">
      <alignment horizontal="left" vertical="center" wrapText="1"/>
    </xf>
    <xf numFmtId="0" fontId="65" fillId="0" borderId="144" xfId="35088" applyFont="1" applyFill="1" applyBorder="1" applyAlignment="1">
      <alignment horizontal="center" vertical="center" wrapText="1"/>
    </xf>
    <xf numFmtId="0" fontId="65" fillId="0" borderId="18" xfId="35088" applyFont="1" applyFill="1" applyBorder="1" applyAlignment="1">
      <alignment horizontal="center" vertical="center" wrapText="1"/>
    </xf>
    <xf numFmtId="0" fontId="74" fillId="0" borderId="79" xfId="35088" applyFont="1" applyFill="1" applyBorder="1" applyAlignment="1">
      <alignment horizontal="center" vertical="center" wrapText="1"/>
    </xf>
    <xf numFmtId="0" fontId="74" fillId="0" borderId="18" xfId="35088" applyFont="1" applyFill="1" applyBorder="1" applyAlignment="1">
      <alignment horizontal="center" vertical="center" wrapText="1"/>
    </xf>
    <xf numFmtId="0" fontId="74" fillId="0" borderId="144" xfId="35088" applyFont="1" applyFill="1" applyBorder="1" applyAlignment="1">
      <alignment horizontal="center" vertical="center" wrapText="1"/>
    </xf>
    <xf numFmtId="0" fontId="74" fillId="0" borderId="38" xfId="35088" applyFont="1" applyFill="1" applyBorder="1" applyAlignment="1">
      <alignment horizontal="center" vertical="center" wrapText="1"/>
    </xf>
    <xf numFmtId="0" fontId="285" fillId="0" borderId="60" xfId="0" applyFont="1" applyBorder="1" applyAlignment="1">
      <alignment horizontal="center" vertical="center" wrapText="1"/>
    </xf>
    <xf numFmtId="0" fontId="285" fillId="0" borderId="18" xfId="0" applyFont="1" applyBorder="1" applyAlignment="1">
      <alignment horizontal="center" vertical="center" wrapText="1"/>
    </xf>
    <xf numFmtId="0" fontId="285" fillId="0" borderId="73" xfId="0" applyFont="1" applyBorder="1" applyAlignment="1">
      <alignment horizontal="center" vertical="center" wrapText="1"/>
    </xf>
    <xf numFmtId="0" fontId="285" fillId="0" borderId="75" xfId="0" applyFont="1" applyBorder="1" applyAlignment="1">
      <alignment horizontal="center" vertical="center" wrapText="1"/>
    </xf>
    <xf numFmtId="0" fontId="285" fillId="0" borderId="76" xfId="0" applyFont="1" applyBorder="1" applyAlignment="1">
      <alignment horizontal="center" vertical="center" wrapText="1"/>
    </xf>
    <xf numFmtId="0" fontId="293" fillId="2" borderId="9" xfId="0" applyFont="1" applyFill="1" applyBorder="1" applyAlignment="1">
      <alignment horizontal="center" vertical="center"/>
    </xf>
    <xf numFmtId="0" fontId="293" fillId="2" borderId="0" xfId="0" applyFont="1" applyFill="1" applyAlignment="1">
      <alignment horizontal="center" vertical="center"/>
    </xf>
    <xf numFmtId="0" fontId="293" fillId="2" borderId="10" xfId="0" applyFont="1" applyFill="1" applyBorder="1" applyAlignment="1">
      <alignment horizontal="center" vertical="center"/>
    </xf>
    <xf numFmtId="0" fontId="293" fillId="2" borderId="11" xfId="0" applyFont="1" applyFill="1" applyBorder="1" applyAlignment="1">
      <alignment horizontal="center" vertical="center"/>
    </xf>
    <xf numFmtId="0" fontId="293" fillId="2" borderId="3" xfId="0" applyFont="1" applyFill="1" applyBorder="1" applyAlignment="1">
      <alignment horizontal="center" vertical="center"/>
    </xf>
    <xf numFmtId="0" fontId="293" fillId="2" borderId="165" xfId="0" applyFont="1" applyFill="1" applyBorder="1" applyAlignment="1">
      <alignment horizontal="center" vertical="center"/>
    </xf>
    <xf numFmtId="1" fontId="285" fillId="0" borderId="42" xfId="4" applyNumberFormat="1" applyFont="1" applyBorder="1" applyAlignment="1">
      <alignment horizontal="center" vertical="center" wrapText="1"/>
    </xf>
    <xf numFmtId="1" fontId="285" fillId="0" borderId="75" xfId="4" applyNumberFormat="1" applyFont="1" applyBorder="1" applyAlignment="1">
      <alignment horizontal="center" vertical="center" wrapText="1"/>
    </xf>
    <xf numFmtId="1" fontId="285" fillId="0" borderId="76" xfId="4" applyNumberFormat="1" applyFont="1" applyBorder="1" applyAlignment="1">
      <alignment horizontal="center" vertical="center" wrapText="1"/>
    </xf>
    <xf numFmtId="0" fontId="284" fillId="0" borderId="0" xfId="4" applyFont="1" applyAlignment="1">
      <alignment horizontal="left" vertical="center" wrapText="1"/>
    </xf>
    <xf numFmtId="0" fontId="284" fillId="0" borderId="0" xfId="4" applyFont="1" applyAlignment="1">
      <alignment horizontal="justify" vertical="center" wrapText="1"/>
    </xf>
    <xf numFmtId="0" fontId="285" fillId="2" borderId="0" xfId="0" applyFont="1" applyFill="1" applyAlignment="1">
      <alignment horizontal="left" vertical="center" wrapText="1"/>
    </xf>
    <xf numFmtId="0" fontId="293" fillId="0" borderId="73" xfId="0" applyFont="1" applyBorder="1" applyAlignment="1">
      <alignment horizontal="center" vertical="center"/>
    </xf>
    <xf numFmtId="0" fontId="293" fillId="0" borderId="76" xfId="0" applyFont="1" applyBorder="1" applyAlignment="1">
      <alignment horizontal="center" vertical="center"/>
    </xf>
    <xf numFmtId="0" fontId="350" fillId="36" borderId="145" xfId="0" applyFont="1" applyFill="1" applyBorder="1" applyAlignment="1">
      <alignment horizontal="center" vertical="center" wrapText="1"/>
    </xf>
    <xf numFmtId="0" fontId="350" fillId="36" borderId="147" xfId="0" applyFont="1" applyFill="1" applyBorder="1" applyAlignment="1">
      <alignment horizontal="center" vertical="center" wrapText="1"/>
    </xf>
    <xf numFmtId="49" fontId="285" fillId="0" borderId="145" xfId="0" applyNumberFormat="1" applyFont="1" applyBorder="1" applyAlignment="1">
      <alignment horizontal="center" vertical="center" wrapText="1"/>
    </xf>
    <xf numFmtId="49" fontId="285" fillId="0" borderId="146" xfId="0" applyNumberFormat="1" applyFont="1" applyBorder="1" applyAlignment="1">
      <alignment horizontal="center" vertical="center" wrapText="1"/>
    </xf>
    <xf numFmtId="49" fontId="285" fillId="0" borderId="147" xfId="0" applyNumberFormat="1" applyFont="1" applyBorder="1" applyAlignment="1">
      <alignment horizontal="center" vertical="center" wrapText="1"/>
    </xf>
    <xf numFmtId="0" fontId="285" fillId="0" borderId="0" xfId="0" applyFont="1" applyAlignment="1">
      <alignment horizontal="left" vertical="center"/>
    </xf>
    <xf numFmtId="17" fontId="285" fillId="0" borderId="73" xfId="0" applyNumberFormat="1" applyFont="1" applyBorder="1" applyAlignment="1">
      <alignment horizontal="center" vertical="center" wrapText="1"/>
    </xf>
    <xf numFmtId="17" fontId="285" fillId="0" borderId="76" xfId="0" applyNumberFormat="1" applyFont="1" applyBorder="1" applyAlignment="1">
      <alignment horizontal="center" vertical="center" wrapText="1"/>
    </xf>
    <xf numFmtId="168" fontId="293" fillId="0" borderId="145" xfId="1" applyFont="1" applyFill="1" applyBorder="1" applyAlignment="1">
      <alignment horizontal="center" vertical="center"/>
    </xf>
    <xf numFmtId="168" fontId="293" fillId="0" borderId="147" xfId="1" applyFont="1" applyFill="1" applyBorder="1" applyAlignment="1">
      <alignment horizontal="center" vertical="center"/>
    </xf>
    <xf numFmtId="17" fontId="293" fillId="0" borderId="35" xfId="0" applyNumberFormat="1" applyFont="1" applyBorder="1" applyAlignment="1">
      <alignment horizontal="center" vertical="center" wrapText="1"/>
    </xf>
    <xf numFmtId="17" fontId="293" fillId="0" borderId="2" xfId="0" applyNumberFormat="1" applyFont="1" applyBorder="1" applyAlignment="1">
      <alignment horizontal="center" vertical="center" wrapText="1"/>
    </xf>
    <xf numFmtId="0" fontId="285" fillId="0" borderId="167" xfId="0" applyFont="1" applyBorder="1" applyAlignment="1">
      <alignment horizontal="center" vertical="center"/>
    </xf>
    <xf numFmtId="49" fontId="322" fillId="0" borderId="1" xfId="0" applyNumberFormat="1" applyFont="1" applyBorder="1" applyAlignment="1">
      <alignment horizontal="center" vertical="center" wrapText="1"/>
    </xf>
    <xf numFmtId="0" fontId="281" fillId="0" borderId="0" xfId="35076" applyFont="1" applyFill="1" applyBorder="1" applyAlignment="1">
      <alignment horizontal="center" vertical="center" wrapText="1"/>
    </xf>
    <xf numFmtId="0" fontId="275" fillId="0" borderId="0" xfId="35076" applyFont="1" applyFill="1" applyBorder="1" applyAlignment="1">
      <alignment horizontal="center" vertical="center"/>
    </xf>
    <xf numFmtId="49" fontId="285" fillId="0" borderId="73" xfId="0" applyNumberFormat="1" applyFont="1" applyBorder="1" applyAlignment="1">
      <alignment horizontal="center" vertical="center" wrapText="1"/>
    </xf>
    <xf numFmtId="49" fontId="285" fillId="0" borderId="75" xfId="0" applyNumberFormat="1" applyFont="1" applyBorder="1" applyAlignment="1">
      <alignment horizontal="center" vertical="center" wrapText="1"/>
    </xf>
    <xf numFmtId="49" fontId="285" fillId="0" borderId="76" xfId="0" applyNumberFormat="1" applyFont="1" applyBorder="1" applyAlignment="1">
      <alignment horizontal="center" vertical="center" wrapText="1"/>
    </xf>
    <xf numFmtId="0" fontId="322" fillId="37" borderId="1" xfId="0" applyFont="1" applyFill="1" applyBorder="1" applyAlignment="1">
      <alignment horizontal="center" vertical="center"/>
    </xf>
    <xf numFmtId="0" fontId="293" fillId="0" borderId="0" xfId="0" applyFont="1" applyAlignment="1">
      <alignment horizontal="center" vertical="center"/>
    </xf>
    <xf numFmtId="0" fontId="325" fillId="2" borderId="0" xfId="27" applyFont="1" applyFill="1" applyAlignment="1">
      <alignment horizontal="center" vertical="center" wrapText="1"/>
    </xf>
    <xf numFmtId="0" fontId="294" fillId="0" borderId="0" xfId="27" applyFont="1" applyAlignment="1">
      <alignment horizontal="center" vertical="center" wrapText="1"/>
    </xf>
    <xf numFmtId="0" fontId="348" fillId="2" borderId="0" xfId="27" applyFont="1" applyFill="1" applyAlignment="1">
      <alignment horizontal="center" vertical="center" wrapText="1"/>
    </xf>
    <xf numFmtId="17" fontId="293" fillId="0" borderId="145" xfId="0" applyNumberFormat="1" applyFont="1" applyBorder="1" applyAlignment="1">
      <alignment horizontal="center" vertical="center" wrapText="1"/>
    </xf>
    <xf numFmtId="17" fontId="293" fillId="0" borderId="147" xfId="0" applyNumberFormat="1" applyFont="1" applyBorder="1" applyAlignment="1">
      <alignment horizontal="center" vertical="center" wrapText="1"/>
    </xf>
    <xf numFmtId="168" fontId="293" fillId="0" borderId="145" xfId="1" applyFont="1" applyFill="1" applyBorder="1" applyAlignment="1">
      <alignment horizontal="center" vertical="center" wrapText="1"/>
    </xf>
    <xf numFmtId="168" fontId="293" fillId="0" borderId="147" xfId="1" applyFont="1" applyFill="1" applyBorder="1" applyAlignment="1">
      <alignment horizontal="center" vertical="center" wrapText="1"/>
    </xf>
    <xf numFmtId="0" fontId="350" fillId="36" borderId="81" xfId="0" applyFont="1" applyFill="1" applyBorder="1" applyAlignment="1">
      <alignment horizontal="center" vertical="center" wrapText="1"/>
    </xf>
    <xf numFmtId="0" fontId="350" fillId="36" borderId="42" xfId="0" applyFont="1" applyFill="1" applyBorder="1" applyAlignment="1">
      <alignment horizontal="center" vertical="center" wrapText="1"/>
    </xf>
    <xf numFmtId="49" fontId="285" fillId="2" borderId="145" xfId="0" applyNumberFormat="1" applyFont="1" applyFill="1" applyBorder="1" applyAlignment="1">
      <alignment horizontal="center" vertical="center" wrapText="1"/>
    </xf>
    <xf numFmtId="49" fontId="285" fillId="2" borderId="147" xfId="0" applyNumberFormat="1" applyFont="1" applyFill="1" applyBorder="1" applyAlignment="1">
      <alignment horizontal="center" vertical="center" wrapText="1"/>
    </xf>
    <xf numFmtId="49" fontId="285" fillId="0" borderId="0" xfId="0" applyNumberFormat="1" applyFont="1" applyAlignment="1">
      <alignment horizontal="center" vertical="center" wrapText="1"/>
    </xf>
    <xf numFmtId="0" fontId="372" fillId="2" borderId="0" xfId="0" applyFont="1" applyFill="1" applyAlignment="1">
      <alignment horizontal="left" vertical="center" wrapText="1"/>
    </xf>
    <xf numFmtId="0" fontId="285" fillId="2" borderId="0" xfId="0" applyFont="1" applyFill="1" applyAlignment="1">
      <alignment vertical="center" wrapText="1"/>
    </xf>
    <xf numFmtId="0" fontId="336" fillId="2" borderId="0" xfId="0" applyFont="1" applyFill="1" applyAlignment="1">
      <alignment vertical="center" wrapText="1"/>
    </xf>
    <xf numFmtId="0" fontId="285" fillId="0" borderId="1" xfId="4" applyFont="1" applyBorder="1" applyAlignment="1">
      <alignment horizontal="center" vertical="center" wrapText="1"/>
    </xf>
    <xf numFmtId="0" fontId="285" fillId="0" borderId="74" xfId="4" applyFont="1" applyBorder="1" applyAlignment="1">
      <alignment horizontal="center" vertical="center" wrapText="1"/>
    </xf>
    <xf numFmtId="1" fontId="284" fillId="0" borderId="42" xfId="4" applyNumberFormat="1" applyFont="1" applyBorder="1" applyAlignment="1">
      <alignment horizontal="left" vertical="center" wrapText="1"/>
    </xf>
    <xf numFmtId="1" fontId="284" fillId="0" borderId="75" xfId="4" applyNumberFormat="1" applyFont="1" applyBorder="1" applyAlignment="1">
      <alignment horizontal="left" vertical="center" wrapText="1"/>
    </xf>
    <xf numFmtId="1" fontId="284" fillId="0" borderId="76" xfId="4" applyNumberFormat="1" applyFont="1" applyBorder="1" applyAlignment="1">
      <alignment horizontal="left" vertical="center" wrapText="1"/>
    </xf>
    <xf numFmtId="0" fontId="322" fillId="0" borderId="0" xfId="0" applyFont="1" applyAlignment="1">
      <alignment horizontal="left" vertical="center" wrapText="1"/>
    </xf>
    <xf numFmtId="0" fontId="322" fillId="0" borderId="1" xfId="13" applyFont="1" applyBorder="1" applyAlignment="1">
      <alignment horizontal="center" vertical="center" wrapText="1"/>
    </xf>
    <xf numFmtId="0" fontId="322" fillId="0" borderId="1" xfId="0" applyFont="1" applyBorder="1" applyAlignment="1">
      <alignment horizontal="center" vertical="center" wrapText="1"/>
    </xf>
    <xf numFmtId="0" fontId="356" fillId="0" borderId="1" xfId="0" applyFont="1" applyBorder="1" applyAlignment="1">
      <alignment horizontal="center" vertical="center" wrapText="1"/>
    </xf>
    <xf numFmtId="0" fontId="294" fillId="0" borderId="1" xfId="0" applyFont="1" applyBorder="1" applyAlignment="1">
      <alignment horizontal="center" vertical="center" wrapText="1"/>
    </xf>
    <xf numFmtId="0" fontId="322" fillId="30" borderId="13" xfId="0" applyFont="1" applyFill="1" applyBorder="1" applyAlignment="1">
      <alignment horizontal="center" vertical="center" wrapText="1"/>
    </xf>
    <xf numFmtId="0" fontId="322" fillId="30" borderId="14" xfId="0" applyFont="1" applyFill="1" applyBorder="1" applyAlignment="1">
      <alignment horizontal="center" vertical="center" wrapText="1"/>
    </xf>
    <xf numFmtId="49" fontId="322" fillId="0" borderId="0" xfId="0" applyNumberFormat="1" applyFont="1" applyAlignment="1">
      <alignment horizontal="center" vertical="center" wrapText="1"/>
    </xf>
    <xf numFmtId="49" fontId="330" fillId="0" borderId="0" xfId="0" applyNumberFormat="1" applyFont="1" applyAlignment="1">
      <alignment horizontal="center" vertical="center" wrapText="1"/>
    </xf>
    <xf numFmtId="181" fontId="298" fillId="35" borderId="20" xfId="0" applyNumberFormat="1" applyFont="1" applyFill="1" applyBorder="1" applyAlignment="1">
      <alignment horizontal="center" vertical="center" wrapText="1"/>
    </xf>
    <xf numFmtId="181" fontId="298" fillId="35" borderId="44" xfId="0" applyNumberFormat="1" applyFont="1" applyFill="1" applyBorder="1" applyAlignment="1">
      <alignment horizontal="center" vertical="center" wrapText="1"/>
    </xf>
    <xf numFmtId="181" fontId="298" fillId="35" borderId="33" xfId="0" applyNumberFormat="1" applyFont="1" applyFill="1" applyBorder="1" applyAlignment="1">
      <alignment horizontal="center" vertical="center" wrapText="1"/>
    </xf>
    <xf numFmtId="181" fontId="298" fillId="35" borderId="5" xfId="0" applyNumberFormat="1" applyFont="1" applyFill="1" applyBorder="1" applyAlignment="1">
      <alignment horizontal="center" vertical="center" wrapText="1"/>
    </xf>
    <xf numFmtId="181" fontId="298" fillId="35" borderId="42" xfId="0" applyNumberFormat="1" applyFont="1" applyFill="1" applyBorder="1" applyAlignment="1">
      <alignment horizontal="center" vertical="center" wrapText="1"/>
    </xf>
    <xf numFmtId="181" fontId="322" fillId="32" borderId="0" xfId="0" applyNumberFormat="1" applyFont="1" applyFill="1" applyAlignment="1">
      <alignment horizontal="left" vertical="center"/>
    </xf>
    <xf numFmtId="181" fontId="322" fillId="0" borderId="0" xfId="0" applyNumberFormat="1" applyFont="1" applyAlignment="1">
      <alignment horizontal="left" vertical="center"/>
    </xf>
    <xf numFmtId="181" fontId="298" fillId="35" borderId="1" xfId="0" applyNumberFormat="1" applyFont="1" applyFill="1" applyBorder="1" applyAlignment="1">
      <alignment horizontal="center" vertical="center" wrapText="1"/>
    </xf>
    <xf numFmtId="0" fontId="275" fillId="0" borderId="0" xfId="0" applyFont="1" applyAlignment="1">
      <alignment horizontal="center" vertical="center" wrapText="1"/>
    </xf>
    <xf numFmtId="0" fontId="322" fillId="0" borderId="0" xfId="0" applyFont="1" applyAlignment="1">
      <alignment horizontal="center" vertical="center" wrapText="1"/>
    </xf>
    <xf numFmtId="49" fontId="275" fillId="0" borderId="0" xfId="0" applyNumberFormat="1" applyFont="1" applyAlignment="1">
      <alignment horizontal="center" vertical="center" wrapText="1"/>
    </xf>
    <xf numFmtId="0" fontId="322" fillId="30" borderId="15" xfId="0" applyFont="1" applyFill="1" applyBorder="1" applyAlignment="1">
      <alignment horizontal="center" vertical="center" wrapText="1"/>
    </xf>
    <xf numFmtId="43" fontId="335" fillId="0" borderId="17" xfId="0" applyNumberFormat="1" applyFont="1" applyBorder="1" applyAlignment="1">
      <alignment horizontal="left" vertical="center" wrapText="1"/>
    </xf>
    <xf numFmtId="43" fontId="335" fillId="0" borderId="41" xfId="0" applyNumberFormat="1" applyFont="1" applyBorder="1" applyAlignment="1">
      <alignment horizontal="left" vertical="center" wrapText="1"/>
    </xf>
    <xf numFmtId="43" fontId="335" fillId="0" borderId="49" xfId="0" applyNumberFormat="1" applyFont="1" applyBorder="1" applyAlignment="1">
      <alignment horizontal="left" vertical="center" wrapText="1"/>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center"/>
    </xf>
    <xf numFmtId="44" fontId="284" fillId="0" borderId="158" xfId="4" applyNumberFormat="1" applyFont="1" applyBorder="1" applyAlignment="1">
      <alignment horizontal="left" vertical="center"/>
    </xf>
    <xf numFmtId="44" fontId="284" fillId="0" borderId="159" xfId="4" applyNumberFormat="1" applyFont="1" applyBorder="1" applyAlignment="1">
      <alignment horizontal="left" vertical="center"/>
    </xf>
    <xf numFmtId="44" fontId="284" fillId="0" borderId="160" xfId="4" applyNumberFormat="1" applyFont="1" applyBorder="1" applyAlignment="1">
      <alignment horizontal="left" vertical="center"/>
    </xf>
    <xf numFmtId="44" fontId="284" fillId="0" borderId="161" xfId="4" applyNumberFormat="1" applyFont="1" applyBorder="1" applyAlignment="1">
      <alignment horizontal="left" vertical="center"/>
    </xf>
    <xf numFmtId="44" fontId="284" fillId="0" borderId="163" xfId="4" applyNumberFormat="1" applyFont="1" applyBorder="1" applyAlignment="1">
      <alignment horizontal="left" vertical="center"/>
    </xf>
    <xf numFmtId="44" fontId="284" fillId="0" borderId="164" xfId="4" applyNumberFormat="1" applyFont="1" applyBorder="1"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322" fillId="0" borderId="87"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30" fillId="0" borderId="154"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22" fillId="0" borderId="95" xfId="4" applyNumberFormat="1" applyFont="1" applyBorder="1" applyAlignment="1">
      <alignment horizontal="left" vertical="center"/>
    </xf>
    <xf numFmtId="167" fontId="322" fillId="0" borderId="96" xfId="4" applyNumberFormat="1" applyFont="1" applyBorder="1" applyAlignment="1">
      <alignment horizontal="left" vertical="center"/>
    </xf>
    <xf numFmtId="167" fontId="322" fillId="0" borderId="97" xfId="4" applyNumberFormat="1" applyFont="1" applyBorder="1" applyAlignment="1">
      <alignment horizontal="left" vertical="center"/>
    </xf>
    <xf numFmtId="44" fontId="285" fillId="0" borderId="154" xfId="4" applyNumberFormat="1" applyFont="1" applyBorder="1" applyAlignment="1">
      <alignment horizontal="left" vertical="center"/>
    </xf>
    <xf numFmtId="0" fontId="322" fillId="30" borderId="9" xfId="4" applyFont="1" applyFill="1" applyBorder="1" applyAlignment="1">
      <alignment horizontal="center" vertical="center" wrapText="1"/>
    </xf>
    <xf numFmtId="0" fontId="322" fillId="30" borderId="0" xfId="4" applyFont="1" applyFill="1" applyAlignment="1">
      <alignment horizontal="center" vertical="center" wrapText="1"/>
    </xf>
    <xf numFmtId="49" fontId="322" fillId="2" borderId="0" xfId="0" applyNumberFormat="1" applyFont="1" applyFill="1" applyAlignment="1">
      <alignment horizontal="center" vertical="center" wrapText="1"/>
    </xf>
    <xf numFmtId="0" fontId="322" fillId="2" borderId="0" xfId="44059" applyFont="1" applyFill="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391" fillId="0" borderId="0" xfId="0" applyFont="1" applyAlignment="1">
      <alignment horizontal="left" vertical="center" wrapText="1"/>
    </xf>
    <xf numFmtId="0" fontId="322" fillId="30" borderId="10" xfId="4" applyFont="1" applyFill="1" applyBorder="1" applyAlignment="1">
      <alignment horizontal="center" vertical="center" wrapText="1"/>
    </xf>
    <xf numFmtId="0" fontId="322" fillId="30" borderId="11" xfId="4" applyFont="1" applyFill="1" applyBorder="1" applyAlignment="1">
      <alignment horizontal="center" vertical="center" wrapText="1"/>
    </xf>
    <xf numFmtId="0" fontId="322" fillId="30" borderId="179" xfId="4" applyFont="1" applyFill="1" applyBorder="1" applyAlignment="1">
      <alignment horizontal="center" vertical="center" wrapText="1"/>
    </xf>
    <xf numFmtId="0" fontId="322" fillId="0" borderId="0" xfId="44059" applyFont="1" applyAlignment="1">
      <alignment horizontal="center" vertical="center"/>
    </xf>
    <xf numFmtId="0" fontId="322" fillId="2" borderId="0" xfId="4" applyFont="1" applyFill="1" applyAlignment="1">
      <alignment horizontal="center" vertical="center" wrapText="1"/>
    </xf>
    <xf numFmtId="0" fontId="322" fillId="30" borderId="6" xfId="4" applyFont="1" applyFill="1" applyBorder="1" applyAlignment="1">
      <alignment horizontal="center" vertical="center" wrapText="1"/>
    </xf>
    <xf numFmtId="0" fontId="322" fillId="30" borderId="7" xfId="4" applyFont="1" applyFill="1" applyBorder="1" applyAlignment="1">
      <alignment horizontal="center" vertical="center" wrapText="1"/>
    </xf>
    <xf numFmtId="0" fontId="322" fillId="30" borderId="178" xfId="4" applyFont="1" applyFill="1" applyBorder="1" applyAlignment="1">
      <alignment horizontal="center" vertical="center" wrapText="1"/>
    </xf>
    <xf numFmtId="49" fontId="322" fillId="0" borderId="0" xfId="4" applyNumberFormat="1" applyFont="1" applyAlignment="1">
      <alignment horizontal="center" vertical="center"/>
    </xf>
    <xf numFmtId="49" fontId="322" fillId="30" borderId="0" xfId="4" applyNumberFormat="1" applyFont="1" applyFill="1" applyAlignment="1">
      <alignment horizontal="center" vertical="center"/>
    </xf>
    <xf numFmtId="0" fontId="279" fillId="0" borderId="0" xfId="44087" applyFont="1" applyAlignment="1">
      <alignment horizontal="center"/>
    </xf>
    <xf numFmtId="0" fontId="322" fillId="30" borderId="0" xfId="4" applyFont="1" applyFill="1" applyAlignment="1">
      <alignment horizontal="center" vertical="center"/>
    </xf>
    <xf numFmtId="49" fontId="322" fillId="0" borderId="0" xfId="4" applyNumberFormat="1" applyFont="1" applyAlignment="1">
      <alignment horizontal="center" vertical="center" wrapText="1"/>
    </xf>
    <xf numFmtId="0" fontId="279" fillId="4" borderId="1" xfId="0" applyFont="1" applyFill="1" applyBorder="1" applyAlignment="1">
      <alignment horizontal="center" vertical="center" wrapText="1"/>
    </xf>
    <xf numFmtId="0" fontId="282" fillId="4" borderId="1" xfId="13" applyFont="1" applyFill="1" applyBorder="1" applyAlignment="1">
      <alignment horizontal="center" vertical="center" wrapText="1"/>
    </xf>
    <xf numFmtId="0" fontId="282" fillId="4" borderId="92" xfId="13" applyFont="1" applyFill="1" applyBorder="1" applyAlignment="1">
      <alignment horizontal="center" vertical="center" wrapText="1"/>
    </xf>
    <xf numFmtId="49" fontId="322" fillId="30" borderId="13" xfId="0" applyNumberFormat="1" applyFont="1" applyFill="1" applyBorder="1" applyAlignment="1">
      <alignment horizontal="center" vertical="center" wrapText="1"/>
    </xf>
    <xf numFmtId="49" fontId="322" fillId="30" borderId="14" xfId="0" applyNumberFormat="1" applyFont="1" applyFill="1" applyBorder="1" applyAlignment="1">
      <alignment horizontal="center" vertical="center"/>
    </xf>
    <xf numFmtId="49" fontId="322"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21" xfId="0" applyBorder="1" applyAlignment="1">
      <alignment vertical="center" wrapText="1"/>
    </xf>
    <xf numFmtId="0" fontId="282" fillId="4" borderId="70" xfId="13" applyFont="1" applyFill="1" applyBorder="1" applyAlignment="1">
      <alignment horizontal="center" vertical="center" wrapText="1"/>
    </xf>
    <xf numFmtId="0" fontId="282" fillId="4" borderId="4" xfId="13" applyFont="1" applyFill="1" applyBorder="1" applyAlignment="1">
      <alignment horizontal="center" vertical="center" wrapText="1"/>
    </xf>
    <xf numFmtId="0" fontId="282" fillId="4" borderId="77" xfId="13" applyFont="1" applyFill="1" applyBorder="1" applyAlignment="1">
      <alignment horizontal="center" vertical="center" wrapText="1"/>
    </xf>
    <xf numFmtId="0" fontId="282" fillId="4" borderId="87" xfId="13" applyFont="1" applyFill="1" applyBorder="1" applyAlignment="1">
      <alignment horizontal="center" vertical="center" wrapText="1"/>
    </xf>
    <xf numFmtId="0" fontId="284" fillId="40" borderId="172" xfId="44409" applyFont="1" applyFill="1" applyBorder="1" applyAlignment="1">
      <alignment horizontal="center" vertical="center"/>
    </xf>
    <xf numFmtId="198" fontId="284" fillId="40" borderId="172" xfId="44409" applyNumberFormat="1" applyFont="1" applyFill="1" applyBorder="1" applyAlignment="1">
      <alignment horizontal="center" vertical="center"/>
    </xf>
    <xf numFmtId="198" fontId="284" fillId="40" borderId="172" xfId="0" applyNumberFormat="1" applyFont="1" applyFill="1" applyBorder="1" applyAlignment="1">
      <alignment horizontal="center" vertical="center" wrapText="1"/>
    </xf>
    <xf numFmtId="0" fontId="285" fillId="0" borderId="172" xfId="44409" applyFont="1" applyBorder="1" applyAlignment="1">
      <alignment horizontal="center" vertical="center"/>
    </xf>
    <xf numFmtId="0" fontId="284" fillId="0" borderId="172" xfId="44409" applyFont="1" applyBorder="1" applyAlignment="1">
      <alignment horizontal="center" vertical="center"/>
    </xf>
    <xf numFmtId="44" fontId="284" fillId="0" borderId="172" xfId="44415" applyFont="1" applyFill="1" applyBorder="1" applyAlignment="1">
      <alignment horizontal="center" vertical="center"/>
    </xf>
    <xf numFmtId="198" fontId="284" fillId="0" borderId="172" xfId="44409" applyNumberFormat="1" applyFont="1" applyBorder="1" applyAlignment="1">
      <alignment horizontal="center" vertical="center"/>
    </xf>
    <xf numFmtId="198" fontId="284" fillId="0" borderId="172" xfId="0" applyNumberFormat="1" applyFont="1" applyBorder="1" applyAlignment="1">
      <alignment horizontal="center" vertical="center" wrapText="1"/>
    </xf>
    <xf numFmtId="0" fontId="284" fillId="0" borderId="172" xfId="44409" applyFont="1" applyBorder="1" applyAlignment="1">
      <alignment horizontal="center" vertical="center" wrapText="1"/>
    </xf>
    <xf numFmtId="196" fontId="284" fillId="0" borderId="172" xfId="44409" applyNumberFormat="1" applyFont="1" applyBorder="1" applyAlignment="1">
      <alignment horizontal="center" vertical="center"/>
    </xf>
    <xf numFmtId="0" fontId="285" fillId="40" borderId="172" xfId="44409" applyFont="1" applyFill="1" applyBorder="1" applyAlignment="1">
      <alignment horizontal="center" vertical="center"/>
    </xf>
    <xf numFmtId="0" fontId="284" fillId="40" borderId="172" xfId="44409" applyFont="1" applyFill="1" applyBorder="1" applyAlignment="1">
      <alignment horizontal="center" vertical="center" wrapText="1"/>
    </xf>
    <xf numFmtId="196" fontId="284" fillId="40" borderId="172" xfId="44409" applyNumberFormat="1" applyFont="1" applyFill="1" applyBorder="1" applyAlignment="1">
      <alignment horizontal="center" vertical="center"/>
    </xf>
    <xf numFmtId="196" fontId="284" fillId="0" borderId="172" xfId="44409" applyNumberFormat="1" applyFont="1" applyBorder="1" applyAlignment="1">
      <alignment horizontal="center" vertical="center" wrapText="1"/>
    </xf>
    <xf numFmtId="0" fontId="285" fillId="40" borderId="172" xfId="44409" applyFont="1" applyFill="1" applyBorder="1" applyAlignment="1">
      <alignment horizontal="center" vertical="center" wrapText="1"/>
    </xf>
    <xf numFmtId="196" fontId="284" fillId="40" borderId="172" xfId="44409" applyNumberFormat="1" applyFont="1" applyFill="1" applyBorder="1" applyAlignment="1">
      <alignment horizontal="center" vertical="center" wrapText="1"/>
    </xf>
    <xf numFmtId="198" fontId="284" fillId="40" borderId="156" xfId="44415" applyNumberFormat="1" applyFont="1" applyFill="1" applyBorder="1" applyAlignment="1">
      <alignment horizontal="center" vertical="center" wrapText="1"/>
    </xf>
    <xf numFmtId="198" fontId="284" fillId="40" borderId="31" xfId="44415" applyNumberFormat="1" applyFont="1" applyFill="1" applyBorder="1" applyAlignment="1">
      <alignment horizontal="center" vertical="center" wrapText="1"/>
    </xf>
    <xf numFmtId="198" fontId="284" fillId="40" borderId="18" xfId="44415" applyNumberFormat="1" applyFont="1" applyFill="1" applyBorder="1" applyAlignment="1">
      <alignment horizontal="center" vertical="center" wrapText="1"/>
    </xf>
    <xf numFmtId="0" fontId="285" fillId="0" borderId="172" xfId="0" applyFont="1" applyBorder="1" applyAlignment="1">
      <alignment horizontal="center" vertical="center" wrapText="1"/>
    </xf>
    <xf numFmtId="0" fontId="284" fillId="0" borderId="172" xfId="0" applyFont="1" applyBorder="1" applyAlignment="1">
      <alignment horizontal="center" vertical="center" wrapText="1"/>
    </xf>
    <xf numFmtId="0" fontId="285" fillId="0" borderId="172" xfId="44409" applyFont="1" applyBorder="1" applyAlignment="1">
      <alignment horizontal="center" vertical="center" wrapText="1"/>
    </xf>
    <xf numFmtId="0" fontId="347" fillId="30" borderId="9" xfId="35116" applyFont="1" applyFill="1" applyBorder="1" applyAlignment="1">
      <alignment horizontal="center" vertical="center" wrapText="1"/>
    </xf>
    <xf numFmtId="0" fontId="347" fillId="30" borderId="0" xfId="35116" applyFont="1" applyFill="1" applyAlignment="1">
      <alignment horizontal="center" vertical="center" wrapText="1"/>
    </xf>
    <xf numFmtId="0" fontId="285" fillId="40" borderId="156" xfId="0" applyFont="1" applyFill="1" applyBorder="1" applyAlignment="1">
      <alignment horizontal="center" vertical="center" wrapText="1"/>
    </xf>
    <xf numFmtId="0" fontId="285" fillId="40" borderId="31" xfId="0" applyFont="1" applyFill="1" applyBorder="1" applyAlignment="1">
      <alignment horizontal="center" vertical="center" wrapText="1"/>
    </xf>
    <xf numFmtId="0" fontId="285" fillId="40" borderId="18" xfId="0" applyFont="1" applyFill="1" applyBorder="1" applyAlignment="1">
      <alignment horizontal="center" vertical="center" wrapText="1"/>
    </xf>
    <xf numFmtId="0" fontId="284" fillId="40" borderId="156" xfId="0" applyFont="1" applyFill="1" applyBorder="1" applyAlignment="1">
      <alignment horizontal="center" vertical="center" wrapText="1"/>
    </xf>
    <xf numFmtId="0" fontId="284" fillId="40" borderId="31" xfId="0" applyFont="1" applyFill="1" applyBorder="1" applyAlignment="1">
      <alignment horizontal="center" vertical="center" wrapText="1"/>
    </xf>
    <xf numFmtId="0" fontId="284" fillId="40" borderId="18" xfId="0" applyFont="1" applyFill="1" applyBorder="1" applyAlignment="1">
      <alignment horizontal="center" vertical="center" wrapText="1"/>
    </xf>
    <xf numFmtId="198" fontId="284" fillId="40" borderId="172" xfId="44409" applyNumberFormat="1" applyFont="1" applyFill="1" applyBorder="1" applyAlignment="1">
      <alignment horizontal="center" vertical="center" wrapText="1"/>
    </xf>
    <xf numFmtId="0" fontId="285" fillId="40" borderId="156" xfId="44409" applyFont="1" applyFill="1" applyBorder="1" applyAlignment="1">
      <alignment horizontal="center" vertical="center"/>
    </xf>
    <xf numFmtId="0" fontId="285" fillId="40" borderId="31" xfId="44409" applyFont="1" applyFill="1" applyBorder="1" applyAlignment="1">
      <alignment horizontal="center" vertical="center"/>
    </xf>
    <xf numFmtId="0" fontId="285" fillId="40" borderId="18" xfId="44409" applyFont="1" applyFill="1" applyBorder="1" applyAlignment="1">
      <alignment horizontal="center" vertical="center"/>
    </xf>
    <xf numFmtId="0" fontId="284" fillId="40" borderId="156" xfId="44409" applyFont="1" applyFill="1" applyBorder="1" applyAlignment="1">
      <alignment horizontal="center" vertical="center"/>
    </xf>
    <xf numFmtId="0" fontId="284" fillId="40" borderId="31" xfId="44409" applyFont="1" applyFill="1" applyBorder="1" applyAlignment="1">
      <alignment horizontal="center" vertical="center"/>
    </xf>
    <xf numFmtId="0" fontId="284" fillId="40" borderId="18" xfId="44409" applyFont="1" applyFill="1" applyBorder="1" applyAlignment="1">
      <alignment horizontal="center" vertical="center"/>
    </xf>
    <xf numFmtId="196" fontId="284" fillId="40" borderId="156" xfId="44409" applyNumberFormat="1" applyFont="1" applyFill="1" applyBorder="1" applyAlignment="1">
      <alignment horizontal="center" vertical="center"/>
    </xf>
    <xf numFmtId="196" fontId="284" fillId="40" borderId="31" xfId="44409" applyNumberFormat="1" applyFont="1" applyFill="1" applyBorder="1" applyAlignment="1">
      <alignment horizontal="center" vertical="center"/>
    </xf>
    <xf numFmtId="196" fontId="284" fillId="40" borderId="18" xfId="44409" applyNumberFormat="1" applyFont="1" applyFill="1" applyBorder="1" applyAlignment="1">
      <alignment horizontal="center" vertical="center"/>
    </xf>
    <xf numFmtId="198" fontId="284" fillId="40" borderId="156" xfId="44409" applyNumberFormat="1" applyFont="1" applyFill="1" applyBorder="1" applyAlignment="1">
      <alignment horizontal="center" vertical="center"/>
    </xf>
    <xf numFmtId="198" fontId="284" fillId="40" borderId="31" xfId="44409" applyNumberFormat="1" applyFont="1" applyFill="1" applyBorder="1" applyAlignment="1">
      <alignment horizontal="center" vertical="center"/>
    </xf>
    <xf numFmtId="198" fontId="284" fillId="40" borderId="18" xfId="44409" applyNumberFormat="1" applyFont="1" applyFill="1" applyBorder="1" applyAlignment="1">
      <alignment horizontal="center" vertical="center"/>
    </xf>
    <xf numFmtId="198" fontId="284" fillId="40" borderId="156" xfId="0" applyNumberFormat="1" applyFont="1" applyFill="1" applyBorder="1" applyAlignment="1">
      <alignment horizontal="center" vertical="center" wrapText="1"/>
    </xf>
    <xf numFmtId="198" fontId="284" fillId="40" borderId="31" xfId="0" applyNumberFormat="1" applyFont="1" applyFill="1" applyBorder="1" applyAlignment="1">
      <alignment horizontal="center" vertical="center" wrapText="1"/>
    </xf>
    <xf numFmtId="198" fontId="284" fillId="40" borderId="18" xfId="0" applyNumberFormat="1" applyFont="1" applyFill="1" applyBorder="1" applyAlignment="1">
      <alignment horizontal="center" vertical="center" wrapText="1"/>
    </xf>
    <xf numFmtId="0" fontId="285" fillId="0" borderId="156" xfId="44409" applyFont="1" applyBorder="1" applyAlignment="1">
      <alignment horizontal="center" vertical="center"/>
    </xf>
    <xf numFmtId="0" fontId="285" fillId="0" borderId="31" xfId="44409" applyFont="1" applyBorder="1" applyAlignment="1">
      <alignment horizontal="center" vertical="center"/>
    </xf>
    <xf numFmtId="0" fontId="285" fillId="0" borderId="18" xfId="44409" applyFont="1" applyBorder="1" applyAlignment="1">
      <alignment horizontal="center" vertical="center"/>
    </xf>
    <xf numFmtId="0" fontId="284" fillId="0" borderId="156" xfId="44409" applyFont="1" applyBorder="1" applyAlignment="1">
      <alignment horizontal="center" vertical="center" wrapText="1"/>
    </xf>
    <xf numFmtId="0" fontId="284" fillId="0" borderId="31" xfId="44409" applyFont="1" applyBorder="1" applyAlignment="1">
      <alignment horizontal="center" vertical="center" wrapText="1"/>
    </xf>
    <xf numFmtId="0" fontId="284" fillId="0" borderId="18" xfId="44409" applyFont="1" applyBorder="1" applyAlignment="1">
      <alignment horizontal="center" vertical="center" wrapText="1"/>
    </xf>
    <xf numFmtId="196" fontId="284" fillId="0" borderId="156" xfId="44409" applyNumberFormat="1" applyFont="1" applyBorder="1" applyAlignment="1">
      <alignment horizontal="center" vertical="center"/>
    </xf>
    <xf numFmtId="196" fontId="284" fillId="0" borderId="31" xfId="44409" applyNumberFormat="1" applyFont="1" applyBorder="1" applyAlignment="1">
      <alignment horizontal="center" vertical="center"/>
    </xf>
    <xf numFmtId="196" fontId="284" fillId="0" borderId="18" xfId="44409" applyNumberFormat="1" applyFont="1" applyBorder="1" applyAlignment="1">
      <alignment horizontal="center" vertical="center"/>
    </xf>
    <xf numFmtId="0" fontId="284" fillId="0" borderId="156" xfId="44409" applyFont="1" applyBorder="1" applyAlignment="1">
      <alignment horizontal="center" vertical="center"/>
    </xf>
    <xf numFmtId="0" fontId="284" fillId="0" borderId="31" xfId="44409" applyFont="1" applyBorder="1" applyAlignment="1">
      <alignment horizontal="center" vertical="center"/>
    </xf>
    <xf numFmtId="0" fontId="284" fillId="0" borderId="18" xfId="44409" applyFont="1" applyBorder="1" applyAlignment="1">
      <alignment horizontal="center" vertical="center"/>
    </xf>
    <xf numFmtId="198" fontId="284" fillId="0" borderId="156" xfId="44409" applyNumberFormat="1" applyFont="1" applyBorder="1" applyAlignment="1">
      <alignment horizontal="center" vertical="center"/>
    </xf>
    <xf numFmtId="198" fontId="284" fillId="0" borderId="31" xfId="44409" applyNumberFormat="1" applyFont="1" applyBorder="1" applyAlignment="1">
      <alignment horizontal="center" vertical="center"/>
    </xf>
    <xf numFmtId="198" fontId="284" fillId="0" borderId="18" xfId="44409" applyNumberFormat="1" applyFont="1" applyBorder="1" applyAlignment="1">
      <alignment horizontal="center" vertical="center"/>
    </xf>
    <xf numFmtId="198" fontId="284" fillId="0" borderId="156" xfId="0" applyNumberFormat="1" applyFont="1" applyBorder="1" applyAlignment="1">
      <alignment horizontal="center" vertical="center" wrapText="1"/>
    </xf>
    <xf numFmtId="198" fontId="284" fillId="0" borderId="31" xfId="0" applyNumberFormat="1" applyFont="1" applyBorder="1" applyAlignment="1">
      <alignment horizontal="center" vertical="center" wrapText="1"/>
    </xf>
    <xf numFmtId="198" fontId="284" fillId="0" borderId="18" xfId="0" applyNumberFormat="1" applyFont="1" applyBorder="1" applyAlignment="1">
      <alignment horizontal="center" vertical="center" wrapText="1"/>
    </xf>
    <xf numFmtId="44" fontId="284" fillId="40" borderId="172" xfId="44415" applyFont="1" applyFill="1" applyBorder="1" applyAlignment="1">
      <alignment horizontal="center" vertical="center"/>
    </xf>
    <xf numFmtId="0" fontId="285" fillId="40" borderId="172" xfId="0" applyFont="1" applyFill="1" applyBorder="1" applyAlignment="1">
      <alignment horizontal="center" vertical="center" wrapText="1"/>
    </xf>
    <xf numFmtId="0" fontId="284" fillId="40" borderId="172" xfId="0" applyFont="1" applyFill="1" applyBorder="1" applyAlignment="1">
      <alignment horizontal="center" vertical="center" wrapText="1"/>
    </xf>
    <xf numFmtId="196" fontId="284" fillId="40" borderId="172" xfId="0" applyNumberFormat="1" applyFont="1" applyFill="1" applyBorder="1" applyAlignment="1">
      <alignment horizontal="center" vertical="center" wrapText="1"/>
    </xf>
    <xf numFmtId="198" fontId="285" fillId="0" borderId="156" xfId="0" applyNumberFormat="1" applyFont="1" applyBorder="1" applyAlignment="1">
      <alignment horizontal="center" vertical="center" wrapText="1"/>
    </xf>
    <xf numFmtId="198" fontId="285" fillId="0" borderId="31" xfId="0" applyNumberFormat="1" applyFont="1" applyBorder="1" applyAlignment="1">
      <alignment horizontal="center" vertical="center" wrapText="1"/>
    </xf>
    <xf numFmtId="0" fontId="284" fillId="0" borderId="156" xfId="0" applyFont="1" applyBorder="1" applyAlignment="1">
      <alignment horizontal="center" vertical="center" wrapText="1"/>
    </xf>
    <xf numFmtId="0" fontId="284" fillId="0" borderId="31" xfId="0" applyFont="1" applyBorder="1" applyAlignment="1">
      <alignment horizontal="center" vertical="center" wrapText="1"/>
    </xf>
    <xf numFmtId="0" fontId="285" fillId="40" borderId="172" xfId="0" applyFont="1" applyFill="1" applyBorder="1" applyAlignment="1">
      <alignment horizontal="center" vertical="center"/>
    </xf>
    <xf numFmtId="0" fontId="347" fillId="30" borderId="9" xfId="44172" applyFont="1" applyFill="1" applyBorder="1" applyAlignment="1">
      <alignment horizontal="center" vertical="center" wrapText="1"/>
    </xf>
    <xf numFmtId="0" fontId="347" fillId="30" borderId="0" xfId="44172" applyFont="1" applyFill="1" applyAlignment="1">
      <alignment horizontal="center" vertical="center" wrapText="1"/>
    </xf>
    <xf numFmtId="196" fontId="284" fillId="0" borderId="172" xfId="0" applyNumberFormat="1" applyFont="1" applyBorder="1" applyAlignment="1">
      <alignment horizontal="center" vertical="center" wrapText="1"/>
    </xf>
    <xf numFmtId="0" fontId="285" fillId="2" borderId="172" xfId="0" applyFont="1" applyFill="1" applyBorder="1" applyAlignment="1">
      <alignment horizontal="center" vertical="center" wrapText="1"/>
    </xf>
    <xf numFmtId="0" fontId="285" fillId="2" borderId="172" xfId="44409" applyFont="1" applyFill="1" applyBorder="1" applyAlignment="1">
      <alignment horizontal="center" vertical="center"/>
    </xf>
    <xf numFmtId="0" fontId="284" fillId="2" borderId="172" xfId="44409" applyFont="1" applyFill="1" applyBorder="1" applyAlignment="1">
      <alignment horizontal="center" vertical="center"/>
    </xf>
    <xf numFmtId="0" fontId="284" fillId="2" borderId="172" xfId="0" applyFont="1" applyFill="1" applyBorder="1" applyAlignment="1">
      <alignment horizontal="center" vertical="center" wrapText="1"/>
    </xf>
    <xf numFmtId="196" fontId="284" fillId="2" borderId="172" xfId="0" applyNumberFormat="1" applyFont="1" applyFill="1" applyBorder="1" applyAlignment="1">
      <alignment horizontal="center" vertical="center" wrapText="1"/>
    </xf>
    <xf numFmtId="0" fontId="285" fillId="0" borderId="156" xfId="44409" applyFont="1" applyBorder="1" applyAlignment="1">
      <alignment horizontal="center" vertical="center" wrapText="1"/>
    </xf>
    <xf numFmtId="0" fontId="285" fillId="0" borderId="31" xfId="44409" applyFont="1" applyBorder="1" applyAlignment="1">
      <alignment horizontal="center" vertical="center" wrapText="1"/>
    </xf>
    <xf numFmtId="0" fontId="285" fillId="0" borderId="18" xfId="44409" applyFont="1" applyBorder="1" applyAlignment="1">
      <alignment horizontal="center" vertical="center" wrapText="1"/>
    </xf>
    <xf numFmtId="0" fontId="285" fillId="40" borderId="156" xfId="44409" applyFont="1" applyFill="1" applyBorder="1" applyAlignment="1">
      <alignment horizontal="center" vertical="center" wrapText="1"/>
    </xf>
    <xf numFmtId="0" fontId="285" fillId="40" borderId="31" xfId="44409" applyFont="1" applyFill="1" applyBorder="1" applyAlignment="1">
      <alignment horizontal="center" vertical="center" wrapText="1"/>
    </xf>
    <xf numFmtId="0" fontId="285" fillId="40" borderId="18" xfId="44409" applyFont="1" applyFill="1" applyBorder="1" applyAlignment="1">
      <alignment horizontal="center" vertical="center" wrapText="1"/>
    </xf>
    <xf numFmtId="0" fontId="284" fillId="40" borderId="156" xfId="44409" applyFont="1" applyFill="1" applyBorder="1" applyAlignment="1">
      <alignment horizontal="center" vertical="center" wrapText="1"/>
    </xf>
    <xf numFmtId="0" fontId="284" fillId="40" borderId="31" xfId="44409" applyFont="1" applyFill="1" applyBorder="1" applyAlignment="1">
      <alignment horizontal="center" vertical="center" wrapText="1"/>
    </xf>
    <xf numFmtId="0" fontId="284" fillId="40" borderId="18" xfId="44409" applyFont="1" applyFill="1" applyBorder="1" applyAlignment="1">
      <alignment horizontal="center" vertical="center" wrapText="1"/>
    </xf>
    <xf numFmtId="0" fontId="284" fillId="40" borderId="169" xfId="44409" applyFont="1" applyFill="1" applyBorder="1" applyAlignment="1">
      <alignment horizontal="center" vertical="center" wrapText="1"/>
    </xf>
    <xf numFmtId="196" fontId="285" fillId="40" borderId="172" xfId="44409" applyNumberFormat="1" applyFont="1" applyFill="1" applyBorder="1" applyAlignment="1">
      <alignment horizontal="center" vertical="center" wrapText="1"/>
    </xf>
    <xf numFmtId="1" fontId="284" fillId="40" borderId="172" xfId="44409" applyNumberFormat="1" applyFont="1" applyFill="1" applyBorder="1" applyAlignment="1">
      <alignment horizontal="center" vertical="center" wrapText="1"/>
    </xf>
    <xf numFmtId="0" fontId="284" fillId="2" borderId="172" xfId="44409" applyFont="1" applyFill="1" applyBorder="1" applyAlignment="1">
      <alignment horizontal="center" vertical="center" wrapText="1"/>
    </xf>
    <xf numFmtId="196" fontId="284" fillId="2" borderId="172" xfId="44409" applyNumberFormat="1" applyFont="1" applyFill="1" applyBorder="1" applyAlignment="1">
      <alignment horizontal="center" vertical="center" wrapText="1"/>
    </xf>
    <xf numFmtId="196" fontId="284" fillId="2" borderId="31" xfId="44409" applyNumberFormat="1" applyFont="1" applyFill="1" applyBorder="1" applyAlignment="1">
      <alignment horizontal="center" vertical="center" wrapText="1"/>
    </xf>
    <xf numFmtId="0" fontId="285" fillId="2" borderId="172" xfId="44409" applyFont="1" applyFill="1" applyBorder="1" applyAlignment="1">
      <alignment horizontal="center" vertical="center" wrapText="1"/>
    </xf>
    <xf numFmtId="0" fontId="285" fillId="34" borderId="13" xfId="0" applyFont="1" applyFill="1" applyBorder="1" applyAlignment="1">
      <alignment horizontal="center" wrapText="1"/>
    </xf>
    <xf numFmtId="0" fontId="285" fillId="34" borderId="14" xfId="0" applyFont="1" applyFill="1" applyBorder="1" applyAlignment="1">
      <alignment horizontal="center" wrapText="1"/>
    </xf>
    <xf numFmtId="0" fontId="285" fillId="34" borderId="15" xfId="0" applyFont="1" applyFill="1" applyBorder="1" applyAlignment="1">
      <alignment horizontal="center" wrapText="1"/>
    </xf>
    <xf numFmtId="49" fontId="285" fillId="2" borderId="0" xfId="4" applyNumberFormat="1" applyFont="1" applyFill="1" applyAlignment="1">
      <alignment horizontal="center" vertical="center" wrapText="1"/>
    </xf>
    <xf numFmtId="49" fontId="322" fillId="2" borderId="0" xfId="4" applyNumberFormat="1" applyFont="1" applyFill="1" applyAlignment="1">
      <alignment horizontal="center" vertical="center" wrapText="1"/>
    </xf>
    <xf numFmtId="49" fontId="322" fillId="30" borderId="6" xfId="4" applyNumberFormat="1" applyFont="1" applyFill="1" applyBorder="1" applyAlignment="1">
      <alignment horizontal="center" vertical="center" wrapText="1"/>
    </xf>
    <xf numFmtId="49" fontId="322" fillId="30" borderId="7" xfId="4" applyNumberFormat="1" applyFont="1" applyFill="1" applyBorder="1" applyAlignment="1">
      <alignment horizontal="center" vertical="center" wrapText="1"/>
    </xf>
    <xf numFmtId="49" fontId="322" fillId="30" borderId="8" xfId="4" applyNumberFormat="1" applyFont="1" applyFill="1" applyBorder="1" applyAlignment="1">
      <alignment horizontal="center" vertical="center" wrapText="1"/>
    </xf>
    <xf numFmtId="49" fontId="322" fillId="30" borderId="10" xfId="44011" applyNumberFormat="1" applyFont="1" applyFill="1" applyBorder="1" applyAlignment="1">
      <alignment horizontal="center" vertical="center" wrapText="1"/>
    </xf>
    <xf numFmtId="49" fontId="322" fillId="30" borderId="11" xfId="44011" applyNumberFormat="1" applyFont="1" applyFill="1" applyBorder="1" applyAlignment="1">
      <alignment horizontal="center" vertical="center" wrapText="1"/>
    </xf>
    <xf numFmtId="49" fontId="322" fillId="30" borderId="12" xfId="44011" applyNumberFormat="1" applyFont="1" applyFill="1" applyBorder="1" applyAlignment="1">
      <alignment horizontal="center" vertical="center" wrapText="1"/>
    </xf>
    <xf numFmtId="49" fontId="322" fillId="30" borderId="151" xfId="4" applyNumberFormat="1" applyFont="1" applyFill="1" applyBorder="1" applyAlignment="1">
      <alignment horizontal="center" vertical="center" wrapText="1"/>
    </xf>
    <xf numFmtId="49" fontId="322" fillId="30" borderId="150" xfId="4" applyNumberFormat="1" applyFont="1" applyFill="1" applyBorder="1" applyAlignment="1">
      <alignment horizontal="center" vertical="center" wrapText="1"/>
    </xf>
    <xf numFmtId="49" fontId="322" fillId="30" borderId="9" xfId="44011" applyNumberFormat="1" applyFont="1" applyFill="1" applyBorder="1" applyAlignment="1">
      <alignment horizontal="center" vertical="center" wrapText="1"/>
    </xf>
    <xf numFmtId="49" fontId="322" fillId="30" borderId="0" xfId="44011" applyNumberFormat="1" applyFont="1" applyFill="1" applyAlignment="1">
      <alignment horizontal="center" vertical="center" wrapText="1"/>
    </xf>
    <xf numFmtId="0" fontId="279" fillId="2" borderId="155" xfId="44153" applyFont="1" applyFill="1" applyBorder="1" applyAlignment="1">
      <alignment horizontal="center" vertical="center" wrapText="1"/>
    </xf>
    <xf numFmtId="0" fontId="279" fillId="2" borderId="70" xfId="44153" applyFont="1" applyFill="1" applyBorder="1" applyAlignment="1">
      <alignment horizontal="center" vertical="center" wrapText="1"/>
    </xf>
    <xf numFmtId="0" fontId="279" fillId="2" borderId="35" xfId="44153" applyFont="1" applyFill="1" applyBorder="1" applyAlignment="1">
      <alignment horizontal="center" vertical="center" wrapText="1"/>
    </xf>
    <xf numFmtId="0" fontId="279" fillId="2" borderId="36" xfId="44153" applyFont="1" applyFill="1" applyBorder="1" applyAlignment="1">
      <alignment horizontal="center" vertical="center" wrapText="1"/>
    </xf>
    <xf numFmtId="0" fontId="279" fillId="2" borderId="167" xfId="44153" applyFont="1" applyFill="1" applyBorder="1" applyAlignment="1">
      <alignment horizontal="center" vertical="center"/>
    </xf>
    <xf numFmtId="0" fontId="380" fillId="0" borderId="170" xfId="44153" applyFont="1" applyBorder="1" applyAlignment="1">
      <alignment horizontal="left" vertical="center" wrapText="1"/>
    </xf>
    <xf numFmtId="0" fontId="279" fillId="0" borderId="167" xfId="44153" applyFont="1" applyBorder="1" applyAlignment="1">
      <alignment horizontal="center" vertical="center"/>
    </xf>
    <xf numFmtId="0" fontId="285" fillId="2" borderId="167" xfId="44153" applyFont="1" applyFill="1" applyBorder="1" applyAlignment="1">
      <alignment horizontal="center" vertical="center" wrapText="1"/>
    </xf>
    <xf numFmtId="204" fontId="322" fillId="0" borderId="35" xfId="44059" applyNumberFormat="1" applyFont="1" applyBorder="1" applyAlignment="1">
      <alignment vertical="center"/>
    </xf>
    <xf numFmtId="204" fontId="322" fillId="0" borderId="2" xfId="44059" applyNumberFormat="1" applyFont="1" applyBorder="1" applyAlignment="1">
      <alignment vertical="center"/>
    </xf>
    <xf numFmtId="49" fontId="275" fillId="0" borderId="172" xfId="44059" applyNumberFormat="1" applyBorder="1" applyAlignment="1">
      <alignment vertical="center"/>
    </xf>
    <xf numFmtId="222" fontId="275" fillId="0" borderId="172" xfId="44059" applyNumberFormat="1" applyBorder="1" applyAlignment="1">
      <alignment vertical="center"/>
    </xf>
    <xf numFmtId="222" fontId="275" fillId="0" borderId="172" xfId="44059" applyNumberFormat="1" applyBorder="1" applyAlignment="1">
      <alignment horizontal="center" vertical="center"/>
    </xf>
    <xf numFmtId="222" fontId="275" fillId="0" borderId="172" xfId="44059" applyNumberFormat="1" applyBorder="1" applyAlignment="1">
      <alignment horizontal="right" vertical="center"/>
    </xf>
    <xf numFmtId="167" fontId="322" fillId="0" borderId="172" xfId="44059" applyNumberFormat="1" applyFont="1" applyBorder="1" applyAlignment="1">
      <alignment horizontal="center" vertical="center" wrapText="1"/>
    </xf>
    <xf numFmtId="222" fontId="322" fillId="0" borderId="172" xfId="44059" applyNumberFormat="1" applyFont="1" applyBorder="1" applyAlignment="1">
      <alignment vertical="center"/>
    </xf>
    <xf numFmtId="167" fontId="275" fillId="0" borderId="172" xfId="44059" applyNumberFormat="1" applyBorder="1" applyAlignment="1">
      <alignment horizontal="left" vertical="center"/>
    </xf>
    <xf numFmtId="49" fontId="275" fillId="0" borderId="172" xfId="44059" applyNumberFormat="1" applyBorder="1" applyAlignment="1">
      <alignment horizontal="left" vertical="center"/>
    </xf>
    <xf numFmtId="0" fontId="275" fillId="0" borderId="172" xfId="44059" applyBorder="1" applyAlignment="1">
      <alignment horizontal="left" vertical="center"/>
    </xf>
    <xf numFmtId="49" fontId="322" fillId="41" borderId="55" xfId="44059" applyNumberFormat="1" applyFont="1" applyFill="1" applyBorder="1" applyAlignment="1">
      <alignment horizontal="center" vertical="center"/>
    </xf>
    <xf numFmtId="222" fontId="322" fillId="41" borderId="55" xfId="44059" applyNumberFormat="1" applyFont="1" applyFill="1" applyBorder="1" applyAlignment="1">
      <alignment vertical="center"/>
    </xf>
    <xf numFmtId="43" fontId="275" fillId="0" borderId="0" xfId="44059" applyNumberFormat="1" applyAlignment="1">
      <alignment vertical="center"/>
    </xf>
    <xf numFmtId="0" fontId="392" fillId="0" borderId="0" xfId="44059" applyFont="1" applyAlignment="1">
      <alignment vertical="top"/>
    </xf>
    <xf numFmtId="0" fontId="322" fillId="2" borderId="172" xfId="44059" applyFont="1" applyFill="1" applyBorder="1" applyAlignment="1">
      <alignment horizontal="center" vertical="center" wrapText="1"/>
    </xf>
    <xf numFmtId="204" fontId="322" fillId="2" borderId="171" xfId="44059" applyNumberFormat="1" applyFont="1" applyFill="1" applyBorder="1" applyAlignment="1">
      <alignment horizontal="center" vertical="center"/>
    </xf>
    <xf numFmtId="204" fontId="322" fillId="2" borderId="168" xfId="44059" applyNumberFormat="1" applyFont="1" applyFill="1" applyBorder="1" applyAlignment="1">
      <alignment horizontal="center" vertical="center"/>
    </xf>
    <xf numFmtId="204" fontId="322" fillId="2" borderId="169" xfId="44059" applyNumberFormat="1" applyFont="1" applyFill="1" applyBorder="1" applyAlignment="1">
      <alignment horizontal="center" vertical="center"/>
    </xf>
    <xf numFmtId="0" fontId="322" fillId="2" borderId="172" xfId="44059" applyFont="1" applyFill="1" applyBorder="1" applyAlignment="1">
      <alignment vertical="center" wrapText="1"/>
    </xf>
    <xf numFmtId="204" fontId="322" fillId="2" borderId="172" xfId="44059" applyNumberFormat="1" applyFont="1" applyFill="1" applyBorder="1" applyAlignment="1">
      <alignment horizontal="center" vertical="center" wrapText="1"/>
    </xf>
  </cellXfs>
  <cellStyles count="44429">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55" xfId="44420" xr:uid="{C516DB05-A6FE-4AA4-9770-8AEE3751D20E}"/>
    <cellStyle name="Millares 156" xfId="44423" xr:uid="{4CFABC99-F41C-4104-A864-EBEBA71A4AF1}"/>
    <cellStyle name="Millares 157" xfId="44425" xr:uid="{FABF9A78-FF3A-43CF-9ADA-9F2056183079}"/>
    <cellStyle name="Millares 158" xfId="44428" xr:uid="{A4C6ACE1-7BCC-4C2B-A12A-0F429BD3B585}"/>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28" xfId="44419" xr:uid="{0C48A990-2D4F-41EA-9821-F6D5EB8D44C6}"/>
    <cellStyle name="Normal 229" xfId="44422"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4" xr:uid="{20D00A3A-44DA-4293-8E81-D28C4AB986D2}"/>
    <cellStyle name="Normal 231" xfId="44426" xr:uid="{A6118E42-8287-4A0C-AF6D-EA96ED2C8A63}"/>
    <cellStyle name="Normal 232" xfId="44427" xr:uid="{BEE4A799-E960-4508-851B-199F3D28A04A}"/>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Anexo G" xfId="44421" xr:uid="{FB885E47-80D6-4549-A774-3B8842A304F2}"/>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pivotCacheDefinition" Target="pivotCache/pivotCacheDefinition1.xml"/><Relationship Id="rId35" Type="http://schemas.openxmlformats.org/officeDocument/2006/relationships/calcChain" Target="calcChai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37</c:v>
                </c:pt>
                <c:pt idx="1">
                  <c:v>199</c:v>
                </c:pt>
                <c:pt idx="2">
                  <c:v>209</c:v>
                </c:pt>
                <c:pt idx="3">
                  <c:v>128</c:v>
                </c:pt>
                <c:pt idx="4">
                  <c:v>181</c:v>
                </c:pt>
                <c:pt idx="5">
                  <c:v>329</c:v>
                </c:pt>
                <c:pt idx="6">
                  <c:v>231</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477</c:v>
                </c:pt>
                <c:pt idx="1">
                  <c:v>666</c:v>
                </c:pt>
                <c:pt idx="2">
                  <c:v>825</c:v>
                </c:pt>
                <c:pt idx="3">
                  <c:v>459</c:v>
                </c:pt>
                <c:pt idx="4">
                  <c:v>1218</c:v>
                </c:pt>
                <c:pt idx="5">
                  <c:v>1181</c:v>
                </c:pt>
                <c:pt idx="6">
                  <c:v>1454</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1354</c:v>
                </c:pt>
                <c:pt idx="1">
                  <c:v>3992</c:v>
                </c:pt>
                <c:pt idx="2">
                  <c:v>404</c:v>
                </c:pt>
                <c:pt idx="3">
                  <c:v>392</c:v>
                </c:pt>
                <c:pt idx="4">
                  <c:v>138</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3344</c:v>
                </c:pt>
                <c:pt idx="1">
                  <c:v>2503</c:v>
                </c:pt>
                <c:pt idx="2">
                  <c:v>433</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Agosto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Agosto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616</c:v>
                </c:pt>
                <c:pt idx="1">
                  <c:v>280</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Agosto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421</c:v>
                </c:pt>
                <c:pt idx="1">
                  <c:v>99</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Agosto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Agosto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9.1956149602272728</c:v>
                </c:pt>
                <c:pt idx="1">
                  <c:v>25.376377224678571</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Agosto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9.194009501187649</c:v>
                </c:pt>
                <c:pt idx="1">
                  <c:v>20.098483156767674</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8"/>
                <c:pt idx="0">
                  <c:v>Ene</c:v>
                </c:pt>
                <c:pt idx="1">
                  <c:v>Feb</c:v>
                </c:pt>
                <c:pt idx="2">
                  <c:v>Mar</c:v>
                </c:pt>
                <c:pt idx="3">
                  <c:v>Abr</c:v>
                </c:pt>
                <c:pt idx="4">
                  <c:v>May</c:v>
                </c:pt>
                <c:pt idx="5">
                  <c:v>Jun</c:v>
                </c:pt>
                <c:pt idx="6">
                  <c:v>Jul</c:v>
                </c:pt>
                <c:pt idx="7">
                  <c:v>Ago</c:v>
                </c:pt>
              </c:strCache>
            </c:strRef>
          </c:cat>
          <c:val>
            <c:numRef>
              <c:f>'Estadisticas 2025'!$C$315:$C$326</c:f>
              <c:numCache>
                <c:formatCode>General</c:formatCode>
                <c:ptCount val="8"/>
                <c:pt idx="0">
                  <c:v>10</c:v>
                </c:pt>
                <c:pt idx="1">
                  <c:v>9</c:v>
                </c:pt>
                <c:pt idx="2">
                  <c:v>70</c:v>
                </c:pt>
                <c:pt idx="3">
                  <c:v>8</c:v>
                </c:pt>
                <c:pt idx="4">
                  <c:v>66</c:v>
                </c:pt>
                <c:pt idx="5">
                  <c:v>81</c:v>
                </c:pt>
                <c:pt idx="6">
                  <c:v>51</c:v>
                </c:pt>
                <c:pt idx="7">
                  <c:v>66</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31/08/2025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1682</c:v>
                </c:pt>
                <c:pt idx="1">
                  <c:v>1958</c:v>
                </c:pt>
                <c:pt idx="2">
                  <c:v>42</c:v>
                </c:pt>
                <c:pt idx="3">
                  <c:v>306</c:v>
                </c:pt>
                <c:pt idx="4">
                  <c:v>26</c:v>
                </c:pt>
                <c:pt idx="5">
                  <c:v>194</c:v>
                </c:pt>
                <c:pt idx="6">
                  <c:v>479</c:v>
                </c:pt>
                <c:pt idx="7">
                  <c:v>347</c:v>
                </c:pt>
                <c:pt idx="8">
                  <c:v>317</c:v>
                </c:pt>
                <c:pt idx="9">
                  <c:v>249</c:v>
                </c:pt>
                <c:pt idx="10">
                  <c:v>0</c:v>
                </c:pt>
                <c:pt idx="11">
                  <c:v>15</c:v>
                </c:pt>
                <c:pt idx="12">
                  <c:v>13</c:v>
                </c:pt>
                <c:pt idx="13">
                  <c:v>106</c:v>
                </c:pt>
                <c:pt idx="14">
                  <c:v>136</c:v>
                </c:pt>
                <c:pt idx="15">
                  <c:v>129</c:v>
                </c:pt>
                <c:pt idx="16">
                  <c:v>24</c:v>
                </c:pt>
                <c:pt idx="17">
                  <c:v>6</c:v>
                </c:pt>
                <c:pt idx="18">
                  <c:v>0</c:v>
                </c:pt>
                <c:pt idx="19">
                  <c:v>0</c:v>
                </c:pt>
                <c:pt idx="20">
                  <c:v>0</c:v>
                </c:pt>
                <c:pt idx="21">
                  <c:v>0</c:v>
                </c:pt>
                <c:pt idx="22">
                  <c:v>165</c:v>
                </c:pt>
                <c:pt idx="23">
                  <c:v>115</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31/08/2024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1836</c:v>
                </c:pt>
                <c:pt idx="1">
                  <c:v>1634</c:v>
                </c:pt>
                <c:pt idx="2">
                  <c:v>38</c:v>
                </c:pt>
                <c:pt idx="3">
                  <c:v>104</c:v>
                </c:pt>
                <c:pt idx="4">
                  <c:v>26</c:v>
                </c:pt>
                <c:pt idx="5">
                  <c:v>172</c:v>
                </c:pt>
                <c:pt idx="6">
                  <c:v>315</c:v>
                </c:pt>
                <c:pt idx="7">
                  <c:v>304</c:v>
                </c:pt>
                <c:pt idx="8">
                  <c:v>386</c:v>
                </c:pt>
                <c:pt idx="9">
                  <c:v>179</c:v>
                </c:pt>
                <c:pt idx="10">
                  <c:v>83</c:v>
                </c:pt>
                <c:pt idx="11">
                  <c:v>33</c:v>
                </c:pt>
                <c:pt idx="12">
                  <c:v>16</c:v>
                </c:pt>
                <c:pt idx="13">
                  <c:v>128</c:v>
                </c:pt>
                <c:pt idx="14">
                  <c:v>170</c:v>
                </c:pt>
                <c:pt idx="15">
                  <c:v>72</c:v>
                </c:pt>
                <c:pt idx="16">
                  <c:v>10</c:v>
                </c:pt>
                <c:pt idx="17">
                  <c:v>20</c:v>
                </c:pt>
                <c:pt idx="18">
                  <c:v>4</c:v>
                </c:pt>
                <c:pt idx="19">
                  <c:v>0</c:v>
                </c:pt>
                <c:pt idx="20">
                  <c:v>0</c:v>
                </c:pt>
                <c:pt idx="21">
                  <c:v>0</c:v>
                </c:pt>
                <c:pt idx="22">
                  <c:v>75</c:v>
                </c:pt>
                <c:pt idx="23">
                  <c:v>61</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Agosto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2025'!$B$490:$B$496</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2025'!$D$490:$D$496</c:f>
              <c:numCache>
                <c:formatCode>"₡"#\ ##0.00</c:formatCode>
                <c:ptCount val="7"/>
                <c:pt idx="0">
                  <c:v>4980.942</c:v>
                </c:pt>
                <c:pt idx="1">
                  <c:v>28543.596000000009</c:v>
                </c:pt>
                <c:pt idx="2">
                  <c:v>2562.0369999999998</c:v>
                </c:pt>
                <c:pt idx="3">
                  <c:v>1492.627</c:v>
                </c:pt>
                <c:pt idx="4">
                  <c:v>3195.8229999999999</c:v>
                </c:pt>
                <c:pt idx="5">
                  <c:v>5.2729999999999997</c:v>
                </c:pt>
                <c:pt idx="6">
                  <c:v>40780.298000000003</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Agosto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5757.1220212899998</c:v>
                </c:pt>
                <c:pt idx="1">
                  <c:v>3116.920287970001</c:v>
                </c:pt>
                <c:pt idx="2">
                  <c:v>0</c:v>
                </c:pt>
                <c:pt idx="3">
                  <c:v>18.152577879999999</c:v>
                </c:pt>
                <c:pt idx="4">
                  <c:v>639.05960392999998</c:v>
                </c:pt>
                <c:pt idx="5">
                  <c:v>26609.254367605012</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8"/>
                <c:pt idx="0">
                  <c:v>Ene</c:v>
                </c:pt>
                <c:pt idx="1">
                  <c:v>Feb</c:v>
                </c:pt>
                <c:pt idx="2">
                  <c:v>Mar</c:v>
                </c:pt>
                <c:pt idx="3">
                  <c:v>Abr</c:v>
                </c:pt>
                <c:pt idx="4">
                  <c:v>May</c:v>
                </c:pt>
                <c:pt idx="5">
                  <c:v>Jun</c:v>
                </c:pt>
                <c:pt idx="6">
                  <c:v>Jul</c:v>
                </c:pt>
                <c:pt idx="7">
                  <c:v>Ago</c:v>
                </c:pt>
              </c:strCache>
            </c:strRef>
          </c:cat>
          <c:val>
            <c:numRef>
              <c:f>'Estadisticas 2025'!$G$291:$G$294</c:f>
              <c:numCache>
                <c:formatCode>#\ ##0\ \ \ ;[Red]\(#\ ##0\)</c:formatCode>
                <c:ptCount val="4"/>
                <c:pt idx="0">
                  <c:v>148</c:v>
                </c:pt>
                <c:pt idx="1">
                  <c:v>433</c:v>
                </c:pt>
                <c:pt idx="2">
                  <c:v>1195</c:v>
                </c:pt>
                <c:pt idx="3">
                  <c:v>341</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31/08/2025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1539</c:v>
                </c:pt>
                <c:pt idx="1">
                  <c:v>1717</c:v>
                </c:pt>
                <c:pt idx="2">
                  <c:v>24</c:v>
                </c:pt>
                <c:pt idx="3">
                  <c:v>210</c:v>
                </c:pt>
                <c:pt idx="4">
                  <c:v>18</c:v>
                </c:pt>
                <c:pt idx="5">
                  <c:v>194</c:v>
                </c:pt>
                <c:pt idx="6">
                  <c:v>482</c:v>
                </c:pt>
                <c:pt idx="7">
                  <c:v>369</c:v>
                </c:pt>
                <c:pt idx="8">
                  <c:v>341</c:v>
                </c:pt>
                <c:pt idx="9">
                  <c:v>212</c:v>
                </c:pt>
                <c:pt idx="10">
                  <c:v>0</c:v>
                </c:pt>
                <c:pt idx="11">
                  <c:v>18</c:v>
                </c:pt>
                <c:pt idx="12">
                  <c:v>19</c:v>
                </c:pt>
                <c:pt idx="13">
                  <c:v>224</c:v>
                </c:pt>
                <c:pt idx="14">
                  <c:v>250</c:v>
                </c:pt>
                <c:pt idx="15">
                  <c:v>216</c:v>
                </c:pt>
                <c:pt idx="16">
                  <c:v>12</c:v>
                </c:pt>
                <c:pt idx="17">
                  <c:v>7</c:v>
                </c:pt>
                <c:pt idx="18">
                  <c:v>0</c:v>
                </c:pt>
                <c:pt idx="19">
                  <c:v>0</c:v>
                </c:pt>
                <c:pt idx="20">
                  <c:v>0</c:v>
                </c:pt>
                <c:pt idx="21">
                  <c:v>0</c:v>
                </c:pt>
                <c:pt idx="22">
                  <c:v>127</c:v>
                </c:pt>
                <c:pt idx="23">
                  <c:v>135</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31/08/2024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1675</c:v>
                </c:pt>
                <c:pt idx="1">
                  <c:v>1754</c:v>
                </c:pt>
                <c:pt idx="2">
                  <c:v>45</c:v>
                </c:pt>
                <c:pt idx="3">
                  <c:v>169</c:v>
                </c:pt>
                <c:pt idx="4">
                  <c:v>27</c:v>
                </c:pt>
                <c:pt idx="5">
                  <c:v>142</c:v>
                </c:pt>
                <c:pt idx="6">
                  <c:v>393</c:v>
                </c:pt>
                <c:pt idx="7">
                  <c:v>392</c:v>
                </c:pt>
                <c:pt idx="8">
                  <c:v>356</c:v>
                </c:pt>
                <c:pt idx="9">
                  <c:v>170</c:v>
                </c:pt>
                <c:pt idx="10">
                  <c:v>36</c:v>
                </c:pt>
                <c:pt idx="11">
                  <c:v>33</c:v>
                </c:pt>
                <c:pt idx="12">
                  <c:v>29</c:v>
                </c:pt>
                <c:pt idx="13">
                  <c:v>156</c:v>
                </c:pt>
                <c:pt idx="14">
                  <c:v>248</c:v>
                </c:pt>
                <c:pt idx="15">
                  <c:v>100</c:v>
                </c:pt>
                <c:pt idx="16">
                  <c:v>4</c:v>
                </c:pt>
                <c:pt idx="17">
                  <c:v>10</c:v>
                </c:pt>
                <c:pt idx="18">
                  <c:v>10</c:v>
                </c:pt>
                <c:pt idx="19">
                  <c:v>1</c:v>
                </c:pt>
                <c:pt idx="20">
                  <c:v>0</c:v>
                </c:pt>
                <c:pt idx="21">
                  <c:v>0</c:v>
                </c:pt>
                <c:pt idx="22">
                  <c:v>95</c:v>
                </c:pt>
                <c:pt idx="23">
                  <c:v>73</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2025'!$C$625</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2635683C-E57B-4CA1-8917-B51485745D72}"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7C287429-0CEA-44EF-9AF1-64E1C5A9EB6D}"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7E1C6C90-01CA-4C06-927B-7F47EF101F6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0F753DBF-A646-4412-BE7A-82EFA9F1AEA2}"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9D0E21D8-B63F-4573-B71E-D2FDB87120BC}"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701C7292-769F-4193-A16F-5ACEEFA90EDD}"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44D-449E-92A4-FE6884B07031}"/>
                </c:ext>
              </c:extLst>
            </c:dLbl>
            <c:dLbl>
              <c:idx val="8"/>
              <c:tx>
                <c:rich>
                  <a:bodyPr/>
                  <a:lstStyle/>
                  <a:p>
                    <a:fld id="{D3B09DBF-463F-4F7C-A52C-87D78BC4C6A8}"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59-453A-8CEE-E50FD5183C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9"/>
                <c:pt idx="0">
                  <c:v>Ene</c:v>
                </c:pt>
                <c:pt idx="1">
                  <c:v>Feb</c:v>
                </c:pt>
                <c:pt idx="2">
                  <c:v>Mar</c:v>
                </c:pt>
                <c:pt idx="3">
                  <c:v>Abr</c:v>
                </c:pt>
                <c:pt idx="4">
                  <c:v>May</c:v>
                </c:pt>
                <c:pt idx="5">
                  <c:v>Jun</c:v>
                </c:pt>
                <c:pt idx="6">
                  <c:v>Jul</c:v>
                </c:pt>
                <c:pt idx="7">
                  <c:v>Ago</c:v>
                </c:pt>
                <c:pt idx="8">
                  <c:v>Total</c:v>
                </c:pt>
              </c:strCache>
            </c:strRef>
          </c:cat>
          <c:val>
            <c:numRef>
              <c:f>'Estadisticas 2025'!$C$626:$C$639</c:f>
              <c:numCache>
                <c:formatCode>General</c:formatCode>
                <c:ptCount val="9"/>
                <c:pt idx="0">
                  <c:v>769</c:v>
                </c:pt>
                <c:pt idx="1">
                  <c:v>742</c:v>
                </c:pt>
                <c:pt idx="2">
                  <c:v>774</c:v>
                </c:pt>
                <c:pt idx="3">
                  <c:v>864</c:v>
                </c:pt>
                <c:pt idx="4">
                  <c:v>760</c:v>
                </c:pt>
                <c:pt idx="5">
                  <c:v>709</c:v>
                </c:pt>
                <c:pt idx="6">
                  <c:v>612</c:v>
                </c:pt>
                <c:pt idx="7">
                  <c:v>476</c:v>
                </c:pt>
                <c:pt idx="8">
                  <c:v>5706</c:v>
                </c:pt>
              </c:numCache>
            </c:numRef>
          </c:val>
          <c:extLst>
            <c:ext xmlns:c15="http://schemas.microsoft.com/office/drawing/2012/chart" uri="{02D57815-91ED-43cb-92C2-25804820EDAC}">
              <c15:datalabelsRange>
                <c15:f>'Estadisticas 2025'!$X$626:$X$640</c15:f>
                <c15:dlblRangeCache>
                  <c:ptCount val="10"/>
                  <c:pt idx="0">
                    <c:v>1,2%</c:v>
                  </c:pt>
                  <c:pt idx="1">
                    <c:v>1,1%</c:v>
                  </c:pt>
                  <c:pt idx="2">
                    <c:v>1,3%</c:v>
                  </c:pt>
                  <c:pt idx="3">
                    <c:v>1,5%</c:v>
                  </c:pt>
                  <c:pt idx="4">
                    <c:v>1,2%</c:v>
                  </c:pt>
                  <c:pt idx="5">
                    <c:v>1,1%</c:v>
                  </c:pt>
                  <c:pt idx="6">
                    <c:v>1,1%</c:v>
                  </c:pt>
                  <c:pt idx="7">
                    <c:v>0,7%</c:v>
                  </c:pt>
                  <c:pt idx="9">
                    <c:v>90,9%</c:v>
                  </c:pt>
                </c15:dlblRangeCache>
              </c15:datalabelsRange>
            </c:ext>
            <c:ext xmlns:c16="http://schemas.microsoft.com/office/drawing/2014/chart" uri="{C3380CC4-5D6E-409C-BE32-E72D297353CC}">
              <c16:uniqueId val="{00000000-8780-4D22-88C5-CE5247CAF6CB}"/>
            </c:ext>
          </c:extLst>
        </c:ser>
        <c:ser>
          <c:idx val="1"/>
          <c:order val="1"/>
          <c:tx>
            <c:strRef>
              <c:f>'Estadisticas 2025'!$D$625</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9"/>
                <c:pt idx="0">
                  <c:v>Ene</c:v>
                </c:pt>
                <c:pt idx="1">
                  <c:v>Feb</c:v>
                </c:pt>
                <c:pt idx="2">
                  <c:v>Mar</c:v>
                </c:pt>
                <c:pt idx="3">
                  <c:v>Abr</c:v>
                </c:pt>
                <c:pt idx="4">
                  <c:v>May</c:v>
                </c:pt>
                <c:pt idx="5">
                  <c:v>Jun</c:v>
                </c:pt>
                <c:pt idx="6">
                  <c:v>Jul</c:v>
                </c:pt>
                <c:pt idx="7">
                  <c:v>Ago</c:v>
                </c:pt>
                <c:pt idx="8">
                  <c:v>Total</c:v>
                </c:pt>
              </c:strCache>
            </c:strRef>
          </c:cat>
          <c:val>
            <c:numRef>
              <c:f>'Estadisticas 2025'!$D$626:$D$639</c:f>
              <c:numCache>
                <c:formatCode>General</c:formatCode>
                <c:ptCount val="9"/>
                <c:pt idx="0">
                  <c:v>76</c:v>
                </c:pt>
                <c:pt idx="1">
                  <c:v>67</c:v>
                </c:pt>
                <c:pt idx="2">
                  <c:v>84</c:v>
                </c:pt>
                <c:pt idx="3">
                  <c:v>93</c:v>
                </c:pt>
                <c:pt idx="4">
                  <c:v>78</c:v>
                </c:pt>
                <c:pt idx="5">
                  <c:v>66</c:v>
                </c:pt>
                <c:pt idx="6">
                  <c:v>66</c:v>
                </c:pt>
                <c:pt idx="7">
                  <c:v>44</c:v>
                </c:pt>
                <c:pt idx="8">
                  <c:v>574</c:v>
                </c:pt>
              </c:numCache>
            </c:numRef>
          </c:val>
          <c:extLst>
            <c:ext xmlns:c15="http://schemas.microsoft.com/office/drawing/2012/chart" uri="{02D57815-91ED-43cb-92C2-25804820EDAC}">
              <c15:datalabelsRange>
                <c15:f>'Estadisticas 2025'!$Y$626:$Y$640</c15:f>
                <c15:dlblRangeCache>
                  <c:ptCount val="10"/>
                  <c:pt idx="9">
                    <c:v>9,1%</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8"/>
                <c:pt idx="0">
                  <c:v>Ene</c:v>
                </c:pt>
                <c:pt idx="1">
                  <c:v>Feb</c:v>
                </c:pt>
                <c:pt idx="2">
                  <c:v>Mar</c:v>
                </c:pt>
                <c:pt idx="3">
                  <c:v>Abr</c:v>
                </c:pt>
                <c:pt idx="4">
                  <c:v>May</c:v>
                </c:pt>
                <c:pt idx="5">
                  <c:v>Jun</c:v>
                </c:pt>
                <c:pt idx="6">
                  <c:v>Jul</c:v>
                </c:pt>
                <c:pt idx="7">
                  <c:v>Ago</c:v>
                </c:pt>
              </c:strCache>
            </c:strRef>
          </c:cat>
          <c:val>
            <c:numRef>
              <c:f>'Estadisticas 2025'!$C$218:$C$229</c:f>
              <c:numCache>
                <c:formatCode>#\ ##0\ \ \ ;[Red]\(#\ ##0\)</c:formatCode>
                <c:ptCount val="8"/>
                <c:pt idx="0">
                  <c:v>845</c:v>
                </c:pt>
                <c:pt idx="1">
                  <c:v>809</c:v>
                </c:pt>
                <c:pt idx="2">
                  <c:v>858</c:v>
                </c:pt>
                <c:pt idx="3">
                  <c:v>957</c:v>
                </c:pt>
                <c:pt idx="4">
                  <c:v>838</c:v>
                </c:pt>
                <c:pt idx="5">
                  <c:v>775</c:v>
                </c:pt>
                <c:pt idx="6">
                  <c:v>678</c:v>
                </c:pt>
                <c:pt idx="7">
                  <c:v>520</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2025'!$C$625</c:f>
              <c:strCache>
                <c:ptCount val="1"/>
                <c:pt idx="0">
                  <c:v>Nacional</c:v>
                </c:pt>
              </c:strCache>
            </c:strRef>
          </c:tx>
          <c:spPr>
            <a:solidFill>
              <a:schemeClr val="accent1"/>
            </a:solidFill>
            <a:ln>
              <a:noFill/>
            </a:ln>
            <a:effectLst/>
          </c:spPr>
          <c:invertIfNegative val="0"/>
          <c:cat>
            <c:strRef>
              <c:f>'Estadisticas 2025'!$B$626:$B$639</c:f>
              <c:strCache>
                <c:ptCount val="9"/>
                <c:pt idx="0">
                  <c:v>Ene</c:v>
                </c:pt>
                <c:pt idx="1">
                  <c:v>Feb</c:v>
                </c:pt>
                <c:pt idx="2">
                  <c:v>Mar</c:v>
                </c:pt>
                <c:pt idx="3">
                  <c:v>Abr</c:v>
                </c:pt>
                <c:pt idx="4">
                  <c:v>May</c:v>
                </c:pt>
                <c:pt idx="5">
                  <c:v>Jun</c:v>
                </c:pt>
                <c:pt idx="6">
                  <c:v>Jul</c:v>
                </c:pt>
                <c:pt idx="7">
                  <c:v>Ago</c:v>
                </c:pt>
                <c:pt idx="8">
                  <c:v>Total</c:v>
                </c:pt>
              </c:strCache>
            </c:strRef>
          </c:cat>
          <c:val>
            <c:numRef>
              <c:f>'Estadisticas 2025'!$C$626:$C$639</c:f>
              <c:numCache>
                <c:formatCode>General</c:formatCode>
                <c:ptCount val="9"/>
                <c:pt idx="0">
                  <c:v>769</c:v>
                </c:pt>
                <c:pt idx="1">
                  <c:v>742</c:v>
                </c:pt>
                <c:pt idx="2">
                  <c:v>774</c:v>
                </c:pt>
                <c:pt idx="3">
                  <c:v>864</c:v>
                </c:pt>
                <c:pt idx="4">
                  <c:v>760</c:v>
                </c:pt>
                <c:pt idx="5">
                  <c:v>709</c:v>
                </c:pt>
                <c:pt idx="6">
                  <c:v>612</c:v>
                </c:pt>
                <c:pt idx="7">
                  <c:v>476</c:v>
                </c:pt>
                <c:pt idx="8">
                  <c:v>5706</c:v>
                </c:pt>
              </c:numCache>
            </c:numRef>
          </c:val>
          <c:extLst>
            <c:ext xmlns:c16="http://schemas.microsoft.com/office/drawing/2014/chart" uri="{C3380CC4-5D6E-409C-BE32-E72D297353CC}">
              <c16:uniqueId val="{00000000-085F-4AE7-964B-3E5774B6B2A5}"/>
            </c:ext>
          </c:extLst>
        </c:ser>
        <c:ser>
          <c:idx val="1"/>
          <c:order val="1"/>
          <c:tx>
            <c:strRef>
              <c:f>'Estadisticas 2025'!$D$625</c:f>
              <c:strCache>
                <c:ptCount val="1"/>
                <c:pt idx="0">
                  <c:v>Extranjero</c:v>
                </c:pt>
              </c:strCache>
            </c:strRef>
          </c:tx>
          <c:spPr>
            <a:solidFill>
              <a:srgbClr val="92D050"/>
            </a:solidFill>
            <a:ln>
              <a:noFill/>
            </a:ln>
            <a:effectLst/>
          </c:spPr>
          <c:invertIfNegative val="0"/>
          <c:cat>
            <c:strRef>
              <c:f>'Estadisticas 2025'!$B$626:$B$639</c:f>
              <c:strCache>
                <c:ptCount val="9"/>
                <c:pt idx="0">
                  <c:v>Ene</c:v>
                </c:pt>
                <c:pt idx="1">
                  <c:v>Feb</c:v>
                </c:pt>
                <c:pt idx="2">
                  <c:v>Mar</c:v>
                </c:pt>
                <c:pt idx="3">
                  <c:v>Abr</c:v>
                </c:pt>
                <c:pt idx="4">
                  <c:v>May</c:v>
                </c:pt>
                <c:pt idx="5">
                  <c:v>Jun</c:v>
                </c:pt>
                <c:pt idx="6">
                  <c:v>Jul</c:v>
                </c:pt>
                <c:pt idx="7">
                  <c:v>Ago</c:v>
                </c:pt>
                <c:pt idx="8">
                  <c:v>Total</c:v>
                </c:pt>
              </c:strCache>
            </c:strRef>
          </c:cat>
          <c:val>
            <c:numRef>
              <c:f>'Estadisticas 2025'!$D$626:$D$639</c:f>
              <c:numCache>
                <c:formatCode>General</c:formatCode>
                <c:ptCount val="9"/>
                <c:pt idx="0">
                  <c:v>76</c:v>
                </c:pt>
                <c:pt idx="1">
                  <c:v>67</c:v>
                </c:pt>
                <c:pt idx="2">
                  <c:v>84</c:v>
                </c:pt>
                <c:pt idx="3">
                  <c:v>93</c:v>
                </c:pt>
                <c:pt idx="4">
                  <c:v>78</c:v>
                </c:pt>
                <c:pt idx="5">
                  <c:v>66</c:v>
                </c:pt>
                <c:pt idx="6">
                  <c:v>66</c:v>
                </c:pt>
                <c:pt idx="7">
                  <c:v>44</c:v>
                </c:pt>
                <c:pt idx="8">
                  <c:v>574</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31/08/2025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219</c:v>
                </c:pt>
                <c:pt idx="1">
                  <c:v>18</c:v>
                </c:pt>
                <c:pt idx="2">
                  <c:v>175</c:v>
                </c:pt>
                <c:pt idx="3">
                  <c:v>438</c:v>
                </c:pt>
                <c:pt idx="4">
                  <c:v>29</c:v>
                </c:pt>
                <c:pt idx="5">
                  <c:v>563</c:v>
                </c:pt>
                <c:pt idx="6">
                  <c:v>0</c:v>
                </c:pt>
                <c:pt idx="7">
                  <c:v>879</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31/08/2025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2987</c:v>
                </c:pt>
                <c:pt idx="1">
                  <c:v>972</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Bonos tramitados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28575" cap="rnd">
              <a:solidFill>
                <a:schemeClr val="accent1"/>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5628</c:v>
                </c:pt>
                <c:pt idx="1">
                  <c:v>4582</c:v>
                </c:pt>
                <c:pt idx="2">
                  <c:v>5591</c:v>
                </c:pt>
                <c:pt idx="3">
                  <c:v>6443</c:v>
                </c:pt>
              </c:numCache>
            </c:numRef>
          </c:val>
          <c:smooth val="0"/>
          <c:extLst>
            <c:ext xmlns:c16="http://schemas.microsoft.com/office/drawing/2014/chart" uri="{C3380CC4-5D6E-409C-BE32-E72D297353CC}">
              <c16:uniqueId val="{00000000-BC88-4A7F-8A61-97E35B809474}"/>
            </c:ext>
          </c:extLst>
        </c:ser>
        <c:ser>
          <c:idx val="1"/>
          <c:order val="1"/>
          <c:tx>
            <c:strRef>
              <c:f>'Ejecución bonos Emit y Pagados'!$AH$51</c:f>
              <c:strCache>
                <c:ptCount val="1"/>
                <c:pt idx="0">
                  <c:v> Pagados</c:v>
                </c:pt>
              </c:strCache>
            </c:strRef>
          </c:tx>
          <c:spPr>
            <a:ln w="28575" cap="rnd">
              <a:solidFill>
                <a:schemeClr val="accent2"/>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5648</c:v>
                </c:pt>
                <c:pt idx="1">
                  <c:v>5702</c:v>
                </c:pt>
                <c:pt idx="2">
                  <c:v>5918</c:v>
                </c:pt>
                <c:pt idx="3">
                  <c:v>6280</c:v>
                </c:pt>
              </c:numCache>
            </c:numRef>
          </c:val>
          <c:smooth val="0"/>
          <c:extLst>
            <c:ext xmlns:c16="http://schemas.microsoft.com/office/drawing/2014/chart" uri="{C3380CC4-5D6E-409C-BE32-E72D297353CC}">
              <c16:uniqueId val="{00000001-BC88-4A7F-8A61-97E35B809474}"/>
            </c:ext>
          </c:extLst>
        </c:ser>
        <c:dLbls>
          <c:showLegendKey val="0"/>
          <c:showVal val="0"/>
          <c:showCatName val="0"/>
          <c:showSerName val="0"/>
          <c:showPercent val="0"/>
          <c:showBubbleSize val="0"/>
        </c:dLbls>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12480"/>
        <c:crosses val="autoZero"/>
        <c:crossBetween val="between"/>
        <c:majorUnit val="1500"/>
        <c:min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1703</c:v>
                </c:pt>
                <c:pt idx="1">
                  <c:v>1894</c:v>
                </c:pt>
                <c:pt idx="2">
                  <c:v>2683</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3994</c:v>
                </c:pt>
                <c:pt idx="1">
                  <c:v>47</c:v>
                </c:pt>
                <c:pt idx="2">
                  <c:v>2239</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2357</c:v>
                </c:pt>
                <c:pt idx="1">
                  <c:v>956</c:v>
                </c:pt>
                <c:pt idx="2">
                  <c:v>492</c:v>
                </c:pt>
                <c:pt idx="3">
                  <c:v>588</c:v>
                </c:pt>
                <c:pt idx="4">
                  <c:v>279</c:v>
                </c:pt>
                <c:pt idx="5">
                  <c:v>200</c:v>
                </c:pt>
                <c:pt idx="6">
                  <c:v>94</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3468</c:v>
                </c:pt>
                <c:pt idx="1">
                  <c:v>1154</c:v>
                </c:pt>
                <c:pt idx="2">
                  <c:v>496</c:v>
                </c:pt>
                <c:pt idx="3">
                  <c:v>589</c:v>
                </c:pt>
                <c:pt idx="4">
                  <c:v>279</c:v>
                </c:pt>
                <c:pt idx="5">
                  <c:v>200</c:v>
                </c:pt>
                <c:pt idx="6">
                  <c:v>94</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4"/>
                <c:pt idx="0">
                  <c:v>Estrato 1</c:v>
                </c:pt>
                <c:pt idx="1">
                  <c:v>Estrato 1.5</c:v>
                </c:pt>
                <c:pt idx="2">
                  <c:v>Estrato 2</c:v>
                </c:pt>
                <c:pt idx="3">
                  <c:v>Estrato 3</c:v>
                </c:pt>
              </c:strCache>
            </c:strRef>
          </c:cat>
          <c:val>
            <c:numRef>
              <c:f>'Estadisticas 2025'!$C$32:$C$35</c:f>
              <c:numCache>
                <c:formatCode>General</c:formatCode>
                <c:ptCount val="4"/>
                <c:pt idx="0">
                  <c:v>1111</c:v>
                </c:pt>
                <c:pt idx="1">
                  <c:v>198</c:v>
                </c:pt>
                <c:pt idx="2">
                  <c:v>4</c:v>
                </c:pt>
                <c:pt idx="3">
                  <c:v>1</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16.590608821363283</c:v>
                </c:pt>
                <c:pt idx="1">
                  <c:v>25.63905449333333</c:v>
                </c:pt>
                <c:pt idx="2">
                  <c:v>20.447647642891571</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440</c:v>
                </c:pt>
                <c:pt idx="1">
                  <c:v>467</c:v>
                </c:pt>
                <c:pt idx="2">
                  <c:v>616</c:v>
                </c:pt>
                <c:pt idx="3">
                  <c:v>331</c:v>
                </c:pt>
                <c:pt idx="4">
                  <c:v>1037</c:v>
                </c:pt>
                <c:pt idx="5">
                  <c:v>852</c:v>
                </c:pt>
                <c:pt idx="6">
                  <c:v>1223</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517</xdr:row>
      <xdr:rowOff>0</xdr:rowOff>
    </xdr:from>
    <xdr:to>
      <xdr:col>1</xdr:col>
      <xdr:colOff>19050</xdr:colOff>
      <xdr:row>517</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517</xdr:row>
      <xdr:rowOff>0</xdr:rowOff>
    </xdr:from>
    <xdr:to>
      <xdr:col>1</xdr:col>
      <xdr:colOff>19050</xdr:colOff>
      <xdr:row>517</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517</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517</xdr:row>
      <xdr:rowOff>0</xdr:rowOff>
    </xdr:from>
    <xdr:to>
      <xdr:col>1</xdr:col>
      <xdr:colOff>19050</xdr:colOff>
      <xdr:row>517</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19050</xdr:colOff>
      <xdr:row>501</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19050</xdr:colOff>
      <xdr:row>501</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517</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517</xdr:row>
      <xdr:rowOff>0</xdr:rowOff>
    </xdr:from>
    <xdr:to>
      <xdr:col>21</xdr:col>
      <xdr:colOff>19050</xdr:colOff>
      <xdr:row>517</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517</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498</xdr:row>
      <xdr:rowOff>142875</xdr:rowOff>
    </xdr:from>
    <xdr:to>
      <xdr:col>6</xdr:col>
      <xdr:colOff>38100</xdr:colOff>
      <xdr:row>514</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498</xdr:row>
      <xdr:rowOff>130176</xdr:rowOff>
    </xdr:from>
    <xdr:to>
      <xdr:col>11</xdr:col>
      <xdr:colOff>700881</xdr:colOff>
      <xdr:row>514</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623</xdr:row>
      <xdr:rowOff>6239</xdr:rowOff>
    </xdr:from>
    <xdr:to>
      <xdr:col>4</xdr:col>
      <xdr:colOff>0</xdr:colOff>
      <xdr:row>651</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620</xdr:row>
      <xdr:rowOff>176780</xdr:rowOff>
    </xdr:from>
    <xdr:to>
      <xdr:col>7</xdr:col>
      <xdr:colOff>1200830</xdr:colOff>
      <xdr:row>647</xdr:row>
      <xdr:rowOff>152061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83343</xdr:rowOff>
    </xdr:from>
    <xdr:to>
      <xdr:col>15</xdr:col>
      <xdr:colOff>111126</xdr:colOff>
      <xdr:row>3</xdr:row>
      <xdr:rowOff>119061</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4935993" y="83343"/>
          <a:ext cx="1236664" cy="48815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83685</xdr:colOff>
      <xdr:row>1</xdr:row>
      <xdr:rowOff>453</xdr:rowOff>
    </xdr:from>
    <xdr:to>
      <xdr:col>11</xdr:col>
      <xdr:colOff>424657</xdr:colOff>
      <xdr:row>4</xdr:row>
      <xdr:rowOff>17916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B39171A-1B86-45B7-8BC8-2C056FE2CB01}"/>
            </a:ext>
          </a:extLst>
        </xdr:cNvPr>
        <xdr:cNvSpPr/>
      </xdr:nvSpPr>
      <xdr:spPr>
        <a:xfrm>
          <a:off x="15901535" y="165553"/>
          <a:ext cx="1141072" cy="5064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703B5F59-32FA-468E-9653-942CC1159D4D}"/>
            </a:ext>
          </a:extLst>
        </xdr:cNvPr>
        <xdr:cNvSpPr/>
      </xdr:nvSpPr>
      <xdr:spPr>
        <a:xfrm>
          <a:off x="55307097" y="295276"/>
          <a:ext cx="1049154" cy="6223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4AE885D-623E-4B4A-8814-04B2D6841A6B}"/>
            </a:ext>
          </a:extLst>
        </xdr:cNvPr>
        <xdr:cNvSpPr/>
      </xdr:nvSpPr>
      <xdr:spPr>
        <a:xfrm>
          <a:off x="12491680" y="289399"/>
          <a:ext cx="997534" cy="566717"/>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E14366BF-9B64-459B-8E1B-9AEC3599F0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5C741E2A-161A-4550-AD17-00BA40012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85419120-1314-484C-A498-EF46F4BDC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FC08EB6B-B701-4FCD-863D-714CA2BFA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3991AA69-B0BF-43A0-A3C5-F572356E4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36AC3507-F212-4122-BB52-00E044924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8E577853-8400-476E-BA08-E7D6D57FEB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0520C217-7D83-47CB-95D9-88AECF6A6B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20B51AF5-B131-4817-91C2-CDE22E66A9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10C1F84F-528E-489F-82AC-ECEA801A2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6D25EE3D-7C70-4C59-8028-A30104B35A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AB4B15D5-D5FC-467A-81FF-C66D2BB05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4351358B-DC8D-4744-B221-3E6CC4A8B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16CC9473-B582-4173-9CAD-FC8CCDE36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E66CCA1E-C127-4CE4-BDF1-1500A3569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581A103D-F994-406D-83FD-BCF992417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D10B380E-6606-4E49-ADDB-F33257B29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3348B44D-2EEC-4384-86A8-651F091BF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AE838B67-5C34-4AD7-8197-B08C83151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5E0D1D19-572A-426A-B0B5-C0D6D7C4C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591680B9-DD5F-4195-9EA0-923F8E78B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69FD1B23-367B-475E-AF11-861AE6193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57B8478B-C943-4D6A-B10B-40A769F44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0AF26F97-5960-4333-8812-43B60540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54B50114-AC33-4FAD-96C5-012899BED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96A3198D-F8FA-44B7-98A7-7C2A5269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64CF97C7-B372-4B88-87C1-4E9EE4DC5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2E55A144-B328-4FD4-A560-0AD02CF01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ADEEB7C0-443F-43B5-B56F-0B34A2F1B6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23FC922D-72DB-4818-BC57-E44B6AC03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9D724B19-AB8F-4064-A87B-A70304425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562014D0-A3C4-4110-9341-A875B4D058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624E1D6C-6540-469C-80BE-BA5D313D3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04C027C0-8647-4646-89A9-9EC679B78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8A46DD8A-73F9-4882-A135-A51DED069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AE21B938-0FAF-4B05-AF8C-8FD65E0FB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1F3E18DB-68C3-46A8-B7C1-3AACD1545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0FE544E4-4F77-491B-9B40-F53DBBE9C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222C2301-92ED-407A-B8AF-94B401220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0A4F8C6E-FDBC-4A52-8AC4-C835FA0F1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67B29E03-C362-4BCD-99D4-528BAED92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C4C63A27-56D1-494B-9A44-9677C8423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3AFEA3A5-48DA-434B-BF66-22CD08E45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A567329D-DE10-42D3-97B5-8207FB153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856BCD3E-D3D8-42C6-B57F-F31F1409E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82DBA43C-287F-4AEF-B53E-92F5305A8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78C5F3F9-1558-4D75-9A1B-3C47D999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5FCB7C32-1476-48DB-A8EA-5A97C8586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117778D8-1396-41A8-81EA-EE629428B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919BEF5F-9C28-49CE-BA14-B06595753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E792495F-DFE3-41AD-9061-8656EA9F9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877AF8C8-2601-4874-82FC-6F17147F5F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B03655B2-C0E9-4694-A5D9-C19403DA1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4575A06D-E693-4B79-B741-8C9870C846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7714339A-E2C9-48FA-BAC0-2E4DFA8F7B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BA943F95-CB90-4992-8557-8A24F20FBD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72462EA5-1E79-4F79-890E-83A4D4902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40323545-A267-482C-9738-07D73BBF6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911EB288-FD96-4809-BCB5-E69132D01C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D7C3D59E-13E9-4671-BE21-F2FF42084A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5506DFAD-5046-41FE-A8C1-6E8AA9816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28FF93C3-FD9C-4765-BBD8-A075BBA393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8DEFCC78-CE8E-478C-BCC6-3CFA390CCB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17272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502BA814-FDCB-436F-85E8-FA908DA0D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DBBBA767-F993-4B58-9EE5-D67C62C9F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0600" y="5676900"/>
          <a:ext cx="8890" cy="8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37CF088C-DA52-4BC9-8872-615280D6F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6CE1CC96-44F6-42C1-97A1-F53E4B45F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61A4D61E-06F6-4D1F-999B-D178789B9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B943D536-B231-40B1-84F0-293C0345B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CA7B5D5B-682E-42A8-819F-17539AEB5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41EB212D-EF58-40BB-8CAB-F1E876B13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8E072FFB-0F5D-4D78-939A-9327ED722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7F6377EA-E5CE-4EB3-B3EC-4F6C49078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B4D1A0B8-23B5-445E-BB49-AB800C5A2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F15D7144-78DC-434A-B8E8-CBC355ABF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F3460434-E6FE-4110-AF07-569755B7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D116CD09-DEC0-47E6-B0CE-88041A543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336B5BC5-9040-49FD-B7A3-BF26F0FE2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5E27C824-ACDB-49C7-8CBD-3F2C124F6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54EA26DF-08D0-40AE-9A46-7077ADA52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A2ABC810-545C-42F1-BA70-C23D500D8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E05E2721-277A-42B9-9FDB-EC85CEC57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A4182712-F955-4171-8105-00ACF93FB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7E5802FB-FAB2-4EBC-AFF9-D740AECC8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33DE7F82-7908-475C-9679-F7688E0F9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DABAE4D6-E279-464F-BC74-60AC228C7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8588CE58-72E2-4278-BB9B-3FFD4931E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F5B8D1B6-987F-40A3-8B48-7BCC358A2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44E3E196-8A27-4ED9-A9D5-1B493D6C0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3ED28D51-0C29-4848-8A4B-D2CA4CE0E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0E1FE6E3-241F-4655-886E-C3ADA69AF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9D129AF5-55FB-475E-8921-4E760E8A3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60E580AA-3EE2-4610-A728-9F93A13BD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C1E16E1D-3A23-4BC9-800A-771A4D805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9B02AC6D-CE84-4F0B-86EE-EE0E4EC5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4AB1AEB0-267F-498B-AD23-156465569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4196605D-1E02-4A23-8A2A-C56DA8644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08797A0A-61A2-458E-8BA2-8D6AB7FCF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DFE775E9-8FB0-4159-A15E-A23704F12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2EB7DF90-601F-4F6D-AEFE-93B1870B8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F16EC3ED-2C30-46A8-96BF-F00E6F317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309B7D26-9149-4BA6-B45F-5EE9C9C3C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7206F7F7-7995-4B51-B14F-AB041DA80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1E800ADB-FFF9-4E14-8DB7-7E7EEEAC9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9B8099BB-7A0E-465C-81C9-60F05E758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0AEC3A54-1EAB-4289-A2CC-18C039B95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F6F1448A-F1D8-4E4A-B6EF-9531C8050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9F292A34-77C3-4B49-A971-D06D95C45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238C51F2-C3B7-41DD-9037-4804E838F5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17973B27-2452-4279-8C67-A935352CE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5172E525-396D-4EFD-B6AA-C60DB3F48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1727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BC2FA537-24C8-4F0B-86F5-B43B6DB605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3ACC59AD-49F4-4A2A-BC52-D71C52788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90600" y="56769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2366CC4E-5A2A-4817-90BB-1231C330B20E}"/>
            </a:ext>
          </a:extLst>
        </xdr:cNvPr>
        <xdr:cNvSpPr/>
      </xdr:nvSpPr>
      <xdr:spPr>
        <a:xfrm>
          <a:off x="1276350" y="277359"/>
          <a:ext cx="0" cy="5429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1716508B-AEB6-4275-A8BB-89F6A2D15734}"/>
            </a:ext>
          </a:extLst>
        </xdr:cNvPr>
        <xdr:cNvSpPr/>
      </xdr:nvSpPr>
      <xdr:spPr>
        <a:xfrm>
          <a:off x="14466887" y="177801"/>
          <a:ext cx="1076325" cy="48736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karcorrales\AppData\Local\Microsoft\Windows\INetCache\Content.Outlook\2P5GK2XG\Ejecuci&#243;n%20Base%20Emisi&#243;n%20Ago-2025.xlsx" TargetMode="External"/><Relationship Id="rId1" Type="http://schemas.openxmlformats.org/officeDocument/2006/relationships/externalLinkPath" Target="file:///C:\Users\karcorrales\AppData\Local\Microsoft\Windows\INetCache\Content.Outlook\2P5GK2XG\Ejecuci&#243;n%20Base%20Emisi&#243;n%20Ago-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je Global"/>
      <sheetName val="Disponibilidad FOSUVI"/>
      <sheetName val="Recursos otros periodos I trim"/>
      <sheetName val="Recursos por distribuir II trim"/>
      <sheetName val="Art. 59 Indv en Entidad"/>
      <sheetName val="Casos Ind en BANHVI Art.59"/>
      <sheetName val="Financiamientos adicionales"/>
      <sheetName val="Proyectos en Entidades"/>
      <sheetName val="Proyectos en BANHVI"/>
      <sheetName val="Graf Ord"/>
      <sheetName val="Ejecución Art.59"/>
      <sheetName val="Ejecución Ord"/>
      <sheetName val="Ejecución FODESAF"/>
      <sheetName val="Control de ajustes Fodesaf"/>
      <sheetName val="Ejecución por #expe"/>
      <sheetName val="Exped ord En Entidad"/>
      <sheetName val="Expd Ord En BANHVI"/>
      <sheetName val="Ejecución Ord DAC"/>
      <sheetName val="Presupuestos "/>
    </sheetNames>
    <sheetDataSet>
      <sheetData sheetId="0"/>
      <sheetData sheetId="1">
        <row r="3">
          <cell r="A3">
            <v>4</v>
          </cell>
          <cell r="B3" t="str">
            <v>MUCAP.</v>
          </cell>
          <cell r="D3">
            <v>5308.7719400199985</v>
          </cell>
        </row>
        <row r="4">
          <cell r="A4">
            <v>93</v>
          </cell>
          <cell r="B4" t="str">
            <v>GRUPO MUTUAL.</v>
          </cell>
          <cell r="D4">
            <v>10737.551501179998</v>
          </cell>
        </row>
        <row r="5">
          <cell r="A5">
            <v>14</v>
          </cell>
          <cell r="B5" t="str">
            <v>INVU.</v>
          </cell>
          <cell r="D5">
            <v>858.08797853999988</v>
          </cell>
        </row>
        <row r="6">
          <cell r="A6">
            <v>26</v>
          </cell>
          <cell r="B6" t="str">
            <v>BANCO NACIONAL</v>
          </cell>
          <cell r="D6">
            <v>0</v>
          </cell>
        </row>
        <row r="7">
          <cell r="A7">
            <v>27</v>
          </cell>
          <cell r="B7" t="str">
            <v>BANCO DE COSTA RICA.</v>
          </cell>
          <cell r="D7">
            <v>72.10297399000001</v>
          </cell>
        </row>
        <row r="8">
          <cell r="A8">
            <v>120</v>
          </cell>
          <cell r="B8" t="str">
            <v>COOPECRECIA</v>
          </cell>
          <cell r="D8">
            <v>0</v>
          </cell>
        </row>
        <row r="9">
          <cell r="A9">
            <v>22</v>
          </cell>
          <cell r="B9" t="str">
            <v>BANCO POPULAR.</v>
          </cell>
          <cell r="D9">
            <v>3083.0310945900001</v>
          </cell>
        </row>
        <row r="10">
          <cell r="A10">
            <v>28</v>
          </cell>
          <cell r="B10" t="str">
            <v xml:space="preserve">COOCIQUE R.L. </v>
          </cell>
          <cell r="D10">
            <v>2809.1884870500007</v>
          </cell>
        </row>
        <row r="11">
          <cell r="A11">
            <v>32</v>
          </cell>
          <cell r="B11" t="str">
            <v>CR-CAN.</v>
          </cell>
          <cell r="D11">
            <v>4222.4653596100015</v>
          </cell>
        </row>
        <row r="12">
          <cell r="A12">
            <v>87</v>
          </cell>
          <cell r="B12" t="str">
            <v xml:space="preserve">COOPENAE. </v>
          </cell>
          <cell r="D12">
            <v>3783.5216669699998</v>
          </cell>
        </row>
        <row r="13">
          <cell r="A13">
            <v>88</v>
          </cell>
          <cell r="B13" t="str">
            <v>COOPEALIANZA.</v>
          </cell>
          <cell r="D13">
            <v>2236.5639106600011</v>
          </cell>
        </row>
        <row r="14">
          <cell r="B14" t="str">
            <v>PROMERICA.</v>
          </cell>
          <cell r="D14">
            <v>0</v>
          </cell>
        </row>
        <row r="15">
          <cell r="B15" t="str">
            <v>COOPEMEX</v>
          </cell>
          <cell r="D15">
            <v>0</v>
          </cell>
        </row>
        <row r="16">
          <cell r="B16" t="str">
            <v>CAJA DE ANDE</v>
          </cell>
          <cell r="D16">
            <v>0</v>
          </cell>
        </row>
        <row r="17">
          <cell r="A17">
            <v>92</v>
          </cell>
          <cell r="B17" t="str">
            <v>COOPESANMARCOS</v>
          </cell>
          <cell r="D17">
            <v>13.72543342</v>
          </cell>
        </row>
        <row r="18">
          <cell r="B18" t="str">
            <v>COOPEACOSTA.</v>
          </cell>
          <cell r="D18">
            <v>0</v>
          </cell>
        </row>
        <row r="19">
          <cell r="A19">
            <v>96</v>
          </cell>
          <cell r="B19" t="str">
            <v>COOPEANDE N°1</v>
          </cell>
          <cell r="D19">
            <v>535.16866313999992</v>
          </cell>
        </row>
        <row r="20">
          <cell r="A20">
            <v>101</v>
          </cell>
          <cell r="B20" t="str">
            <v>COOPEUNA</v>
          </cell>
          <cell r="D20">
            <v>330.05952572000007</v>
          </cell>
        </row>
        <row r="21">
          <cell r="A21">
            <v>114</v>
          </cell>
          <cell r="B21" t="str">
            <v>ASEMINA</v>
          </cell>
          <cell r="D21">
            <v>0</v>
          </cell>
        </row>
        <row r="22">
          <cell r="A22">
            <v>117</v>
          </cell>
          <cell r="B22" t="str">
            <v>ASEPANDUIT</v>
          </cell>
          <cell r="D22">
            <v>329.40872641999994</v>
          </cell>
        </row>
        <row r="23">
          <cell r="B23" t="str">
            <v>BANCO CATHAY</v>
          </cell>
          <cell r="D23">
            <v>0</v>
          </cell>
        </row>
        <row r="24">
          <cell r="A24">
            <v>105</v>
          </cell>
          <cell r="B24" t="str">
            <v>COOPECAJA</v>
          </cell>
          <cell r="D24">
            <v>414.92749365000014</v>
          </cell>
        </row>
        <row r="25">
          <cell r="A25">
            <v>116</v>
          </cell>
          <cell r="B25" t="str">
            <v>COOPEESAPARTA</v>
          </cell>
          <cell r="D25">
            <v>660.83890456000017</v>
          </cell>
        </row>
        <row r="26">
          <cell r="A26">
            <v>110</v>
          </cell>
          <cell r="B26" t="str">
            <v>ASEDEMASA.</v>
          </cell>
          <cell r="D26">
            <v>0</v>
          </cell>
        </row>
        <row r="27">
          <cell r="A27">
            <v>94</v>
          </cell>
          <cell r="B27" t="str">
            <v>BAC-SAN JOSÉ.</v>
          </cell>
          <cell r="D27">
            <v>14.17689895</v>
          </cell>
        </row>
        <row r="28">
          <cell r="B28" t="str">
            <v>COOPEMEP</v>
          </cell>
          <cell r="D28">
            <v>0</v>
          </cell>
        </row>
        <row r="29">
          <cell r="A29">
            <v>121</v>
          </cell>
          <cell r="B29" t="str">
            <v>COOPEANDE N°7</v>
          </cell>
          <cell r="D29">
            <v>730.9182703099998</v>
          </cell>
        </row>
      </sheetData>
      <sheetData sheetId="2"/>
      <sheetData sheetId="3"/>
      <sheetData sheetId="4"/>
      <sheetData sheetId="5"/>
      <sheetData sheetId="6"/>
      <sheetData sheetId="7"/>
      <sheetData sheetId="8"/>
      <sheetData sheetId="9"/>
      <sheetData sheetId="10"/>
      <sheetData sheetId="11"/>
      <sheetData sheetId="12"/>
      <sheetData sheetId="13">
        <row r="4">
          <cell r="A4">
            <v>117</v>
          </cell>
          <cell r="B4" t="str">
            <v xml:space="preserve"> ASEPANDUIT</v>
          </cell>
          <cell r="C4">
            <v>1675.5285392224159</v>
          </cell>
          <cell r="D4">
            <v>1237.5285392224159</v>
          </cell>
          <cell r="F4">
            <v>438</v>
          </cell>
        </row>
        <row r="5">
          <cell r="A5">
            <v>121</v>
          </cell>
          <cell r="B5" t="str">
            <v xml:space="preserve"> COOPEANDE #7</v>
          </cell>
          <cell r="C5">
            <v>1532</v>
          </cell>
          <cell r="D5">
            <v>1000</v>
          </cell>
          <cell r="F5">
            <v>532</v>
          </cell>
        </row>
        <row r="6">
          <cell r="A6">
            <v>116</v>
          </cell>
          <cell r="B6" t="str">
            <v xml:space="preserve"> COOPEESAPARTA</v>
          </cell>
          <cell r="C6">
            <v>2432.0312371742193</v>
          </cell>
          <cell r="D6">
            <v>1557.0312371742195</v>
          </cell>
          <cell r="F6">
            <v>875</v>
          </cell>
        </row>
        <row r="7">
          <cell r="A7">
            <v>22</v>
          </cell>
          <cell r="B7" t="str">
            <v xml:space="preserve"> Banco Popular</v>
          </cell>
          <cell r="C7">
            <v>1821.6262644707758</v>
          </cell>
          <cell r="D7">
            <v>1571.6262644707758</v>
          </cell>
          <cell r="F7">
            <v>250</v>
          </cell>
        </row>
        <row r="8">
          <cell r="A8">
            <v>101</v>
          </cell>
          <cell r="B8" t="str">
            <v xml:space="preserve"> Coope-Una R.L.</v>
          </cell>
          <cell r="C8">
            <v>3197.9883446076778</v>
          </cell>
          <cell r="D8">
            <v>2757.9883446076778</v>
          </cell>
          <cell r="F8">
            <v>440</v>
          </cell>
        </row>
        <row r="9">
          <cell r="A9">
            <v>108</v>
          </cell>
          <cell r="B9" t="str">
            <v xml:space="preserve"> COOPEMEP</v>
          </cell>
          <cell r="C9">
            <v>577.32827089609918</v>
          </cell>
          <cell r="D9">
            <v>502.32827089609924</v>
          </cell>
          <cell r="F9">
            <v>75</v>
          </cell>
        </row>
        <row r="10">
          <cell r="A10">
            <v>27</v>
          </cell>
          <cell r="B10" t="str">
            <v xml:space="preserve"> B.C.R. </v>
          </cell>
          <cell r="C10">
            <v>3583.0345459039058</v>
          </cell>
          <cell r="D10">
            <v>3093.0345459039058</v>
          </cell>
          <cell r="F10">
            <v>490</v>
          </cell>
        </row>
        <row r="11">
          <cell r="A11">
            <v>88</v>
          </cell>
          <cell r="B11" t="str">
            <v xml:space="preserve"> Coopealianza R.L.</v>
          </cell>
          <cell r="C11">
            <v>3531.4600446447184</v>
          </cell>
          <cell r="D11">
            <v>3046.4600446447184</v>
          </cell>
          <cell r="F11">
            <v>485</v>
          </cell>
        </row>
        <row r="12">
          <cell r="A12">
            <v>4</v>
          </cell>
          <cell r="B12" t="str">
            <v xml:space="preserve"> Mutual Cartago</v>
          </cell>
          <cell r="C12">
            <v>27639.474090756197</v>
          </cell>
          <cell r="D12">
            <v>27639.474090756197</v>
          </cell>
          <cell r="F12">
            <v>0</v>
          </cell>
        </row>
        <row r="13">
          <cell r="A13">
            <v>87</v>
          </cell>
          <cell r="B13" t="str">
            <v xml:space="preserve"> Coopenae R.L.</v>
          </cell>
          <cell r="C13">
            <v>4129.6350925615252</v>
          </cell>
          <cell r="D13">
            <v>4129.6350925615252</v>
          </cell>
          <cell r="F13">
            <v>0</v>
          </cell>
        </row>
        <row r="14">
          <cell r="A14">
            <v>90</v>
          </cell>
          <cell r="B14" t="str">
            <v xml:space="preserve"> Coopeservidores R.L.</v>
          </cell>
          <cell r="C14">
            <v>0</v>
          </cell>
          <cell r="D14">
            <v>0</v>
          </cell>
          <cell r="F14">
            <v>0</v>
          </cell>
        </row>
        <row r="15">
          <cell r="A15">
            <v>94</v>
          </cell>
          <cell r="B15" t="str">
            <v xml:space="preserve"> BAC SAN JOSE</v>
          </cell>
          <cell r="C15">
            <v>529.50799339631078</v>
          </cell>
          <cell r="D15">
            <v>529.50799339631078</v>
          </cell>
          <cell r="F15">
            <v>0</v>
          </cell>
        </row>
        <row r="16">
          <cell r="A16">
            <v>28</v>
          </cell>
          <cell r="B16" t="str">
            <v xml:space="preserve"> Coocique R.L.</v>
          </cell>
          <cell r="C16">
            <v>6649.8322141829576</v>
          </cell>
          <cell r="D16">
            <v>6649.8322141829576</v>
          </cell>
          <cell r="F16">
            <v>0</v>
          </cell>
        </row>
        <row r="17">
          <cell r="A17">
            <v>93</v>
          </cell>
          <cell r="B17" t="str">
            <v xml:space="preserve"> Grupo Mutual</v>
          </cell>
          <cell r="C17">
            <v>18283.447936710567</v>
          </cell>
          <cell r="D17">
            <v>18283.447936710567</v>
          </cell>
          <cell r="F17">
            <v>0</v>
          </cell>
        </row>
        <row r="18">
          <cell r="A18">
            <v>105</v>
          </cell>
          <cell r="B18" t="str">
            <v xml:space="preserve"> COOPECAJA</v>
          </cell>
          <cell r="C18">
            <v>1936.7170424924379</v>
          </cell>
          <cell r="D18">
            <v>1936.7170424924379</v>
          </cell>
          <cell r="F18">
            <v>0</v>
          </cell>
        </row>
        <row r="19">
          <cell r="A19">
            <v>32</v>
          </cell>
          <cell r="B19" t="str">
            <v xml:space="preserve"> Fund. C.R.Canadá</v>
          </cell>
          <cell r="C19">
            <v>3860.2696316727706</v>
          </cell>
          <cell r="D19">
            <v>5150.2696316727706</v>
          </cell>
          <cell r="F19">
            <v>-1290</v>
          </cell>
        </row>
        <row r="20">
          <cell r="A20">
            <v>96</v>
          </cell>
          <cell r="B20" t="str">
            <v xml:space="preserve"> Coope-Ande R.L.</v>
          </cell>
          <cell r="C20">
            <v>2342.6791790351808</v>
          </cell>
          <cell r="D20">
            <v>3122.6791790351808</v>
          </cell>
          <cell r="F20">
            <v>-780</v>
          </cell>
        </row>
        <row r="21">
          <cell r="A21">
            <v>26</v>
          </cell>
          <cell r="B21" t="str">
            <v xml:space="preserve"> B.N.C.R.</v>
          </cell>
          <cell r="C21">
            <v>386.66217458943447</v>
          </cell>
          <cell r="D21">
            <v>514.66217458943447</v>
          </cell>
          <cell r="F21">
            <v>-128</v>
          </cell>
        </row>
        <row r="22">
          <cell r="A22">
            <v>115</v>
          </cell>
          <cell r="B22" t="str">
            <v xml:space="preserve"> CREDECOOP</v>
          </cell>
          <cell r="C22">
            <v>0</v>
          </cell>
          <cell r="D22">
            <v>0</v>
          </cell>
          <cell r="F22">
            <v>0</v>
          </cell>
        </row>
        <row r="23">
          <cell r="A23">
            <v>112</v>
          </cell>
          <cell r="B23" t="str">
            <v xml:space="preserve"> ASECCSS</v>
          </cell>
          <cell r="C23">
            <v>0</v>
          </cell>
          <cell r="D23">
            <v>0</v>
          </cell>
          <cell r="F23">
            <v>0</v>
          </cell>
        </row>
        <row r="24">
          <cell r="A24">
            <v>110</v>
          </cell>
          <cell r="B24" t="str">
            <v xml:space="preserve"> ASEDEMASA</v>
          </cell>
          <cell r="C24">
            <v>0</v>
          </cell>
          <cell r="D24">
            <v>0</v>
          </cell>
          <cell r="F24">
            <v>0</v>
          </cell>
        </row>
        <row r="25">
          <cell r="A25">
            <v>114</v>
          </cell>
          <cell r="B25" t="str">
            <v xml:space="preserve"> ASEMINA</v>
          </cell>
          <cell r="C25">
            <v>0</v>
          </cell>
          <cell r="D25">
            <v>0</v>
          </cell>
          <cell r="F25">
            <v>0</v>
          </cell>
        </row>
        <row r="26">
          <cell r="A26">
            <v>92</v>
          </cell>
          <cell r="B26" t="str">
            <v xml:space="preserve"> Coope-San Marcos</v>
          </cell>
          <cell r="C26">
            <v>378.31017942130973</v>
          </cell>
          <cell r="D26">
            <v>505.31017942130973</v>
          </cell>
          <cell r="F26">
            <v>-127</v>
          </cell>
        </row>
        <row r="27">
          <cell r="A27">
            <v>119</v>
          </cell>
          <cell r="B27" t="str">
            <v>COOPEJUDICIAL</v>
          </cell>
          <cell r="C27">
            <v>0</v>
          </cell>
          <cell r="D27">
            <v>0</v>
          </cell>
          <cell r="F27">
            <v>0</v>
          </cell>
        </row>
        <row r="28">
          <cell r="A28">
            <v>14</v>
          </cell>
          <cell r="B28" t="str">
            <v xml:space="preserve"> INVU</v>
          </cell>
          <cell r="C28">
            <v>249.95882549779969</v>
          </cell>
          <cell r="D28">
            <v>504.95882549779969</v>
          </cell>
          <cell r="F28">
            <v>-255</v>
          </cell>
        </row>
        <row r="29">
          <cell r="A29">
            <v>120</v>
          </cell>
          <cell r="B29" t="str">
            <v xml:space="preserve"> COOPEGRECIA R.L.</v>
          </cell>
          <cell r="C29">
            <v>256.70972823540126</v>
          </cell>
          <cell r="D29">
            <v>511.70972823540126</v>
          </cell>
          <cell r="F29">
            <v>-255</v>
          </cell>
        </row>
        <row r="30">
          <cell r="A30">
            <v>122</v>
          </cell>
          <cell r="B30" t="str">
            <v xml:space="preserve"> CAJA DE ANDE</v>
          </cell>
          <cell r="C30">
            <v>250</v>
          </cell>
          <cell r="D30">
            <v>1000</v>
          </cell>
          <cell r="F30">
            <v>-750</v>
          </cell>
        </row>
        <row r="43">
          <cell r="B43" t="str">
            <v>ENTIDAD</v>
          </cell>
          <cell r="C43" t="str">
            <v>Presupuesto vigente
Art. 59 Fodesaf</v>
          </cell>
          <cell r="D43" t="str">
            <v>Presupuesto inicial 2025</v>
          </cell>
          <cell r="E43" t="str">
            <v xml:space="preserve">AJUSTE
 Aprobado Acuerdo: 4 sesión:31-2025 </v>
          </cell>
          <cell r="F43" t="str">
            <v>Ajuste aprobado por Junta Acuerdo: 10, sesión:45-2025</v>
          </cell>
        </row>
        <row r="44">
          <cell r="A44">
            <v>93</v>
          </cell>
          <cell r="B44" t="str">
            <v xml:space="preserve"> Grupo Mutual</v>
          </cell>
          <cell r="C44">
            <v>16115.806642422602</v>
          </cell>
          <cell r="D44">
            <v>16115.806642422602</v>
          </cell>
          <cell r="F44">
            <v>0</v>
          </cell>
        </row>
        <row r="45">
          <cell r="A45">
            <v>32</v>
          </cell>
          <cell r="B45" t="str">
            <v xml:space="preserve"> Fund. C.R.Canadá</v>
          </cell>
          <cell r="C45">
            <v>8041.9891813030799</v>
          </cell>
          <cell r="D45">
            <v>7041.9891813030799</v>
          </cell>
          <cell r="E45">
            <v>1000</v>
          </cell>
          <cell r="F45">
            <v>0</v>
          </cell>
        </row>
        <row r="46">
          <cell r="A46">
            <v>4</v>
          </cell>
          <cell r="B46" t="str">
            <v xml:space="preserve"> Mutual Cartago</v>
          </cell>
          <cell r="C46">
            <v>6973.2711360797966</v>
          </cell>
          <cell r="D46">
            <v>6637.2711360797966</v>
          </cell>
          <cell r="E46">
            <v>10</v>
          </cell>
          <cell r="F46">
            <v>326</v>
          </cell>
        </row>
        <row r="47">
          <cell r="A47">
            <v>14</v>
          </cell>
          <cell r="B47" t="str">
            <v xml:space="preserve"> INVU</v>
          </cell>
          <cell r="C47">
            <v>1266.6714419236785</v>
          </cell>
          <cell r="D47">
            <v>963.67144192367846</v>
          </cell>
          <cell r="E47">
            <v>200</v>
          </cell>
          <cell r="F47">
            <v>103</v>
          </cell>
        </row>
        <row r="48">
          <cell r="A48">
            <v>26</v>
          </cell>
          <cell r="B48" t="str">
            <v xml:space="preserve"> B.N.C.R.</v>
          </cell>
          <cell r="C48">
            <v>0</v>
          </cell>
          <cell r="D48">
            <v>0</v>
          </cell>
          <cell r="F48">
            <v>0</v>
          </cell>
        </row>
        <row r="49">
          <cell r="A49">
            <v>22</v>
          </cell>
          <cell r="B49" t="str">
            <v xml:space="preserve"> Banco Popular</v>
          </cell>
          <cell r="C49">
            <v>3799.0626869830298</v>
          </cell>
          <cell r="D49">
            <v>3585.0626869830298</v>
          </cell>
          <cell r="F49">
            <v>214</v>
          </cell>
        </row>
        <row r="50">
          <cell r="A50">
            <v>28</v>
          </cell>
          <cell r="B50" t="str">
            <v xml:space="preserve"> Coocique R.L.</v>
          </cell>
          <cell r="C50">
            <v>6792.2047724039003</v>
          </cell>
          <cell r="D50">
            <v>6732.2047724039003</v>
          </cell>
          <cell r="F50">
            <v>60</v>
          </cell>
        </row>
        <row r="51">
          <cell r="A51">
            <v>88</v>
          </cell>
          <cell r="B51" t="str">
            <v xml:space="preserve"> Coopealianza R.L.</v>
          </cell>
          <cell r="C51">
            <v>3364.9852368179218</v>
          </cell>
          <cell r="D51">
            <v>1484.9852368179218</v>
          </cell>
          <cell r="E51">
            <v>1500</v>
          </cell>
          <cell r="F51">
            <v>380</v>
          </cell>
        </row>
        <row r="52">
          <cell r="A52">
            <v>87</v>
          </cell>
          <cell r="B52" t="str">
            <v xml:space="preserve"> Coopenae R.L.</v>
          </cell>
          <cell r="C52">
            <v>5708.3572647640103</v>
          </cell>
          <cell r="D52">
            <v>4888.3572647640103</v>
          </cell>
          <cell r="E52">
            <v>400</v>
          </cell>
          <cell r="F52">
            <v>420</v>
          </cell>
        </row>
        <row r="53">
          <cell r="A53">
            <v>96</v>
          </cell>
          <cell r="B53" t="str">
            <v xml:space="preserve"> Coope-Ande R.L.</v>
          </cell>
          <cell r="C53">
            <v>936.15730810743946</v>
          </cell>
          <cell r="D53">
            <v>536.15730810743946</v>
          </cell>
          <cell r="E53">
            <v>400</v>
          </cell>
          <cell r="F53">
            <v>0</v>
          </cell>
        </row>
        <row r="54">
          <cell r="A54">
            <v>90</v>
          </cell>
          <cell r="B54" t="str">
            <v xml:space="preserve"> Coopeservidores R.L.</v>
          </cell>
          <cell r="C54">
            <v>0</v>
          </cell>
          <cell r="D54">
            <v>0</v>
          </cell>
          <cell r="F54">
            <v>0</v>
          </cell>
        </row>
        <row r="55">
          <cell r="A55">
            <v>117</v>
          </cell>
          <cell r="B55" t="str">
            <v xml:space="preserve"> ASEPANDUIT</v>
          </cell>
          <cell r="C55">
            <v>500</v>
          </cell>
          <cell r="D55">
            <v>500</v>
          </cell>
          <cell r="F55">
            <v>0</v>
          </cell>
        </row>
        <row r="56">
          <cell r="A56">
            <v>101</v>
          </cell>
          <cell r="B56" t="str">
            <v xml:space="preserve"> Coope-Una R.L.</v>
          </cell>
          <cell r="C56">
            <v>510.66477025953134</v>
          </cell>
          <cell r="D56">
            <v>510.66477025953134</v>
          </cell>
          <cell r="F56">
            <v>0</v>
          </cell>
        </row>
        <row r="57">
          <cell r="A57">
            <v>121</v>
          </cell>
          <cell r="B57" t="str">
            <v xml:space="preserve"> COOPEANDE #7</v>
          </cell>
          <cell r="C57">
            <v>1091.3348917182602</v>
          </cell>
          <cell r="D57">
            <v>601.33489171826022</v>
          </cell>
          <cell r="E57">
            <v>490</v>
          </cell>
          <cell r="F57">
            <v>0</v>
          </cell>
        </row>
        <row r="58">
          <cell r="A58">
            <v>116</v>
          </cell>
          <cell r="B58" t="str">
            <v xml:space="preserve"> COOPEESAPARTA</v>
          </cell>
          <cell r="C58">
            <v>1004.3059403260868</v>
          </cell>
          <cell r="D58">
            <v>1004.3059403260868</v>
          </cell>
          <cell r="F58">
            <v>0</v>
          </cell>
        </row>
        <row r="59">
          <cell r="A59">
            <v>105</v>
          </cell>
          <cell r="B59" t="str">
            <v xml:space="preserve"> COOPECAJA</v>
          </cell>
          <cell r="C59">
            <v>622.77536631814723</v>
          </cell>
          <cell r="D59">
            <v>622.77536631814723</v>
          </cell>
          <cell r="F59">
            <v>0</v>
          </cell>
        </row>
        <row r="60">
          <cell r="A60">
            <v>108</v>
          </cell>
          <cell r="B60" t="str">
            <v xml:space="preserve"> COOPEMEP</v>
          </cell>
          <cell r="C60">
            <v>0</v>
          </cell>
          <cell r="D60">
            <v>0</v>
          </cell>
          <cell r="F60">
            <v>0</v>
          </cell>
        </row>
        <row r="61">
          <cell r="A61">
            <v>27</v>
          </cell>
          <cell r="B61" t="str">
            <v xml:space="preserve"> B.C.R. </v>
          </cell>
          <cell r="C61">
            <v>58.872868539666911</v>
          </cell>
          <cell r="D61">
            <v>503.87286853966691</v>
          </cell>
          <cell r="F61">
            <v>-445</v>
          </cell>
        </row>
        <row r="62">
          <cell r="A62">
            <v>115</v>
          </cell>
          <cell r="B62" t="str">
            <v xml:space="preserve"> CREDECOOP</v>
          </cell>
          <cell r="C62">
            <v>0</v>
          </cell>
          <cell r="D62">
            <v>0</v>
          </cell>
          <cell r="F62">
            <v>0</v>
          </cell>
        </row>
        <row r="63">
          <cell r="A63">
            <v>112</v>
          </cell>
          <cell r="B63" t="str">
            <v xml:space="preserve"> ASECCSS</v>
          </cell>
          <cell r="C63">
            <v>0</v>
          </cell>
          <cell r="D63">
            <v>0</v>
          </cell>
          <cell r="F63">
            <v>0</v>
          </cell>
        </row>
        <row r="64">
          <cell r="A64">
            <v>110</v>
          </cell>
          <cell r="B64" t="str">
            <v xml:space="preserve"> ASEDEMASA</v>
          </cell>
          <cell r="C64">
            <v>0</v>
          </cell>
          <cell r="D64">
            <v>0</v>
          </cell>
          <cell r="F64">
            <v>0</v>
          </cell>
        </row>
        <row r="65">
          <cell r="A65">
            <v>114</v>
          </cell>
          <cell r="B65" t="str">
            <v xml:space="preserve"> ASEMINA</v>
          </cell>
          <cell r="C65">
            <v>0</v>
          </cell>
          <cell r="D65">
            <v>0</v>
          </cell>
          <cell r="F65">
            <v>0</v>
          </cell>
        </row>
        <row r="66">
          <cell r="A66">
            <v>94</v>
          </cell>
          <cell r="B66" t="str">
            <v xml:space="preserve"> BAC SAN JOSE</v>
          </cell>
          <cell r="C66">
            <v>14.008049013969867</v>
          </cell>
          <cell r="D66">
            <v>3801.0080490139699</v>
          </cell>
          <cell r="E66">
            <v>-3500</v>
          </cell>
          <cell r="F66">
            <v>-287</v>
          </cell>
        </row>
        <row r="67">
          <cell r="A67">
            <v>119</v>
          </cell>
          <cell r="B67" t="str">
            <v>COOPEJUDICIAL</v>
          </cell>
          <cell r="C67">
            <v>0</v>
          </cell>
          <cell r="D67">
            <v>0</v>
          </cell>
          <cell r="F67">
            <v>0</v>
          </cell>
        </row>
        <row r="68">
          <cell r="A68">
            <v>92</v>
          </cell>
          <cell r="B68" t="str">
            <v xml:space="preserve"> Coope-San Marcos</v>
          </cell>
          <cell r="C68">
            <v>14</v>
          </cell>
          <cell r="D68">
            <v>300</v>
          </cell>
          <cell r="F68">
            <v>-286</v>
          </cell>
        </row>
        <row r="69">
          <cell r="A69">
            <v>120</v>
          </cell>
          <cell r="B69" t="str">
            <v xml:space="preserve"> COOPEGRECIA R.L.</v>
          </cell>
          <cell r="C69">
            <v>15</v>
          </cell>
          <cell r="D69">
            <v>500</v>
          </cell>
          <cell r="F69">
            <v>-485</v>
          </cell>
        </row>
        <row r="70">
          <cell r="A70">
            <v>122</v>
          </cell>
          <cell r="B70" t="str">
            <v xml:space="preserve"> CAJA DE ANDE</v>
          </cell>
          <cell r="C70">
            <v>0</v>
          </cell>
          <cell r="D70">
            <v>500</v>
          </cell>
          <cell r="E70">
            <v>-500</v>
          </cell>
          <cell r="F70">
            <v>0</v>
          </cell>
        </row>
        <row r="71">
          <cell r="B71" t="str">
            <v>TOTAL</v>
          </cell>
          <cell r="C71">
            <v>56829.467556981108</v>
          </cell>
          <cell r="D71">
            <v>56829.467556981108</v>
          </cell>
          <cell r="E71">
            <v>0</v>
          </cell>
          <cell r="F71">
            <v>0</v>
          </cell>
        </row>
      </sheetData>
      <sheetData sheetId="14"/>
      <sheetData sheetId="15"/>
      <sheetData sheetId="16"/>
      <sheetData sheetId="17">
        <row r="3">
          <cell r="B3" t="str">
            <v>Entidad Autorizada</v>
          </cell>
          <cell r="C3" t="str">
            <v>Presupuesto Ajustado (-10 MM)</v>
          </cell>
          <cell r="D3" t="str">
            <v>Ejecución - Emisiones</v>
          </cell>
          <cell r="E3" t="str">
            <v>Monto de reajuste de monto de bono</v>
          </cell>
          <cell r="F3" t="str">
            <v>TOTAL</v>
          </cell>
        </row>
        <row r="4">
          <cell r="A4">
            <v>4</v>
          </cell>
          <cell r="B4" t="str">
            <v xml:space="preserve"> Mutual Cartago</v>
          </cell>
          <cell r="C4">
            <v>27639.474090756201</v>
          </cell>
          <cell r="D4">
            <v>13876.536</v>
          </cell>
          <cell r="E4">
            <v>0</v>
          </cell>
          <cell r="F4">
            <v>13876.536</v>
          </cell>
        </row>
        <row r="5">
          <cell r="A5">
            <v>93</v>
          </cell>
          <cell r="B5" t="str">
            <v xml:space="preserve"> Grupo Mutual</v>
          </cell>
          <cell r="C5">
            <v>18283.447936710567</v>
          </cell>
          <cell r="D5">
            <v>8912.7109999999993</v>
          </cell>
          <cell r="E5">
            <v>0</v>
          </cell>
          <cell r="F5">
            <v>8912.7109999999993</v>
          </cell>
        </row>
        <row r="6">
          <cell r="A6">
            <v>14</v>
          </cell>
          <cell r="B6" t="str">
            <v xml:space="preserve"> INVU</v>
          </cell>
          <cell r="C6">
            <v>504.95882549779969</v>
          </cell>
          <cell r="D6">
            <v>62.853000000000002</v>
          </cell>
          <cell r="E6">
            <v>0</v>
          </cell>
          <cell r="F6">
            <v>62.853000000000002</v>
          </cell>
        </row>
        <row r="7">
          <cell r="A7">
            <v>22</v>
          </cell>
          <cell r="B7" t="str">
            <v xml:space="preserve"> Banco Popular</v>
          </cell>
          <cell r="C7">
            <v>1571.6262644707758</v>
          </cell>
          <cell r="D7">
            <v>950.577</v>
          </cell>
          <cell r="E7">
            <v>0</v>
          </cell>
          <cell r="F7">
            <v>950.577</v>
          </cell>
        </row>
        <row r="8">
          <cell r="A8">
            <v>26</v>
          </cell>
          <cell r="B8" t="str">
            <v xml:space="preserve"> B.N.C.R.</v>
          </cell>
          <cell r="C8">
            <v>514.66217458943447</v>
          </cell>
          <cell r="D8">
            <v>217.46700000000001</v>
          </cell>
          <cell r="E8">
            <v>0</v>
          </cell>
          <cell r="F8">
            <v>217.46700000000001</v>
          </cell>
        </row>
        <row r="9">
          <cell r="A9">
            <v>27</v>
          </cell>
          <cell r="B9" t="str">
            <v xml:space="preserve"> B.C.R. </v>
          </cell>
          <cell r="C9">
            <v>3093.0345459039058</v>
          </cell>
          <cell r="D9">
            <v>1537.1420000000001</v>
          </cell>
          <cell r="E9">
            <v>0</v>
          </cell>
          <cell r="F9">
            <v>1537.1420000000001</v>
          </cell>
        </row>
        <row r="10">
          <cell r="A10">
            <v>28</v>
          </cell>
          <cell r="B10" t="str">
            <v xml:space="preserve"> Coocique R.L.</v>
          </cell>
          <cell r="C10">
            <v>6649.8322141829576</v>
          </cell>
          <cell r="D10">
            <v>4078.2049999999999</v>
          </cell>
          <cell r="E10">
            <v>0</v>
          </cell>
          <cell r="F10">
            <v>4078.2049999999999</v>
          </cell>
        </row>
        <row r="11">
          <cell r="A11">
            <v>32</v>
          </cell>
          <cell r="B11" t="str">
            <v xml:space="preserve"> Fund. C.R.Canadá</v>
          </cell>
          <cell r="C11">
            <v>5150.2696316727706</v>
          </cell>
          <cell r="D11">
            <v>1338.047</v>
          </cell>
          <cell r="E11">
            <v>0</v>
          </cell>
          <cell r="F11">
            <v>1338.047</v>
          </cell>
        </row>
        <row r="12">
          <cell r="A12">
            <v>87</v>
          </cell>
          <cell r="B12" t="str">
            <v xml:space="preserve"> Coopenae R.L.</v>
          </cell>
          <cell r="C12">
            <v>4129.6350925615252</v>
          </cell>
          <cell r="D12">
            <v>1956.7260000000001</v>
          </cell>
          <cell r="E12">
            <v>0</v>
          </cell>
          <cell r="F12">
            <v>1956.7260000000001</v>
          </cell>
        </row>
        <row r="13">
          <cell r="A13">
            <v>88</v>
          </cell>
          <cell r="B13" t="str">
            <v xml:space="preserve"> Coopealianza R.L.</v>
          </cell>
          <cell r="C13">
            <v>3046.4600446447184</v>
          </cell>
          <cell r="D13">
            <v>1315.2569999999998</v>
          </cell>
          <cell r="E13">
            <v>0</v>
          </cell>
          <cell r="F13">
            <v>1315.2569999999998</v>
          </cell>
        </row>
        <row r="14">
          <cell r="A14">
            <v>90</v>
          </cell>
          <cell r="B14" t="str">
            <v xml:space="preserve"> Coopeservidores R.L.</v>
          </cell>
          <cell r="C14">
            <v>0</v>
          </cell>
          <cell r="D14">
            <v>0</v>
          </cell>
          <cell r="E14">
            <v>0</v>
          </cell>
          <cell r="F14">
            <v>0</v>
          </cell>
        </row>
        <row r="15">
          <cell r="A15">
            <v>94</v>
          </cell>
          <cell r="B15" t="str">
            <v xml:space="preserve"> BAC SAN JOSE</v>
          </cell>
          <cell r="C15">
            <v>529.50799339631078</v>
          </cell>
          <cell r="D15">
            <v>127.869</v>
          </cell>
          <cell r="E15">
            <v>0</v>
          </cell>
          <cell r="F15">
            <v>127.869</v>
          </cell>
        </row>
        <row r="16">
          <cell r="A16">
            <v>92</v>
          </cell>
          <cell r="B16" t="str">
            <v xml:space="preserve"> Coope-San Marcos</v>
          </cell>
          <cell r="C16">
            <v>505.31017942130973</v>
          </cell>
          <cell r="D16">
            <v>114.8</v>
          </cell>
          <cell r="E16">
            <v>0</v>
          </cell>
          <cell r="F16">
            <v>114.8</v>
          </cell>
        </row>
        <row r="17">
          <cell r="A17">
            <v>96</v>
          </cell>
          <cell r="B17" t="str">
            <v xml:space="preserve"> Coope-Ande R.L.</v>
          </cell>
          <cell r="C17">
            <v>3122.6791790351808</v>
          </cell>
          <cell r="D17">
            <v>734.60399999999993</v>
          </cell>
          <cell r="E17">
            <v>21.681000000000001</v>
          </cell>
          <cell r="F17">
            <v>756.28499999999997</v>
          </cell>
        </row>
        <row r="18">
          <cell r="A18">
            <v>101</v>
          </cell>
          <cell r="B18" t="str">
            <v xml:space="preserve"> Coope-Una R.L.</v>
          </cell>
          <cell r="C18">
            <v>2757.9883446076778</v>
          </cell>
          <cell r="D18">
            <v>1056.9459999999999</v>
          </cell>
          <cell r="E18">
            <v>0</v>
          </cell>
          <cell r="F18">
            <v>1056.9459999999999</v>
          </cell>
        </row>
        <row r="19">
          <cell r="A19">
            <v>105</v>
          </cell>
          <cell r="B19" t="str">
            <v xml:space="preserve"> COOPECAJA</v>
          </cell>
          <cell r="C19">
            <v>1936.7170424924379</v>
          </cell>
          <cell r="D19">
            <v>965.14099999999996</v>
          </cell>
          <cell r="E19">
            <v>0</v>
          </cell>
          <cell r="F19">
            <v>965.14099999999996</v>
          </cell>
        </row>
        <row r="20">
          <cell r="A20">
            <v>108</v>
          </cell>
          <cell r="B20" t="str">
            <v xml:space="preserve"> COOPEMEP</v>
          </cell>
          <cell r="C20">
            <v>502.32827089609924</v>
          </cell>
          <cell r="D20">
            <v>218.04</v>
          </cell>
          <cell r="E20">
            <v>0</v>
          </cell>
          <cell r="F20">
            <v>218.04</v>
          </cell>
        </row>
        <row r="21">
          <cell r="A21">
            <v>116</v>
          </cell>
          <cell r="B21" t="str">
            <v>COOPESPARTA</v>
          </cell>
          <cell r="C21">
            <v>1557.0312371742195</v>
          </cell>
          <cell r="D21">
            <v>1284.0940000000001</v>
          </cell>
          <cell r="E21">
            <v>0</v>
          </cell>
          <cell r="F21">
            <v>1284.0940000000001</v>
          </cell>
        </row>
        <row r="22">
          <cell r="A22">
            <v>115</v>
          </cell>
          <cell r="B22" t="str">
            <v>CREDECOOP</v>
          </cell>
          <cell r="C22">
            <v>0</v>
          </cell>
          <cell r="D22">
            <v>0</v>
          </cell>
          <cell r="E22">
            <v>0</v>
          </cell>
          <cell r="F22">
            <v>0</v>
          </cell>
        </row>
        <row r="23">
          <cell r="A23">
            <v>112</v>
          </cell>
          <cell r="B23" t="str">
            <v xml:space="preserve"> ASECCSS</v>
          </cell>
          <cell r="C23">
            <v>0</v>
          </cell>
          <cell r="D23">
            <v>0</v>
          </cell>
          <cell r="E23">
            <v>0</v>
          </cell>
          <cell r="F23">
            <v>0</v>
          </cell>
        </row>
        <row r="24">
          <cell r="A24">
            <v>110</v>
          </cell>
          <cell r="B24" t="str">
            <v xml:space="preserve"> ASEDEMASA S.A</v>
          </cell>
          <cell r="C24">
            <v>0</v>
          </cell>
          <cell r="D24">
            <v>0</v>
          </cell>
          <cell r="E24">
            <v>0</v>
          </cell>
          <cell r="F24">
            <v>0</v>
          </cell>
        </row>
        <row r="25">
          <cell r="A25">
            <v>114</v>
          </cell>
          <cell r="B25" t="str">
            <v>ASEMINA</v>
          </cell>
          <cell r="C25">
            <v>0</v>
          </cell>
          <cell r="D25">
            <v>0</v>
          </cell>
          <cell r="E25">
            <v>0</v>
          </cell>
          <cell r="F25">
            <v>0</v>
          </cell>
        </row>
        <row r="26">
          <cell r="A26">
            <v>117</v>
          </cell>
          <cell r="B26" t="str">
            <v>ASEPANDUIT</v>
          </cell>
          <cell r="C26">
            <v>1237.5285392224159</v>
          </cell>
          <cell r="D26">
            <v>940.19899999999996</v>
          </cell>
          <cell r="E26">
            <v>0</v>
          </cell>
          <cell r="F26">
            <v>940.19899999999996</v>
          </cell>
        </row>
        <row r="27">
          <cell r="A27">
            <v>119</v>
          </cell>
          <cell r="B27" t="str">
            <v>COOPEJUDICIAL</v>
          </cell>
          <cell r="C27">
            <v>0</v>
          </cell>
          <cell r="D27">
            <v>0</v>
          </cell>
          <cell r="E27">
            <v>0</v>
          </cell>
          <cell r="F27">
            <v>0</v>
          </cell>
        </row>
        <row r="28">
          <cell r="A28">
            <v>120</v>
          </cell>
          <cell r="B28" t="str">
            <v>COOPEGRECIA</v>
          </cell>
          <cell r="C28">
            <v>511.70972823540126</v>
          </cell>
          <cell r="D28">
            <v>55.122999999999998</v>
          </cell>
          <cell r="E28">
            <v>0</v>
          </cell>
          <cell r="F28">
            <v>55.122999999999998</v>
          </cell>
        </row>
        <row r="29">
          <cell r="A29">
            <v>121</v>
          </cell>
          <cell r="B29" t="str">
            <v>Coopeande N°7</v>
          </cell>
          <cell r="C29">
            <v>1000</v>
          </cell>
          <cell r="D29">
            <v>1016.28</v>
          </cell>
          <cell r="E29">
            <v>0</v>
          </cell>
          <cell r="F29">
            <v>1016.28</v>
          </cell>
        </row>
        <row r="30">
          <cell r="A30">
            <v>122</v>
          </cell>
          <cell r="B30" t="str">
            <v>Caja de Ande</v>
          </cell>
          <cell r="C30">
            <v>1000</v>
          </cell>
          <cell r="D30">
            <v>0</v>
          </cell>
          <cell r="E30">
            <v>0</v>
          </cell>
          <cell r="F30">
            <v>0</v>
          </cell>
        </row>
      </sheetData>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 val="Pres 2024 Efectivo Ago-2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910.650900810186" createdVersion="8" refreshedVersion="8" minRefreshableVersion="3" recordCount="638" xr:uid="{7043DD65-86AF-4368-9207-8134A94B0DA4}">
  <cacheSource type="worksheet">
    <worksheetSource ref="B1:I639" sheet="Resumen"/>
  </cacheSource>
  <cacheFields count="8">
    <cacheField name="ENTIDAD" numFmtId="0">
      <sharedItems containsSemiMixedTypes="0" containsString="0" containsNumber="1" containsInteger="1" minValue="4" maxValue="121" count="18">
        <n v="4"/>
        <n v="22"/>
        <n v="26"/>
        <n v="27"/>
        <n v="32"/>
        <n v="87"/>
        <n v="88"/>
        <n v="93"/>
        <n v="96"/>
        <n v="105"/>
        <n v="108"/>
        <n v="117"/>
        <n v="121"/>
        <n v="28"/>
        <n v="101"/>
        <n v="116"/>
        <n v="120"/>
        <n v="14"/>
      </sharedItems>
    </cacheField>
    <cacheField name="NOM_PROVINCIA" numFmtId="0">
      <sharedItems count="7">
        <s v="SAN JOSÉ"/>
        <s v="ALAJUELA"/>
        <s v="CARTAGO"/>
        <s v="GUANACASTE"/>
        <s v="PUNTARENAS"/>
        <s v="LIMÓN"/>
        <s v="HEREDIA"/>
      </sharedItems>
    </cacheField>
    <cacheField name="NOM_CANTON" numFmtId="0">
      <sharedItems count="71">
        <s v="DESAMPARADOS"/>
        <s v="TARRAZÚ"/>
        <s v="GOICOECHEA"/>
        <s v="ACOSTA"/>
        <s v="PÉREZ ZELEDÓN"/>
        <s v="SAN CARLOS"/>
        <s v="SARCHÍ  (VALVERDE VEGA)"/>
        <s v="UPALA"/>
        <s v="GUATUSO"/>
        <s v="LA UNIÓN"/>
        <s v="TURRIALBA"/>
        <s v="ALVARADO"/>
        <s v="EL GUARCO"/>
        <s v="SANTA CRUZ"/>
        <s v="CARRILLO"/>
        <s v="GOLFITO"/>
        <s v="COTO BRUS"/>
        <s v="POCOCÍ"/>
        <s v="SIQUIRRES"/>
        <s v="MATINA"/>
        <s v="GUÁCIMO"/>
        <s v="CARTAGO"/>
        <s v="CORREDORES"/>
        <s v="ZARCERO"/>
        <s v="MONTES DE ORO"/>
        <s v="PURISCAL"/>
        <s v="OREAMUNO"/>
        <s v="NICOYA"/>
        <s v="PUNTARENAS"/>
        <s v="GRECIA"/>
        <s v="LOS CHILES"/>
        <s v="RÍO CUARTO"/>
        <s v="HEREDIA"/>
        <s v="SARAPIQUÍ"/>
        <s v="BUENOS AIRES"/>
        <s v="PUERTO JIMÉNEZ"/>
        <s v="LIMÓN"/>
        <s v="ESCAZÚ"/>
        <s v="ALAJUELITA"/>
        <s v="SAN RAMÓN"/>
        <s v="NARANJO"/>
        <s v="POÁS"/>
        <s v="SANTA BÁRBARA"/>
        <s v="CAÑAS"/>
        <s v="ABANGARES"/>
        <s v="TILARÁN"/>
        <s v="OSA"/>
        <s v="PARRITA"/>
        <s v="PARAÍSO"/>
        <s v="QUEPOS"/>
        <s v="ESPARZA"/>
        <s v="LIBERIA"/>
        <s v="BAGACES"/>
        <s v="NANDAYURE"/>
        <s v="LA CRUZ"/>
        <s v="ASERRÍ"/>
        <s v="VÁZQUEZ DE CORONADO"/>
        <s v="LEÓN CORTÉS CASTRO"/>
        <s v="ALAJUELA"/>
        <s v="ATENAS"/>
        <s v="TALAMANCA"/>
        <s v="SAN MATEO"/>
        <s v="OROTINA"/>
        <s v="GARABITO"/>
        <s v="SAN JOSÉ"/>
        <s v="MORA"/>
        <s v="PALMARES"/>
        <s v="BARVA"/>
        <s v="SAN ISIDRO"/>
        <s v="HOJANCHA"/>
        <s v="JIMÉNEZ"/>
      </sharedItems>
    </cacheField>
    <cacheField name="NOM_DISTRITO" numFmtId="0">
      <sharedItems count="226">
        <s v="ROSARIO"/>
        <s v="SAN LORENZO"/>
        <s v="MATA DE PLÁTANO"/>
        <s v="SAN IGNACIO"/>
        <s v="PALMICHAL"/>
        <s v="SAN ISIDRO DE EL GENERAL"/>
        <s v="AGUAS ZARCAS"/>
        <s v="PITAL"/>
        <s v="SARCHÍ NORTE"/>
        <s v="BIJAGUA"/>
        <s v="SAN RAFAEL"/>
        <s v="SAN DIEGO"/>
        <s v="SANTA CRUZ"/>
        <s v="LA ISABEL"/>
        <s v="CERVANTES"/>
        <s v="SAN ISIDRO"/>
        <s v="BELÉN"/>
        <s v="GOLFITO"/>
        <s v="GUAYCARÁ"/>
        <s v="SAN VITO"/>
        <s v="RITA"/>
        <s v="ALEGRÍA"/>
        <s v="BATÁN"/>
        <s v="RÍO JIMÉNEZ"/>
        <s v="QUESADA"/>
        <s v="AGUACALIENTE O SAN FRANCISCO"/>
        <s v="LAUREL"/>
        <s v="VENECIA"/>
        <s v="ZARCERO"/>
        <s v="PACAYAS"/>
        <s v="MIRAMAR"/>
        <s v="ROXANA"/>
        <s v="MERCEDES SUR"/>
        <s v="CIPRESES"/>
        <s v="NICOYA"/>
        <s v="LEPANTO"/>
        <s v="DANIEL FLORES"/>
        <s v="PEJIBAYE"/>
        <s v="SAN ROQUE"/>
        <s v="FLORENCIA"/>
        <s v="LA FORTUNA"/>
        <s v="DELICIAS"/>
        <s v="EL AMPARO"/>
        <s v="RÍO CUARTO"/>
        <s v="SAN FRANCISCO"/>
        <s v="PUERTO VIEJO"/>
        <s v="MANSIÓN"/>
        <s v="TEMPATE"/>
        <s v="SARDINAL"/>
        <s v="BARRANCA"/>
        <s v="BUENOS AIRES"/>
        <s v="VOLCÁN"/>
        <s v="BORUCA"/>
        <s v="BRUNKA"/>
        <s v="SABALITO"/>
        <s v="AGUABUENA"/>
        <s v="GUTIERREZ BRAUN"/>
        <s v="CORREDOR"/>
        <s v="CANOAS"/>
        <s v="PUERTO JIMÉNEZ"/>
        <s v="VALLE LA ESTRELLA"/>
        <s v="CARIARI"/>
        <s v="ESCAZÚ"/>
        <s v="GRAVILIAS"/>
        <s v="PURRAL"/>
        <s v="SAN FELIPE"/>
        <s v="SAN PEDRO"/>
        <s v="CAJÓN"/>
        <s v="SANTIAGO"/>
        <s v="ÁNGELES"/>
        <s v="PEÑAS BLANCAS"/>
        <s v="PUENTE DE PIEDRA"/>
        <s v="CIRRÍ SUR"/>
        <s v="PALMITOS"/>
        <s v="CARRILLOS"/>
        <s v="AGUAS CLARAS"/>
        <s v="DOS RÍOS"/>
        <s v="CANALETE"/>
        <s v="TIERRA BLANCA"/>
        <s v="PAVONES"/>
        <s v="SAN JUAN"/>
        <s v="LAS HORQUETAS"/>
        <s v="FILADELFIA"/>
        <s v="CAÑAS"/>
        <s v="COLORADO"/>
        <s v="QUEBRADA GRANDE"/>
        <s v="PUERTO CORTÉS"/>
        <s v="PARRITA"/>
        <s v="GUÁCIMO"/>
        <s v="SAN MIGUEL"/>
        <s v="PLATANARES"/>
        <s v="BARÚ"/>
        <s v="PÁRAMO"/>
        <s v="CONCEPCIÓN"/>
        <s v="NARANJITO"/>
        <s v="PAVÓN"/>
        <s v="LIMONCITO"/>
        <s v="LOS CHILES"/>
        <s v="COT"/>
        <s v="POCOSOL"/>
        <s v="COTE"/>
        <s v="SAN ANTONIO"/>
        <s v="CABECERAS"/>
        <s v="PUNTARENAS"/>
        <s v="ESPÍRITU SANTO"/>
        <s v="LA TIGRA"/>
        <s v="UPALA"/>
        <s v="SAN JOSÉ O PIZOTE"/>
        <s v="LIBERIA"/>
        <s v="BAGACES"/>
        <s v="CARMONA"/>
        <s v="SANTA RITA"/>
        <s v="SANTA CECILIA"/>
        <s v="SAN JUAN DE DIOS"/>
        <s v="DAMAS"/>
        <s v="VUELTA DE JORCO"/>
        <s v="LEGUA"/>
        <s v="IPÍS"/>
        <s v="CANGREJAL"/>
        <s v="SAN PABLO"/>
        <s v="LLANO BONITO"/>
        <s v="SARAPIQUÍ"/>
        <s v="GRECIA"/>
        <s v="BOLÍVAR"/>
        <s v="ATENAS"/>
        <s v="SAN JOSÉ"/>
        <s v="LA PALMERA"/>
        <s v="CUTRIS"/>
        <s v="YOLILLAL"/>
        <s v="CAÑO NEGRO"/>
        <s v="BUENAVISTA"/>
        <s v="DULCE NOMBRE"/>
        <s v="PARAÍSO"/>
        <s v="LLANOS DE SANTA LUCÍA"/>
        <s v="LA SUIZA"/>
        <s v="TUIS"/>
        <s v="TAYUTIC"/>
        <s v="EL TEJAR"/>
        <s v="LA VIRGEN"/>
        <s v="CURUBANDÉ"/>
        <s v="POTRERO GRANDE"/>
        <s v="PIEDRAS BLANCAS"/>
        <s v="BAHÍA DRAKE"/>
        <s v="QUEPOS"/>
        <s v="SAVEGRE"/>
        <s v="LIMÓN"/>
        <s v="RÍO BLANCO"/>
        <s v="MATAMA"/>
        <s v="GUÁPILES"/>
        <s v="SIQUIRRES"/>
        <s v="PACUARITO"/>
        <s v="SIXAOLA"/>
        <s v="MATINA"/>
        <s v="POCORA"/>
        <s v="DUACARÍ"/>
        <s v="DESAMPARADOS"/>
        <s v="SANTA TERESITA"/>
        <s v="MERCEDES"/>
        <s v="PATALILLO"/>
        <s v="LABRADOR"/>
        <s v="OROTINA"/>
        <s v="HACIENDA VIEJA"/>
        <s v="COYOLAR"/>
        <s v="KATIRA"/>
        <s v="QUEBRADA HONDA"/>
        <s v="NOSARA"/>
        <s v="BELÉN DE NOSARITA"/>
        <s v="DIRIÁ"/>
        <s v="LA CRUZ"/>
        <s v="LA GARITA"/>
        <s v="SAN JERÓNIMO"/>
        <s v="TÁRCOLES"/>
        <s v="PAVAS"/>
        <s v="ALFARO"/>
        <s v="VOLIO"/>
        <s v="COLÓN"/>
        <s v="PALMAR"/>
        <s v="GUAYABO"/>
        <s v="EL GENERAL"/>
        <s v="RIVAS"/>
        <s v="LA AMISTAD"/>
        <s v="PIEDADES SUR"/>
        <s v="BRISAS"/>
        <s v="TURRIALBA"/>
        <s v="MAYORGA"/>
        <s v="CARTAGENA"/>
        <s v="MOGOTE"/>
        <s v="LAS JUNTAS"/>
        <s v="SAN JUAN GRANDE"/>
        <s v="JIMÉNEZ"/>
        <s v="LA COLONIA"/>
        <s v="BRATSI"/>
        <s v="RÍO NUEVO"/>
        <s v="SIERPE"/>
        <s v="LA CEIBA"/>
        <s v="TAMARINDO"/>
        <s v="CHACARITA"/>
        <s v="SAN RAFAEL ABAJO"/>
        <s v="SAN JOSÉ DE LA MONTAÑA"/>
        <s v="SAN JORGE"/>
        <s v="EL CAIRO"/>
        <s v="CARRANDI"/>
        <s v="TAMBOR"/>
        <s v="PIEDADES NORTE"/>
        <s v="BEJUCO"/>
        <s v="HOJANCHA"/>
        <s v="CHIRA"/>
        <s v="PALMIRA"/>
        <s v="CHOMES"/>
        <s v="PITTIER"/>
        <s v="SAN NICOLÁS"/>
        <s v="TUCURRIQUE"/>
        <s v="POTRERO CERRADO"/>
        <s v="CAÑAS DULCES"/>
        <s v="PITAHAYA"/>
        <s v="PAQUERA"/>
        <s v="MACACONA"/>
        <s v="SABANILLAS"/>
        <s v="LOS GUIDO"/>
        <s v="ZAPOTE"/>
        <s v="CHÁNGUENA"/>
        <s v="NARANJO"/>
        <s v="MONTERREY"/>
        <s v="LLANO GRANDE"/>
        <s v="EL ROBLE"/>
        <s v="REVENTAZÓN"/>
      </sharedItems>
    </cacheField>
    <cacheField name="MTO_BONO" numFmtId="0">
      <sharedItems containsSemiMixedTypes="0" containsString="0" containsNumber="1" minValue="4521500" maxValue="43035118.409999996"/>
    </cacheField>
    <cacheField name="SOLUCION" numFmtId="0">
      <sharedItems containsSemiMixedTypes="0" containsString="0" containsNumber="1" minValue="4688790.8600000003" maxValue="63223000"/>
    </cacheField>
    <cacheField name="ORD" numFmtId="0">
      <sharedItems containsString="0" containsBlank="1" containsNumber="1" containsInteger="1" minValue="1" maxValue="13"/>
    </cacheField>
    <cacheField name="ART59" numFmtId="0">
      <sharedItems containsString="0" containsBlank="1" containsNumber="1" containsInteger="1" minValue="1" maxValue="2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8">
  <r>
    <x v="0"/>
    <x v="0"/>
    <x v="0"/>
    <x v="0"/>
    <n v="6975000"/>
    <n v="11825000"/>
    <n v="2"/>
    <m/>
  </r>
  <r>
    <x v="0"/>
    <x v="0"/>
    <x v="1"/>
    <x v="1"/>
    <n v="6975000"/>
    <n v="11825000"/>
    <n v="2"/>
    <m/>
  </r>
  <r>
    <x v="0"/>
    <x v="0"/>
    <x v="2"/>
    <x v="2"/>
    <n v="7406000"/>
    <n v="44100000"/>
    <n v="1"/>
    <m/>
  </r>
  <r>
    <x v="0"/>
    <x v="0"/>
    <x v="3"/>
    <x v="3"/>
    <n v="6975000"/>
    <n v="11825000"/>
    <n v="2"/>
    <m/>
  </r>
  <r>
    <x v="0"/>
    <x v="0"/>
    <x v="3"/>
    <x v="4"/>
    <n v="6975000"/>
    <n v="11825000"/>
    <n v="2"/>
    <m/>
  </r>
  <r>
    <x v="0"/>
    <x v="0"/>
    <x v="4"/>
    <x v="5"/>
    <n v="7867000"/>
    <n v="34189866.469999999"/>
    <n v="1"/>
    <m/>
  </r>
  <r>
    <x v="0"/>
    <x v="1"/>
    <x v="5"/>
    <x v="6"/>
    <n v="9227000"/>
    <n v="19455000"/>
    <n v="1"/>
    <m/>
  </r>
  <r>
    <x v="0"/>
    <x v="1"/>
    <x v="5"/>
    <x v="7"/>
    <n v="9247000"/>
    <n v="18802693.27"/>
    <n v="1"/>
    <m/>
  </r>
  <r>
    <x v="0"/>
    <x v="1"/>
    <x v="6"/>
    <x v="8"/>
    <n v="6975000"/>
    <n v="11825000"/>
    <n v="2"/>
    <m/>
  </r>
  <r>
    <x v="0"/>
    <x v="1"/>
    <x v="7"/>
    <x v="9"/>
    <n v="4646500"/>
    <n v="9600000"/>
    <n v="2"/>
    <m/>
  </r>
  <r>
    <x v="0"/>
    <x v="1"/>
    <x v="8"/>
    <x v="10"/>
    <n v="6975000"/>
    <n v="11825000"/>
    <n v="2"/>
    <m/>
  </r>
  <r>
    <x v="0"/>
    <x v="2"/>
    <x v="9"/>
    <x v="11"/>
    <n v="8161000"/>
    <n v="55599000"/>
    <n v="1"/>
    <m/>
  </r>
  <r>
    <x v="0"/>
    <x v="2"/>
    <x v="10"/>
    <x v="12"/>
    <n v="6975000"/>
    <n v="14250000"/>
    <n v="2"/>
    <m/>
  </r>
  <r>
    <x v="0"/>
    <x v="2"/>
    <x v="10"/>
    <x v="13"/>
    <n v="6975000"/>
    <n v="11825000"/>
    <n v="2"/>
    <m/>
  </r>
  <r>
    <x v="0"/>
    <x v="2"/>
    <x v="11"/>
    <x v="14"/>
    <n v="9085000"/>
    <n v="25500000"/>
    <n v="1"/>
    <m/>
  </r>
  <r>
    <x v="0"/>
    <x v="2"/>
    <x v="12"/>
    <x v="15"/>
    <n v="6314000"/>
    <n v="61930000"/>
    <n v="1"/>
    <m/>
  </r>
  <r>
    <x v="0"/>
    <x v="3"/>
    <x v="13"/>
    <x v="12"/>
    <n v="6975000"/>
    <n v="11825000"/>
    <n v="2"/>
    <m/>
  </r>
  <r>
    <x v="0"/>
    <x v="3"/>
    <x v="14"/>
    <x v="16"/>
    <n v="6975000"/>
    <n v="14250000"/>
    <n v="2"/>
    <m/>
  </r>
  <r>
    <x v="0"/>
    <x v="4"/>
    <x v="15"/>
    <x v="17"/>
    <n v="4521500"/>
    <n v="9525000"/>
    <n v="2"/>
    <m/>
  </r>
  <r>
    <x v="0"/>
    <x v="4"/>
    <x v="15"/>
    <x v="18"/>
    <n v="4650000"/>
    <n v="9525000"/>
    <n v="2"/>
    <m/>
  </r>
  <r>
    <x v="0"/>
    <x v="4"/>
    <x v="16"/>
    <x v="19"/>
    <n v="4650000"/>
    <n v="9600000"/>
    <n v="2"/>
    <m/>
  </r>
  <r>
    <x v="0"/>
    <x v="5"/>
    <x v="17"/>
    <x v="20"/>
    <n v="6975000"/>
    <n v="11825000.005000001"/>
    <n v="2"/>
    <m/>
  </r>
  <r>
    <x v="0"/>
    <x v="5"/>
    <x v="18"/>
    <x v="21"/>
    <n v="4640000"/>
    <n v="9500000.0050000008"/>
    <n v="2"/>
    <m/>
  </r>
  <r>
    <x v="0"/>
    <x v="5"/>
    <x v="19"/>
    <x v="22"/>
    <n v="6975000"/>
    <n v="14250000"/>
    <n v="2"/>
    <m/>
  </r>
  <r>
    <x v="0"/>
    <x v="5"/>
    <x v="20"/>
    <x v="23"/>
    <n v="6975000"/>
    <n v="11825000"/>
    <n v="2"/>
    <m/>
  </r>
  <r>
    <x v="1"/>
    <x v="0"/>
    <x v="1"/>
    <x v="1"/>
    <n v="9182000"/>
    <n v="29182000"/>
    <n v="1"/>
    <m/>
  </r>
  <r>
    <x v="1"/>
    <x v="1"/>
    <x v="5"/>
    <x v="24"/>
    <n v="7448000"/>
    <n v="44598000"/>
    <n v="1"/>
    <m/>
  </r>
  <r>
    <x v="1"/>
    <x v="2"/>
    <x v="21"/>
    <x v="25"/>
    <n v="8287000"/>
    <n v="54104000"/>
    <n v="1"/>
    <m/>
  </r>
  <r>
    <x v="2"/>
    <x v="4"/>
    <x v="22"/>
    <x v="26"/>
    <n v="8623000"/>
    <n v="18900136.170000002"/>
    <n v="1"/>
    <m/>
  </r>
  <r>
    <x v="3"/>
    <x v="1"/>
    <x v="5"/>
    <x v="27"/>
    <n v="9182000"/>
    <n v="18339000"/>
    <n v="1"/>
    <m/>
  </r>
  <r>
    <x v="3"/>
    <x v="1"/>
    <x v="23"/>
    <x v="28"/>
    <n v="9043000"/>
    <n v="49882000"/>
    <n v="1"/>
    <m/>
  </r>
  <r>
    <x v="3"/>
    <x v="2"/>
    <x v="11"/>
    <x v="29"/>
    <n v="8875000"/>
    <n v="16177000"/>
    <n v="1"/>
    <m/>
  </r>
  <r>
    <x v="3"/>
    <x v="4"/>
    <x v="24"/>
    <x v="30"/>
    <n v="9254000"/>
    <n v="10173000"/>
    <n v="1"/>
    <m/>
  </r>
  <r>
    <x v="3"/>
    <x v="4"/>
    <x v="16"/>
    <x v="19"/>
    <n v="8917000"/>
    <n v="9438287"/>
    <n v="1"/>
    <m/>
  </r>
  <r>
    <x v="3"/>
    <x v="5"/>
    <x v="17"/>
    <x v="31"/>
    <n v="13950000"/>
    <n v="14157430.5"/>
    <n v="1"/>
    <m/>
  </r>
  <r>
    <x v="4"/>
    <x v="0"/>
    <x v="25"/>
    <x v="32"/>
    <n v="9260000"/>
    <n v="15008483.640000001"/>
    <n v="1"/>
    <m/>
  </r>
  <r>
    <x v="4"/>
    <x v="2"/>
    <x v="26"/>
    <x v="33"/>
    <n v="9175000"/>
    <n v="17521041.609999999"/>
    <n v="1"/>
    <m/>
  </r>
  <r>
    <x v="4"/>
    <x v="3"/>
    <x v="27"/>
    <x v="34"/>
    <n v="9300000"/>
    <n v="9840675"/>
    <n v="1"/>
    <m/>
  </r>
  <r>
    <x v="4"/>
    <x v="4"/>
    <x v="28"/>
    <x v="35"/>
    <n v="7112000"/>
    <n v="11868720.18"/>
    <n v="1"/>
    <m/>
  </r>
  <r>
    <x v="5"/>
    <x v="0"/>
    <x v="4"/>
    <x v="5"/>
    <n v="9285000"/>
    <n v="9376399.1699999999"/>
    <n v="1"/>
    <m/>
  </r>
  <r>
    <x v="5"/>
    <x v="0"/>
    <x v="4"/>
    <x v="36"/>
    <n v="9267000"/>
    <n v="9606024.2899999991"/>
    <n v="1"/>
    <m/>
  </r>
  <r>
    <x v="5"/>
    <x v="0"/>
    <x v="4"/>
    <x v="37"/>
    <n v="9285000"/>
    <n v="9376399.1699999999"/>
    <n v="1"/>
    <m/>
  </r>
  <r>
    <x v="5"/>
    <x v="1"/>
    <x v="29"/>
    <x v="38"/>
    <n v="7825000"/>
    <n v="10827540.65"/>
    <n v="1"/>
    <m/>
  </r>
  <r>
    <x v="5"/>
    <x v="1"/>
    <x v="5"/>
    <x v="39"/>
    <n v="9300000"/>
    <n v="9619859.2799999993"/>
    <n v="1"/>
    <m/>
  </r>
  <r>
    <x v="5"/>
    <x v="1"/>
    <x v="5"/>
    <x v="40"/>
    <n v="13950000"/>
    <n v="14380786.439999999"/>
    <n v="1"/>
    <m/>
  </r>
  <r>
    <x v="5"/>
    <x v="1"/>
    <x v="7"/>
    <x v="41"/>
    <n v="9188000"/>
    <n v="9606024.2899999991"/>
    <n v="1"/>
    <m/>
  </r>
  <r>
    <x v="5"/>
    <x v="1"/>
    <x v="30"/>
    <x v="42"/>
    <n v="7238000"/>
    <n v="9606024.2899999991"/>
    <n v="1"/>
    <m/>
  </r>
  <r>
    <x v="5"/>
    <x v="1"/>
    <x v="31"/>
    <x v="43"/>
    <n v="9273000"/>
    <n v="9598032.9600000009"/>
    <n v="1"/>
    <m/>
  </r>
  <r>
    <x v="5"/>
    <x v="2"/>
    <x v="21"/>
    <x v="25"/>
    <n v="8581000"/>
    <n v="8928965.7599999998"/>
    <n v="1"/>
    <m/>
  </r>
  <r>
    <x v="5"/>
    <x v="6"/>
    <x v="32"/>
    <x v="44"/>
    <n v="8875000"/>
    <n v="9172687.0099999998"/>
    <n v="1"/>
    <m/>
  </r>
  <r>
    <x v="5"/>
    <x v="6"/>
    <x v="33"/>
    <x v="45"/>
    <n v="9300000"/>
    <n v="9606024.2899999991"/>
    <n v="1"/>
    <m/>
  </r>
  <r>
    <x v="5"/>
    <x v="3"/>
    <x v="27"/>
    <x v="34"/>
    <n v="9293000"/>
    <n v="9617946.7699999996"/>
    <n v="1"/>
    <m/>
  </r>
  <r>
    <x v="5"/>
    <x v="3"/>
    <x v="27"/>
    <x v="46"/>
    <n v="9267000"/>
    <n v="9584438.4399999995"/>
    <n v="1"/>
    <m/>
  </r>
  <r>
    <x v="5"/>
    <x v="3"/>
    <x v="13"/>
    <x v="47"/>
    <n v="9127000"/>
    <n v="9606024.2899999991"/>
    <n v="1"/>
    <m/>
  </r>
  <r>
    <x v="5"/>
    <x v="3"/>
    <x v="14"/>
    <x v="48"/>
    <n v="8665000"/>
    <n v="9606024.2899999991"/>
    <n v="1"/>
    <m/>
  </r>
  <r>
    <x v="5"/>
    <x v="4"/>
    <x v="28"/>
    <x v="49"/>
    <n v="9300000"/>
    <n v="9617580.0899999999"/>
    <n v="1"/>
    <m/>
  </r>
  <r>
    <x v="5"/>
    <x v="4"/>
    <x v="34"/>
    <x v="50"/>
    <n v="9300000"/>
    <n v="9410581.6699999999"/>
    <n v="1"/>
    <m/>
  </r>
  <r>
    <x v="5"/>
    <x v="4"/>
    <x v="34"/>
    <x v="51"/>
    <n v="9300000"/>
    <n v="9410533.4000000004"/>
    <n v="1"/>
    <m/>
  </r>
  <r>
    <x v="5"/>
    <x v="4"/>
    <x v="34"/>
    <x v="52"/>
    <n v="9285000"/>
    <n v="9376399.1699999999"/>
    <n v="2"/>
    <m/>
  </r>
  <r>
    <x v="5"/>
    <x v="4"/>
    <x v="34"/>
    <x v="53"/>
    <n v="9300000"/>
    <n v="9410533.4000000004"/>
    <n v="1"/>
    <m/>
  </r>
  <r>
    <x v="5"/>
    <x v="4"/>
    <x v="15"/>
    <x v="17"/>
    <n v="11618000"/>
    <n v="11717070"/>
    <n v="2"/>
    <m/>
  </r>
  <r>
    <x v="5"/>
    <x v="4"/>
    <x v="16"/>
    <x v="19"/>
    <n v="9296500"/>
    <n v="9508278.3350000009"/>
    <n v="2"/>
    <m/>
  </r>
  <r>
    <x v="5"/>
    <x v="4"/>
    <x v="16"/>
    <x v="54"/>
    <n v="7699000"/>
    <n v="12320253.6"/>
    <n v="1"/>
    <m/>
  </r>
  <r>
    <x v="5"/>
    <x v="4"/>
    <x v="16"/>
    <x v="55"/>
    <n v="9300000"/>
    <n v="9571841.7899999991"/>
    <n v="1"/>
    <m/>
  </r>
  <r>
    <x v="5"/>
    <x v="4"/>
    <x v="16"/>
    <x v="56"/>
    <n v="13950000"/>
    <n v="14095765.960000001"/>
    <n v="1"/>
    <m/>
  </r>
  <r>
    <x v="5"/>
    <x v="4"/>
    <x v="22"/>
    <x v="57"/>
    <n v="9300000"/>
    <n v="9508302.9800000004"/>
    <n v="2"/>
    <m/>
  </r>
  <r>
    <x v="5"/>
    <x v="4"/>
    <x v="22"/>
    <x v="58"/>
    <n v="9280000"/>
    <n v="9571841.7899999991"/>
    <n v="2"/>
    <m/>
  </r>
  <r>
    <x v="5"/>
    <x v="4"/>
    <x v="35"/>
    <x v="59"/>
    <n v="9285000"/>
    <n v="9376399.1699999999"/>
    <n v="1"/>
    <m/>
  </r>
  <r>
    <x v="5"/>
    <x v="5"/>
    <x v="36"/>
    <x v="60"/>
    <n v="9300000"/>
    <n v="9571841.7899999991"/>
    <n v="1"/>
    <m/>
  </r>
  <r>
    <x v="5"/>
    <x v="5"/>
    <x v="17"/>
    <x v="20"/>
    <n v="9085000"/>
    <n v="9599386.8000000007"/>
    <n v="1"/>
    <m/>
  </r>
  <r>
    <x v="5"/>
    <x v="5"/>
    <x v="17"/>
    <x v="61"/>
    <n v="9300000"/>
    <n v="9604815.6600000001"/>
    <n v="1"/>
    <m/>
  </r>
  <r>
    <x v="6"/>
    <x v="4"/>
    <x v="35"/>
    <x v="59"/>
    <n v="9214000"/>
    <n v="9708454.7100000009"/>
    <n v="1"/>
    <m/>
  </r>
  <r>
    <x v="7"/>
    <x v="0"/>
    <x v="37"/>
    <x v="62"/>
    <n v="8371000"/>
    <n v="34745000"/>
    <n v="1"/>
    <m/>
  </r>
  <r>
    <x v="7"/>
    <x v="0"/>
    <x v="0"/>
    <x v="63"/>
    <n v="7741000"/>
    <n v="8041928.75"/>
    <n v="1"/>
    <m/>
  </r>
  <r>
    <x v="7"/>
    <x v="0"/>
    <x v="2"/>
    <x v="64"/>
    <n v="9085000"/>
    <n v="31900000"/>
    <n v="1"/>
    <m/>
  </r>
  <r>
    <x v="7"/>
    <x v="0"/>
    <x v="38"/>
    <x v="65"/>
    <n v="6146000"/>
    <n v="50857300"/>
    <n v="1"/>
    <m/>
  </r>
  <r>
    <x v="7"/>
    <x v="0"/>
    <x v="4"/>
    <x v="5"/>
    <n v="8334500"/>
    <n v="21583576.5"/>
    <n v="2"/>
    <m/>
  </r>
  <r>
    <x v="7"/>
    <x v="0"/>
    <x v="4"/>
    <x v="36"/>
    <n v="8688500"/>
    <n v="15583008"/>
    <n v="2"/>
    <m/>
  </r>
  <r>
    <x v="7"/>
    <x v="0"/>
    <x v="4"/>
    <x v="66"/>
    <n v="9300000"/>
    <n v="9734543"/>
    <n v="1"/>
    <m/>
  </r>
  <r>
    <x v="7"/>
    <x v="0"/>
    <x v="4"/>
    <x v="67"/>
    <n v="4650000"/>
    <n v="10000152.975"/>
    <n v="2"/>
    <m/>
  </r>
  <r>
    <x v="7"/>
    <x v="1"/>
    <x v="39"/>
    <x v="68"/>
    <n v="8161000"/>
    <n v="23780000"/>
    <n v="1"/>
    <m/>
  </r>
  <r>
    <x v="7"/>
    <x v="1"/>
    <x v="39"/>
    <x v="15"/>
    <n v="8413000"/>
    <n v="31500000"/>
    <n v="1"/>
    <m/>
  </r>
  <r>
    <x v="7"/>
    <x v="1"/>
    <x v="39"/>
    <x v="69"/>
    <n v="13891000"/>
    <n v="14499247.439999999"/>
    <n v="1"/>
    <m/>
  </r>
  <r>
    <x v="7"/>
    <x v="1"/>
    <x v="39"/>
    <x v="70"/>
    <n v="7490000"/>
    <n v="13564342.25"/>
    <n v="1"/>
    <m/>
  </r>
  <r>
    <x v="7"/>
    <x v="1"/>
    <x v="29"/>
    <x v="71"/>
    <n v="7280000"/>
    <n v="21082529.559999999"/>
    <n v="1"/>
    <m/>
  </r>
  <r>
    <x v="7"/>
    <x v="1"/>
    <x v="40"/>
    <x v="72"/>
    <n v="8119000"/>
    <n v="21781998.449999999"/>
    <n v="1"/>
    <m/>
  </r>
  <r>
    <x v="7"/>
    <x v="1"/>
    <x v="40"/>
    <x v="73"/>
    <n v="8917000"/>
    <n v="28078066.32"/>
    <n v="1"/>
    <m/>
  </r>
  <r>
    <x v="7"/>
    <x v="1"/>
    <x v="41"/>
    <x v="74"/>
    <n v="9085000"/>
    <n v="12800000"/>
    <n v="1"/>
    <m/>
  </r>
  <r>
    <x v="7"/>
    <x v="1"/>
    <x v="5"/>
    <x v="39"/>
    <n v="9286000"/>
    <n v="17666989.640000001"/>
    <n v="1"/>
    <m/>
  </r>
  <r>
    <x v="7"/>
    <x v="1"/>
    <x v="5"/>
    <x v="6"/>
    <n v="9267000"/>
    <n v="12769000"/>
    <n v="1"/>
    <m/>
  </r>
  <r>
    <x v="7"/>
    <x v="1"/>
    <x v="5"/>
    <x v="7"/>
    <n v="8371000"/>
    <n v="19959858.57"/>
    <n v="1"/>
    <m/>
  </r>
  <r>
    <x v="7"/>
    <x v="1"/>
    <x v="6"/>
    <x v="8"/>
    <n v="9300000"/>
    <n v="9905187.4399999995"/>
    <n v="1"/>
    <m/>
  </r>
  <r>
    <x v="7"/>
    <x v="1"/>
    <x v="7"/>
    <x v="75"/>
    <n v="9254000"/>
    <n v="24800000"/>
    <n v="1"/>
    <m/>
  </r>
  <r>
    <x v="7"/>
    <x v="1"/>
    <x v="7"/>
    <x v="76"/>
    <n v="9085000"/>
    <n v="9550000"/>
    <n v="1"/>
    <m/>
  </r>
  <r>
    <x v="7"/>
    <x v="1"/>
    <x v="7"/>
    <x v="77"/>
    <n v="9300000"/>
    <n v="9550000"/>
    <n v="1"/>
    <m/>
  </r>
  <r>
    <x v="7"/>
    <x v="1"/>
    <x v="30"/>
    <x v="42"/>
    <n v="9300000"/>
    <n v="13612000"/>
    <n v="1"/>
    <m/>
  </r>
  <r>
    <x v="7"/>
    <x v="2"/>
    <x v="21"/>
    <x v="25"/>
    <n v="7741000"/>
    <n v="59560000"/>
    <n v="1"/>
    <m/>
  </r>
  <r>
    <x v="7"/>
    <x v="2"/>
    <x v="21"/>
    <x v="78"/>
    <n v="9254000"/>
    <n v="25750000"/>
    <n v="1"/>
    <m/>
  </r>
  <r>
    <x v="7"/>
    <x v="2"/>
    <x v="10"/>
    <x v="79"/>
    <n v="9267000"/>
    <n v="9550002.3900000006"/>
    <n v="1"/>
    <m/>
  </r>
  <r>
    <x v="7"/>
    <x v="6"/>
    <x v="42"/>
    <x v="80"/>
    <n v="5852000"/>
    <n v="61546869.909999996"/>
    <n v="1"/>
    <m/>
  </r>
  <r>
    <x v="7"/>
    <x v="6"/>
    <x v="33"/>
    <x v="81"/>
    <n v="9241000"/>
    <n v="9615888.7699999996"/>
    <n v="1"/>
    <m/>
  </r>
  <r>
    <x v="7"/>
    <x v="3"/>
    <x v="14"/>
    <x v="82"/>
    <n v="9300000"/>
    <n v="9600000"/>
    <n v="1"/>
    <m/>
  </r>
  <r>
    <x v="7"/>
    <x v="3"/>
    <x v="43"/>
    <x v="83"/>
    <n v="8638000"/>
    <n v="21807000"/>
    <n v="3"/>
    <m/>
  </r>
  <r>
    <x v="7"/>
    <x v="3"/>
    <x v="44"/>
    <x v="84"/>
    <n v="8562500"/>
    <n v="15215006.045"/>
    <n v="2"/>
    <m/>
  </r>
  <r>
    <x v="7"/>
    <x v="3"/>
    <x v="45"/>
    <x v="85"/>
    <n v="8539000"/>
    <n v="9600004.4000000004"/>
    <n v="1"/>
    <m/>
  </r>
  <r>
    <x v="7"/>
    <x v="4"/>
    <x v="46"/>
    <x v="86"/>
    <n v="9234000"/>
    <n v="23704000"/>
    <n v="1"/>
    <m/>
  </r>
  <r>
    <x v="7"/>
    <x v="4"/>
    <x v="47"/>
    <x v="87"/>
    <n v="6104000"/>
    <n v="26200000"/>
    <n v="1"/>
    <m/>
  </r>
  <r>
    <x v="7"/>
    <x v="5"/>
    <x v="36"/>
    <x v="60"/>
    <n v="9234000"/>
    <n v="9650000"/>
    <n v="1"/>
    <m/>
  </r>
  <r>
    <x v="7"/>
    <x v="5"/>
    <x v="17"/>
    <x v="61"/>
    <n v="9007500"/>
    <n v="20851000"/>
    <n v="2"/>
    <m/>
  </r>
  <r>
    <x v="7"/>
    <x v="5"/>
    <x v="20"/>
    <x v="88"/>
    <n v="7500000"/>
    <n v="7750000"/>
    <n v="1"/>
    <m/>
  </r>
  <r>
    <x v="8"/>
    <x v="0"/>
    <x v="0"/>
    <x v="89"/>
    <n v="13950000"/>
    <n v="14773434.18"/>
    <n v="1"/>
    <m/>
  </r>
  <r>
    <x v="8"/>
    <x v="0"/>
    <x v="4"/>
    <x v="5"/>
    <n v="8623000"/>
    <n v="9615595"/>
    <n v="1"/>
    <m/>
  </r>
  <r>
    <x v="8"/>
    <x v="0"/>
    <x v="4"/>
    <x v="36"/>
    <n v="9280000"/>
    <n v="9989112.9100000001"/>
    <n v="1"/>
    <m/>
  </r>
  <r>
    <x v="8"/>
    <x v="0"/>
    <x v="4"/>
    <x v="90"/>
    <n v="9300000"/>
    <n v="10937417.25"/>
    <n v="2"/>
    <m/>
  </r>
  <r>
    <x v="8"/>
    <x v="0"/>
    <x v="4"/>
    <x v="91"/>
    <n v="9300000"/>
    <n v="9604557.5099999998"/>
    <n v="1"/>
    <m/>
  </r>
  <r>
    <x v="8"/>
    <x v="0"/>
    <x v="4"/>
    <x v="92"/>
    <n v="9254000"/>
    <n v="9570375.0099999998"/>
    <n v="1"/>
    <m/>
  </r>
  <r>
    <x v="8"/>
    <x v="1"/>
    <x v="29"/>
    <x v="71"/>
    <n v="6104000"/>
    <n v="41802684.600000001"/>
    <n v="1"/>
    <m/>
  </r>
  <r>
    <x v="8"/>
    <x v="1"/>
    <x v="5"/>
    <x v="27"/>
    <n v="9286000"/>
    <n v="9627701"/>
    <n v="1"/>
    <m/>
  </r>
  <r>
    <x v="8"/>
    <x v="1"/>
    <x v="7"/>
    <x v="76"/>
    <n v="9300000"/>
    <n v="9604557.5099999998"/>
    <n v="1"/>
    <m/>
  </r>
  <r>
    <x v="8"/>
    <x v="2"/>
    <x v="21"/>
    <x v="25"/>
    <n v="8035000"/>
    <n v="8321052.1200000001"/>
    <n v="1"/>
    <m/>
  </r>
  <r>
    <x v="8"/>
    <x v="2"/>
    <x v="48"/>
    <x v="68"/>
    <n v="9300000"/>
    <n v="10924242.5"/>
    <n v="1"/>
    <m/>
  </r>
  <r>
    <x v="8"/>
    <x v="2"/>
    <x v="9"/>
    <x v="93"/>
    <n v="9300000"/>
    <n v="9639835"/>
    <n v="1"/>
    <m/>
  </r>
  <r>
    <x v="8"/>
    <x v="4"/>
    <x v="46"/>
    <x v="86"/>
    <n v="4604000"/>
    <n v="9629278.7550000008"/>
    <n v="2"/>
    <m/>
  </r>
  <r>
    <x v="8"/>
    <x v="4"/>
    <x v="49"/>
    <x v="94"/>
    <n v="8077000"/>
    <n v="9661959.25"/>
    <n v="1"/>
    <m/>
  </r>
  <r>
    <x v="8"/>
    <x v="4"/>
    <x v="15"/>
    <x v="95"/>
    <n v="7448000"/>
    <n v="11516784.9"/>
    <n v="1"/>
    <m/>
  </r>
  <r>
    <x v="8"/>
    <x v="4"/>
    <x v="16"/>
    <x v="96"/>
    <n v="9260000"/>
    <n v="9604557.5099999998"/>
    <n v="1"/>
    <m/>
  </r>
  <r>
    <x v="8"/>
    <x v="5"/>
    <x v="17"/>
    <x v="20"/>
    <n v="9300000"/>
    <n v="9622982"/>
    <n v="1"/>
    <m/>
  </r>
  <r>
    <x v="8"/>
    <x v="5"/>
    <x v="19"/>
    <x v="22"/>
    <n v="9300000"/>
    <n v="9932686.8499999996"/>
    <n v="1"/>
    <m/>
  </r>
  <r>
    <x v="9"/>
    <x v="1"/>
    <x v="30"/>
    <x v="97"/>
    <n v="9300000"/>
    <n v="9599973.5399999991"/>
    <n v="1"/>
    <m/>
  </r>
  <r>
    <x v="10"/>
    <x v="2"/>
    <x v="26"/>
    <x v="98"/>
    <n v="9300000"/>
    <n v="9530000"/>
    <n v="1"/>
    <m/>
  </r>
  <r>
    <x v="10"/>
    <x v="5"/>
    <x v="20"/>
    <x v="88"/>
    <n v="9300000"/>
    <n v="9530000"/>
    <n v="1"/>
    <m/>
  </r>
  <r>
    <x v="11"/>
    <x v="1"/>
    <x v="5"/>
    <x v="24"/>
    <n v="9300000"/>
    <n v="9511293.75"/>
    <n v="1"/>
    <m/>
  </r>
  <r>
    <x v="11"/>
    <x v="1"/>
    <x v="5"/>
    <x v="39"/>
    <n v="8950000"/>
    <n v="9161293.75"/>
    <n v="1"/>
    <m/>
  </r>
  <r>
    <x v="11"/>
    <x v="1"/>
    <x v="5"/>
    <x v="99"/>
    <n v="9280000"/>
    <n v="9511293.75"/>
    <n v="1"/>
    <m/>
  </r>
  <r>
    <x v="11"/>
    <x v="1"/>
    <x v="8"/>
    <x v="100"/>
    <n v="9300000"/>
    <n v="9511293.75"/>
    <n v="2"/>
    <m/>
  </r>
  <r>
    <x v="11"/>
    <x v="3"/>
    <x v="27"/>
    <x v="101"/>
    <n v="13950000"/>
    <n v="14283743.15"/>
    <n v="1"/>
    <m/>
  </r>
  <r>
    <x v="11"/>
    <x v="3"/>
    <x v="14"/>
    <x v="48"/>
    <n v="4630000"/>
    <n v="9531293.75"/>
    <n v="2"/>
    <m/>
  </r>
  <r>
    <x v="11"/>
    <x v="3"/>
    <x v="45"/>
    <x v="102"/>
    <n v="9260000"/>
    <n v="9511293.75"/>
    <n v="1"/>
    <m/>
  </r>
  <r>
    <x v="11"/>
    <x v="4"/>
    <x v="28"/>
    <x v="103"/>
    <n v="9300000"/>
    <n v="9511293.75"/>
    <n v="1"/>
    <m/>
  </r>
  <r>
    <x v="11"/>
    <x v="4"/>
    <x v="50"/>
    <x v="104"/>
    <n v="9214000"/>
    <n v="9505000"/>
    <n v="1"/>
    <m/>
  </r>
  <r>
    <x v="11"/>
    <x v="5"/>
    <x v="17"/>
    <x v="20"/>
    <n v="9300000"/>
    <n v="9511293.75"/>
    <n v="1"/>
    <m/>
  </r>
  <r>
    <x v="12"/>
    <x v="1"/>
    <x v="5"/>
    <x v="6"/>
    <n v="8287000"/>
    <n v="10855220.6"/>
    <n v="1"/>
    <m/>
  </r>
  <r>
    <x v="12"/>
    <x v="1"/>
    <x v="5"/>
    <x v="7"/>
    <n v="9300000"/>
    <n v="9674040.9000000004"/>
    <n v="1"/>
    <m/>
  </r>
  <r>
    <x v="12"/>
    <x v="1"/>
    <x v="5"/>
    <x v="105"/>
    <n v="13950000"/>
    <n v="14422720"/>
    <n v="1"/>
    <m/>
  </r>
  <r>
    <x v="12"/>
    <x v="1"/>
    <x v="7"/>
    <x v="106"/>
    <n v="9293000"/>
    <n v="9645078.4000000004"/>
    <n v="1"/>
    <m/>
  </r>
  <r>
    <x v="12"/>
    <x v="1"/>
    <x v="7"/>
    <x v="107"/>
    <n v="9254000"/>
    <n v="9576272.6999999993"/>
    <n v="1"/>
    <m/>
  </r>
  <r>
    <x v="12"/>
    <x v="1"/>
    <x v="7"/>
    <x v="76"/>
    <n v="9227000"/>
    <n v="9644332.5999999996"/>
    <n v="1"/>
    <m/>
  </r>
  <r>
    <x v="12"/>
    <x v="2"/>
    <x v="10"/>
    <x v="12"/>
    <n v="9300000"/>
    <n v="9645157.5"/>
    <n v="1"/>
    <m/>
  </r>
  <r>
    <x v="12"/>
    <x v="6"/>
    <x v="33"/>
    <x v="81"/>
    <n v="9260000"/>
    <n v="9576340.5"/>
    <n v="1"/>
    <m/>
  </r>
  <r>
    <x v="12"/>
    <x v="3"/>
    <x v="51"/>
    <x v="108"/>
    <n v="9300000"/>
    <n v="9645157.5"/>
    <n v="1"/>
    <m/>
  </r>
  <r>
    <x v="12"/>
    <x v="3"/>
    <x v="27"/>
    <x v="34"/>
    <n v="10810333.3333333"/>
    <n v="11237230.1"/>
    <n v="3"/>
    <m/>
  </r>
  <r>
    <x v="12"/>
    <x v="3"/>
    <x v="13"/>
    <x v="12"/>
    <n v="9300000"/>
    <n v="9645157.5"/>
    <n v="1"/>
    <m/>
  </r>
  <r>
    <x v="12"/>
    <x v="3"/>
    <x v="52"/>
    <x v="109"/>
    <n v="9300000"/>
    <n v="9645157.5"/>
    <n v="1"/>
    <m/>
  </r>
  <r>
    <x v="12"/>
    <x v="3"/>
    <x v="53"/>
    <x v="110"/>
    <n v="9227000"/>
    <n v="9644332.5999999996"/>
    <n v="1"/>
    <m/>
  </r>
  <r>
    <x v="12"/>
    <x v="3"/>
    <x v="53"/>
    <x v="111"/>
    <n v="9260000"/>
    <n v="9644705.5"/>
    <n v="1"/>
    <m/>
  </r>
  <r>
    <x v="12"/>
    <x v="3"/>
    <x v="54"/>
    <x v="112"/>
    <n v="9300000"/>
    <n v="9645157.5"/>
    <n v="1"/>
    <m/>
  </r>
  <r>
    <x v="12"/>
    <x v="4"/>
    <x v="16"/>
    <x v="54"/>
    <n v="9300000"/>
    <n v="9660957.7100000009"/>
    <n v="1"/>
    <m/>
  </r>
  <r>
    <x v="12"/>
    <x v="4"/>
    <x v="16"/>
    <x v="55"/>
    <n v="9300000"/>
    <n v="9645157.5"/>
    <n v="1"/>
    <m/>
  </r>
  <r>
    <x v="12"/>
    <x v="5"/>
    <x v="19"/>
    <x v="22"/>
    <n v="9293000"/>
    <n v="9645078.4000000004"/>
    <n v="1"/>
    <m/>
  </r>
  <r>
    <x v="12"/>
    <x v="5"/>
    <x v="20"/>
    <x v="88"/>
    <n v="7867000"/>
    <n v="9628964.5999999996"/>
    <n v="1"/>
    <m/>
  </r>
  <r>
    <x v="0"/>
    <x v="0"/>
    <x v="0"/>
    <x v="113"/>
    <n v="8580000"/>
    <n v="8880000"/>
    <n v="1"/>
    <m/>
  </r>
  <r>
    <x v="0"/>
    <x v="0"/>
    <x v="0"/>
    <x v="114"/>
    <n v="9296000"/>
    <n v="9596952.1099999994"/>
    <n v="1"/>
    <m/>
  </r>
  <r>
    <x v="0"/>
    <x v="0"/>
    <x v="55"/>
    <x v="115"/>
    <n v="9300000"/>
    <n v="9600000"/>
    <n v="1"/>
    <m/>
  </r>
  <r>
    <x v="0"/>
    <x v="0"/>
    <x v="55"/>
    <x v="116"/>
    <n v="9300000"/>
    <n v="9600000"/>
    <n v="1"/>
    <m/>
  </r>
  <r>
    <x v="0"/>
    <x v="0"/>
    <x v="2"/>
    <x v="117"/>
    <n v="9195000"/>
    <n v="9495000"/>
    <n v="1"/>
    <m/>
  </r>
  <r>
    <x v="0"/>
    <x v="0"/>
    <x v="56"/>
    <x v="10"/>
    <n v="9300000"/>
    <n v="9600000"/>
    <n v="1"/>
    <m/>
  </r>
  <r>
    <x v="0"/>
    <x v="0"/>
    <x v="3"/>
    <x v="118"/>
    <n v="7699000"/>
    <n v="9600000"/>
    <n v="1"/>
    <m/>
  </r>
  <r>
    <x v="0"/>
    <x v="0"/>
    <x v="4"/>
    <x v="5"/>
    <n v="9270500"/>
    <n v="18737000"/>
    <n v="2"/>
    <m/>
  </r>
  <r>
    <x v="0"/>
    <x v="0"/>
    <x v="4"/>
    <x v="66"/>
    <n v="9286000"/>
    <n v="9795409.3699999992"/>
    <n v="1"/>
    <m/>
  </r>
  <r>
    <x v="0"/>
    <x v="0"/>
    <x v="4"/>
    <x v="67"/>
    <n v="9300000"/>
    <n v="9600000"/>
    <n v="1"/>
    <m/>
  </r>
  <r>
    <x v="0"/>
    <x v="0"/>
    <x v="57"/>
    <x v="119"/>
    <n v="9280000"/>
    <n v="22590000"/>
    <n v="1"/>
    <m/>
  </r>
  <r>
    <x v="0"/>
    <x v="0"/>
    <x v="57"/>
    <x v="120"/>
    <n v="9300000"/>
    <n v="9600000"/>
    <n v="1"/>
    <m/>
  </r>
  <r>
    <x v="0"/>
    <x v="1"/>
    <x v="58"/>
    <x v="121"/>
    <n v="9293000"/>
    <n v="9600000"/>
    <n v="1"/>
    <m/>
  </r>
  <r>
    <x v="0"/>
    <x v="1"/>
    <x v="39"/>
    <x v="70"/>
    <n v="6073500"/>
    <n v="13013000"/>
    <n v="2"/>
    <m/>
  </r>
  <r>
    <x v="0"/>
    <x v="1"/>
    <x v="29"/>
    <x v="122"/>
    <n v="9293000"/>
    <n v="9600000"/>
    <n v="1"/>
    <m/>
  </r>
  <r>
    <x v="0"/>
    <x v="1"/>
    <x v="29"/>
    <x v="123"/>
    <n v="8203000"/>
    <n v="9600000"/>
    <n v="1"/>
    <m/>
  </r>
  <r>
    <x v="0"/>
    <x v="1"/>
    <x v="59"/>
    <x v="124"/>
    <n v="9300000"/>
    <n v="9600000"/>
    <n v="1"/>
    <m/>
  </r>
  <r>
    <x v="0"/>
    <x v="1"/>
    <x v="59"/>
    <x v="125"/>
    <n v="9300000"/>
    <n v="9600000"/>
    <n v="1"/>
    <m/>
  </r>
  <r>
    <x v="0"/>
    <x v="1"/>
    <x v="5"/>
    <x v="24"/>
    <n v="9169000"/>
    <n v="9534000"/>
    <n v="1"/>
    <m/>
  </r>
  <r>
    <x v="0"/>
    <x v="1"/>
    <x v="5"/>
    <x v="39"/>
    <n v="9237500"/>
    <n v="9600000"/>
    <n v="2"/>
    <m/>
  </r>
  <r>
    <x v="0"/>
    <x v="1"/>
    <x v="5"/>
    <x v="6"/>
    <n v="9254000"/>
    <n v="9600000.3849999998"/>
    <n v="2"/>
    <m/>
  </r>
  <r>
    <x v="0"/>
    <x v="1"/>
    <x v="5"/>
    <x v="7"/>
    <n v="9263000"/>
    <n v="9600000"/>
    <n v="5"/>
    <m/>
  </r>
  <r>
    <x v="0"/>
    <x v="1"/>
    <x v="5"/>
    <x v="105"/>
    <n v="9043000"/>
    <n v="18366500"/>
    <n v="1"/>
    <m/>
  </r>
  <r>
    <x v="0"/>
    <x v="1"/>
    <x v="5"/>
    <x v="126"/>
    <n v="10462500"/>
    <n v="10762500"/>
    <n v="4"/>
    <m/>
  </r>
  <r>
    <x v="0"/>
    <x v="1"/>
    <x v="5"/>
    <x v="127"/>
    <n v="9247500"/>
    <n v="9580000"/>
    <n v="2"/>
    <m/>
  </r>
  <r>
    <x v="0"/>
    <x v="1"/>
    <x v="5"/>
    <x v="99"/>
    <n v="8539000"/>
    <n v="9600000"/>
    <n v="1"/>
    <m/>
  </r>
  <r>
    <x v="0"/>
    <x v="1"/>
    <x v="7"/>
    <x v="106"/>
    <n v="9271166.6666666698"/>
    <n v="9550000"/>
    <n v="6"/>
    <m/>
  </r>
  <r>
    <x v="0"/>
    <x v="1"/>
    <x v="7"/>
    <x v="107"/>
    <n v="10062833.3333333"/>
    <n v="10358333.3333333"/>
    <n v="6"/>
    <m/>
  </r>
  <r>
    <x v="0"/>
    <x v="1"/>
    <x v="7"/>
    <x v="9"/>
    <n v="9300000"/>
    <n v="9649333.3333333302"/>
    <n v="3"/>
    <m/>
  </r>
  <r>
    <x v="0"/>
    <x v="1"/>
    <x v="7"/>
    <x v="41"/>
    <n v="9300000"/>
    <n v="9550000"/>
    <n v="2"/>
    <m/>
  </r>
  <r>
    <x v="0"/>
    <x v="1"/>
    <x v="7"/>
    <x v="76"/>
    <n v="9271000"/>
    <n v="9520000"/>
    <n v="5"/>
    <m/>
  </r>
  <r>
    <x v="0"/>
    <x v="1"/>
    <x v="7"/>
    <x v="128"/>
    <n v="8920333.3333333302"/>
    <n v="9600000"/>
    <n v="3"/>
    <m/>
  </r>
  <r>
    <x v="0"/>
    <x v="1"/>
    <x v="30"/>
    <x v="97"/>
    <n v="8245000"/>
    <n v="9600000"/>
    <n v="1"/>
    <m/>
  </r>
  <r>
    <x v="0"/>
    <x v="1"/>
    <x v="30"/>
    <x v="129"/>
    <n v="9300000"/>
    <n v="9500000"/>
    <n v="1"/>
    <m/>
  </r>
  <r>
    <x v="0"/>
    <x v="1"/>
    <x v="30"/>
    <x v="42"/>
    <n v="9300000"/>
    <n v="9600000"/>
    <n v="3"/>
    <m/>
  </r>
  <r>
    <x v="0"/>
    <x v="1"/>
    <x v="8"/>
    <x v="10"/>
    <n v="8049000"/>
    <n v="13137261.16"/>
    <n v="2"/>
    <m/>
  </r>
  <r>
    <x v="0"/>
    <x v="1"/>
    <x v="8"/>
    <x v="130"/>
    <n v="9300000"/>
    <n v="9600000"/>
    <n v="1"/>
    <m/>
  </r>
  <r>
    <x v="0"/>
    <x v="1"/>
    <x v="31"/>
    <x v="111"/>
    <n v="9300000"/>
    <n v="9600000"/>
    <n v="1"/>
    <m/>
  </r>
  <r>
    <x v="0"/>
    <x v="2"/>
    <x v="21"/>
    <x v="25"/>
    <n v="8220666.6666666698"/>
    <n v="43340361.563333303"/>
    <n v="3"/>
    <m/>
  </r>
  <r>
    <x v="0"/>
    <x v="2"/>
    <x v="21"/>
    <x v="131"/>
    <n v="6901666.6666666698"/>
    <n v="53475209.866666697"/>
    <n v="3"/>
    <m/>
  </r>
  <r>
    <x v="0"/>
    <x v="2"/>
    <x v="48"/>
    <x v="132"/>
    <n v="9300000"/>
    <n v="11200000"/>
    <n v="1"/>
    <m/>
  </r>
  <r>
    <x v="0"/>
    <x v="2"/>
    <x v="48"/>
    <x v="133"/>
    <n v="7877750"/>
    <n v="47183250"/>
    <n v="4"/>
    <m/>
  </r>
  <r>
    <x v="0"/>
    <x v="2"/>
    <x v="10"/>
    <x v="134"/>
    <n v="6115000"/>
    <n v="9550000"/>
    <n v="3"/>
    <m/>
  </r>
  <r>
    <x v="0"/>
    <x v="2"/>
    <x v="10"/>
    <x v="135"/>
    <n v="8707000"/>
    <n v="9600000"/>
    <n v="1"/>
    <m/>
  </r>
  <r>
    <x v="0"/>
    <x v="2"/>
    <x v="10"/>
    <x v="136"/>
    <n v="9300000"/>
    <n v="9600000"/>
    <n v="2"/>
    <m/>
  </r>
  <r>
    <x v="0"/>
    <x v="2"/>
    <x v="11"/>
    <x v="14"/>
    <n v="9234000"/>
    <n v="28134000"/>
    <n v="1"/>
    <m/>
  </r>
  <r>
    <x v="0"/>
    <x v="2"/>
    <x v="12"/>
    <x v="137"/>
    <n v="8413000"/>
    <n v="8713000"/>
    <n v="1"/>
    <m/>
  </r>
  <r>
    <x v="0"/>
    <x v="2"/>
    <x v="12"/>
    <x v="15"/>
    <n v="9260000"/>
    <n v="9600000"/>
    <n v="1"/>
    <m/>
  </r>
  <r>
    <x v="0"/>
    <x v="6"/>
    <x v="33"/>
    <x v="45"/>
    <n v="9300000"/>
    <n v="9600000.1349999998"/>
    <n v="2"/>
    <m/>
  </r>
  <r>
    <x v="0"/>
    <x v="6"/>
    <x v="33"/>
    <x v="138"/>
    <n v="9293000"/>
    <n v="9600000"/>
    <n v="1"/>
    <m/>
  </r>
  <r>
    <x v="0"/>
    <x v="6"/>
    <x v="33"/>
    <x v="81"/>
    <n v="10836666.6666667"/>
    <n v="11180000"/>
    <n v="3"/>
    <m/>
  </r>
  <r>
    <x v="0"/>
    <x v="3"/>
    <x v="51"/>
    <x v="108"/>
    <n v="9175000"/>
    <n v="9940000"/>
    <n v="1"/>
    <m/>
  </r>
  <r>
    <x v="0"/>
    <x v="3"/>
    <x v="51"/>
    <x v="139"/>
    <n v="7891000"/>
    <n v="9930000"/>
    <n v="2"/>
    <m/>
  </r>
  <r>
    <x v="0"/>
    <x v="3"/>
    <x v="54"/>
    <x v="112"/>
    <n v="9300000"/>
    <n v="9600000"/>
    <n v="1"/>
    <m/>
  </r>
  <r>
    <x v="0"/>
    <x v="4"/>
    <x v="34"/>
    <x v="50"/>
    <n v="9238333.3333333302"/>
    <n v="9600000"/>
    <n v="3"/>
    <m/>
  </r>
  <r>
    <x v="0"/>
    <x v="4"/>
    <x v="34"/>
    <x v="140"/>
    <n v="9300000"/>
    <n v="9600000"/>
    <n v="1"/>
    <m/>
  </r>
  <r>
    <x v="0"/>
    <x v="4"/>
    <x v="46"/>
    <x v="141"/>
    <n v="9227500"/>
    <n v="9550000"/>
    <n v="2"/>
    <m/>
  </r>
  <r>
    <x v="0"/>
    <x v="4"/>
    <x v="46"/>
    <x v="142"/>
    <n v="9300000"/>
    <n v="9600000"/>
    <n v="1"/>
    <m/>
  </r>
  <r>
    <x v="0"/>
    <x v="4"/>
    <x v="49"/>
    <x v="143"/>
    <n v="9253250"/>
    <n v="9525000"/>
    <n v="4"/>
    <m/>
  </r>
  <r>
    <x v="0"/>
    <x v="4"/>
    <x v="49"/>
    <x v="144"/>
    <n v="9300000"/>
    <n v="9500000"/>
    <n v="1"/>
    <m/>
  </r>
  <r>
    <x v="0"/>
    <x v="4"/>
    <x v="15"/>
    <x v="18"/>
    <n v="9260500"/>
    <n v="9550000"/>
    <n v="2"/>
    <m/>
  </r>
  <r>
    <x v="0"/>
    <x v="4"/>
    <x v="15"/>
    <x v="95"/>
    <n v="9234000"/>
    <n v="9600000"/>
    <n v="1"/>
    <m/>
  </r>
  <r>
    <x v="0"/>
    <x v="4"/>
    <x v="16"/>
    <x v="19"/>
    <n v="9260000"/>
    <n v="9600000"/>
    <n v="1"/>
    <m/>
  </r>
  <r>
    <x v="0"/>
    <x v="4"/>
    <x v="47"/>
    <x v="87"/>
    <n v="9257000"/>
    <n v="9550000"/>
    <n v="2"/>
    <m/>
  </r>
  <r>
    <x v="0"/>
    <x v="4"/>
    <x v="22"/>
    <x v="57"/>
    <n v="9001000"/>
    <n v="21755000"/>
    <n v="1"/>
    <m/>
  </r>
  <r>
    <x v="0"/>
    <x v="4"/>
    <x v="22"/>
    <x v="58"/>
    <n v="10075000"/>
    <n v="10328849.2816667"/>
    <n v="6"/>
    <m/>
  </r>
  <r>
    <x v="0"/>
    <x v="4"/>
    <x v="22"/>
    <x v="26"/>
    <n v="9074333.3333333302"/>
    <n v="9566666.6666666698"/>
    <n v="3"/>
    <m/>
  </r>
  <r>
    <x v="0"/>
    <x v="4"/>
    <x v="35"/>
    <x v="59"/>
    <n v="9300000"/>
    <n v="9600000"/>
    <n v="1"/>
    <m/>
  </r>
  <r>
    <x v="0"/>
    <x v="5"/>
    <x v="36"/>
    <x v="145"/>
    <n v="10832333.3333333"/>
    <n v="11065666.6666667"/>
    <n v="3"/>
    <m/>
  </r>
  <r>
    <x v="0"/>
    <x v="5"/>
    <x v="36"/>
    <x v="60"/>
    <n v="9031000"/>
    <n v="9644333.3333333302"/>
    <n v="3"/>
    <m/>
  </r>
  <r>
    <x v="0"/>
    <x v="5"/>
    <x v="36"/>
    <x v="146"/>
    <n v="8413000"/>
    <n v="20100000"/>
    <n v="1"/>
    <m/>
  </r>
  <r>
    <x v="0"/>
    <x v="5"/>
    <x v="36"/>
    <x v="147"/>
    <n v="9017000"/>
    <n v="9600000"/>
    <n v="3"/>
    <m/>
  </r>
  <r>
    <x v="0"/>
    <x v="5"/>
    <x v="17"/>
    <x v="148"/>
    <n v="9273666.6666666698"/>
    <n v="14729000"/>
    <n v="3"/>
    <m/>
  </r>
  <r>
    <x v="0"/>
    <x v="5"/>
    <x v="17"/>
    <x v="20"/>
    <n v="9267000"/>
    <n v="9600000"/>
    <n v="1"/>
    <m/>
  </r>
  <r>
    <x v="0"/>
    <x v="5"/>
    <x v="17"/>
    <x v="31"/>
    <n v="9192500"/>
    <n v="9600000"/>
    <n v="2"/>
    <m/>
  </r>
  <r>
    <x v="0"/>
    <x v="5"/>
    <x v="17"/>
    <x v="61"/>
    <n v="9263857.1428571399"/>
    <n v="12472890.685714301"/>
    <n v="7"/>
    <m/>
  </r>
  <r>
    <x v="0"/>
    <x v="5"/>
    <x v="18"/>
    <x v="149"/>
    <n v="9074333.3333333302"/>
    <n v="15321666.6666667"/>
    <n v="3"/>
    <m/>
  </r>
  <r>
    <x v="0"/>
    <x v="5"/>
    <x v="18"/>
    <x v="150"/>
    <n v="9247000"/>
    <n v="9547000"/>
    <n v="1"/>
    <m/>
  </r>
  <r>
    <x v="0"/>
    <x v="5"/>
    <x v="18"/>
    <x v="21"/>
    <n v="9227000"/>
    <n v="25584000"/>
    <n v="1"/>
    <m/>
  </r>
  <r>
    <x v="0"/>
    <x v="5"/>
    <x v="60"/>
    <x v="151"/>
    <n v="9221000"/>
    <n v="9600000"/>
    <n v="1"/>
    <m/>
  </r>
  <r>
    <x v="0"/>
    <x v="5"/>
    <x v="19"/>
    <x v="152"/>
    <n v="9234000"/>
    <n v="9534000"/>
    <n v="1"/>
    <m/>
  </r>
  <r>
    <x v="0"/>
    <x v="5"/>
    <x v="19"/>
    <x v="22"/>
    <n v="8519333.3333333302"/>
    <n v="8841333.3333333302"/>
    <n v="3"/>
    <m/>
  </r>
  <r>
    <x v="0"/>
    <x v="5"/>
    <x v="20"/>
    <x v="88"/>
    <n v="9285400"/>
    <n v="9600000"/>
    <n v="5"/>
    <m/>
  </r>
  <r>
    <x v="0"/>
    <x v="5"/>
    <x v="20"/>
    <x v="153"/>
    <n v="8297666.6666666698"/>
    <n v="9600000"/>
    <n v="3"/>
    <m/>
  </r>
  <r>
    <x v="0"/>
    <x v="5"/>
    <x v="20"/>
    <x v="23"/>
    <n v="9300000"/>
    <n v="9600000"/>
    <n v="1"/>
    <m/>
  </r>
  <r>
    <x v="0"/>
    <x v="5"/>
    <x v="20"/>
    <x v="154"/>
    <n v="11625000"/>
    <n v="11925000"/>
    <n v="2"/>
    <m/>
  </r>
  <r>
    <x v="1"/>
    <x v="0"/>
    <x v="0"/>
    <x v="155"/>
    <n v="8371000"/>
    <n v="28471764.199999999"/>
    <n v="1"/>
    <m/>
  </r>
  <r>
    <x v="1"/>
    <x v="1"/>
    <x v="59"/>
    <x v="124"/>
    <n v="8623000"/>
    <n v="36623000"/>
    <n v="1"/>
    <m/>
  </r>
  <r>
    <x v="1"/>
    <x v="2"/>
    <x v="21"/>
    <x v="25"/>
    <n v="7573400"/>
    <n v="59278400"/>
    <n v="5"/>
    <m/>
  </r>
  <r>
    <x v="1"/>
    <x v="2"/>
    <x v="10"/>
    <x v="156"/>
    <n v="8497000"/>
    <n v="40300000"/>
    <n v="1"/>
    <m/>
  </r>
  <r>
    <x v="1"/>
    <x v="6"/>
    <x v="32"/>
    <x v="157"/>
    <n v="6398000"/>
    <n v="63223000"/>
    <n v="1"/>
    <m/>
  </r>
  <r>
    <x v="1"/>
    <x v="6"/>
    <x v="32"/>
    <x v="44"/>
    <n v="8581000"/>
    <n v="39188000"/>
    <n v="1"/>
    <m/>
  </r>
  <r>
    <x v="1"/>
    <x v="3"/>
    <x v="51"/>
    <x v="139"/>
    <n v="7196000"/>
    <n v="33196000"/>
    <n v="1"/>
    <m/>
  </r>
  <r>
    <x v="2"/>
    <x v="0"/>
    <x v="55"/>
    <x v="115"/>
    <n v="9085000"/>
    <n v="39353381.520000003"/>
    <n v="1"/>
    <m/>
  </r>
  <r>
    <x v="2"/>
    <x v="0"/>
    <x v="56"/>
    <x v="158"/>
    <n v="7112000"/>
    <n v="30782864.300000001"/>
    <n v="1"/>
    <m/>
  </r>
  <r>
    <x v="2"/>
    <x v="3"/>
    <x v="53"/>
    <x v="110"/>
    <n v="9004000"/>
    <n v="9509271.5600000005"/>
    <n v="1"/>
    <m/>
  </r>
  <r>
    <x v="13"/>
    <x v="1"/>
    <x v="39"/>
    <x v="70"/>
    <n v="9260000"/>
    <n v="9605573.0299999993"/>
    <n v="1"/>
    <m/>
  </r>
  <r>
    <x v="13"/>
    <x v="1"/>
    <x v="61"/>
    <x v="159"/>
    <n v="9234000"/>
    <n v="9623464.2699999996"/>
    <n v="1"/>
    <m/>
  </r>
  <r>
    <x v="13"/>
    <x v="1"/>
    <x v="62"/>
    <x v="160"/>
    <n v="9051750"/>
    <n v="12220146.24"/>
    <n v="4"/>
    <m/>
  </r>
  <r>
    <x v="13"/>
    <x v="1"/>
    <x v="62"/>
    <x v="161"/>
    <n v="9300000"/>
    <n v="9605975.9299999997"/>
    <n v="1"/>
    <m/>
  </r>
  <r>
    <x v="13"/>
    <x v="1"/>
    <x v="62"/>
    <x v="162"/>
    <n v="10790666.6666667"/>
    <n v="11317490.34"/>
    <n v="3"/>
    <m/>
  </r>
  <r>
    <x v="13"/>
    <x v="1"/>
    <x v="5"/>
    <x v="39"/>
    <n v="7825000"/>
    <n v="18431890.859999999"/>
    <n v="1"/>
    <m/>
  </r>
  <r>
    <x v="13"/>
    <x v="1"/>
    <x v="7"/>
    <x v="107"/>
    <n v="9254000"/>
    <n v="9587320.1999999993"/>
    <n v="1"/>
    <m/>
  </r>
  <r>
    <x v="13"/>
    <x v="1"/>
    <x v="7"/>
    <x v="41"/>
    <n v="9293000"/>
    <n v="9605945.9299999997"/>
    <n v="1"/>
    <m/>
  </r>
  <r>
    <x v="13"/>
    <x v="1"/>
    <x v="7"/>
    <x v="76"/>
    <n v="9300000"/>
    <n v="9571842.5299999993"/>
    <n v="1"/>
    <m/>
  </r>
  <r>
    <x v="13"/>
    <x v="1"/>
    <x v="8"/>
    <x v="10"/>
    <n v="9300000"/>
    <n v="9860017.2899999991"/>
    <n v="3"/>
    <m/>
  </r>
  <r>
    <x v="13"/>
    <x v="1"/>
    <x v="8"/>
    <x v="163"/>
    <n v="9300000"/>
    <n v="9588933.7799999993"/>
    <n v="2"/>
    <m/>
  </r>
  <r>
    <x v="13"/>
    <x v="2"/>
    <x v="48"/>
    <x v="132"/>
    <n v="8539000"/>
    <n v="32010055.010000002"/>
    <n v="1"/>
    <m/>
  </r>
  <r>
    <x v="13"/>
    <x v="6"/>
    <x v="33"/>
    <x v="45"/>
    <n v="10107400"/>
    <n v="10553320.653999999"/>
    <n v="5"/>
    <m/>
  </r>
  <r>
    <x v="13"/>
    <x v="6"/>
    <x v="33"/>
    <x v="138"/>
    <n v="8940500"/>
    <n v="9601962.6799999997"/>
    <n v="2"/>
    <m/>
  </r>
  <r>
    <x v="13"/>
    <x v="6"/>
    <x v="33"/>
    <x v="81"/>
    <n v="9280000"/>
    <n v="9605799.0299999993"/>
    <n v="2"/>
    <m/>
  </r>
  <r>
    <x v="13"/>
    <x v="3"/>
    <x v="27"/>
    <x v="34"/>
    <n v="9300000"/>
    <n v="9606025.0299999993"/>
    <n v="1"/>
    <m/>
  </r>
  <r>
    <x v="13"/>
    <x v="3"/>
    <x v="27"/>
    <x v="46"/>
    <n v="9127000"/>
    <n v="9604070.1300000008"/>
    <n v="1"/>
    <m/>
  </r>
  <r>
    <x v="13"/>
    <x v="3"/>
    <x v="27"/>
    <x v="101"/>
    <n v="9300000"/>
    <n v="9588933.7799999993"/>
    <n v="2"/>
    <m/>
  </r>
  <r>
    <x v="13"/>
    <x v="3"/>
    <x v="27"/>
    <x v="164"/>
    <n v="9277000"/>
    <n v="9605765.1300000008"/>
    <n v="2"/>
    <m/>
  </r>
  <r>
    <x v="13"/>
    <x v="3"/>
    <x v="27"/>
    <x v="165"/>
    <n v="9169000"/>
    <n v="9604544.7300000004"/>
    <n v="1"/>
    <m/>
  </r>
  <r>
    <x v="13"/>
    <x v="3"/>
    <x v="27"/>
    <x v="166"/>
    <n v="9300000"/>
    <n v="9606025.0299999993"/>
    <n v="2"/>
    <m/>
  </r>
  <r>
    <x v="13"/>
    <x v="3"/>
    <x v="13"/>
    <x v="167"/>
    <n v="9278000"/>
    <n v="9582988.0966666695"/>
    <n v="3"/>
    <m/>
  </r>
  <r>
    <x v="13"/>
    <x v="3"/>
    <x v="14"/>
    <x v="82"/>
    <n v="8791000"/>
    <n v="9566090.8300000001"/>
    <n v="1"/>
    <m/>
  </r>
  <r>
    <x v="13"/>
    <x v="3"/>
    <x v="14"/>
    <x v="16"/>
    <n v="9300000"/>
    <n v="9587840"/>
    <n v="1"/>
    <m/>
  </r>
  <r>
    <x v="13"/>
    <x v="3"/>
    <x v="54"/>
    <x v="168"/>
    <n v="9300000"/>
    <n v="9588933.7799999993"/>
    <n v="2"/>
    <m/>
  </r>
  <r>
    <x v="13"/>
    <x v="3"/>
    <x v="54"/>
    <x v="169"/>
    <n v="9175000"/>
    <n v="9570430.0299999993"/>
    <n v="1"/>
    <m/>
  </r>
  <r>
    <x v="13"/>
    <x v="4"/>
    <x v="50"/>
    <x v="170"/>
    <n v="9280000"/>
    <n v="9588707.7799999993"/>
    <n v="2"/>
    <m/>
  </r>
  <r>
    <x v="13"/>
    <x v="4"/>
    <x v="46"/>
    <x v="141"/>
    <n v="9300000"/>
    <n v="9606025.0299999993"/>
    <n v="1"/>
    <m/>
  </r>
  <r>
    <x v="13"/>
    <x v="4"/>
    <x v="16"/>
    <x v="19"/>
    <n v="9300000"/>
    <n v="9571842.5299999993"/>
    <n v="1"/>
    <m/>
  </r>
  <r>
    <x v="13"/>
    <x v="4"/>
    <x v="16"/>
    <x v="54"/>
    <n v="9284250"/>
    <n v="9971559.6112500001"/>
    <n v="8"/>
    <m/>
  </r>
  <r>
    <x v="13"/>
    <x v="4"/>
    <x v="16"/>
    <x v="55"/>
    <n v="9280333.3333333302"/>
    <n v="9576223.5999999996"/>
    <n v="3"/>
    <m/>
  </r>
  <r>
    <x v="13"/>
    <x v="4"/>
    <x v="22"/>
    <x v="26"/>
    <n v="9300000"/>
    <n v="9571842.5299999993"/>
    <n v="1"/>
    <m/>
  </r>
  <r>
    <x v="13"/>
    <x v="4"/>
    <x v="63"/>
    <x v="171"/>
    <n v="9300000"/>
    <n v="9571793.4299999997"/>
    <n v="1"/>
    <m/>
  </r>
  <r>
    <x v="13"/>
    <x v="5"/>
    <x v="17"/>
    <x v="61"/>
    <n v="9241000"/>
    <n v="9605358.3300000001"/>
    <n v="1"/>
    <m/>
  </r>
  <r>
    <x v="13"/>
    <x v="5"/>
    <x v="20"/>
    <x v="23"/>
    <n v="7322000"/>
    <n v="10483181.460000001"/>
    <n v="1"/>
    <m/>
  </r>
  <r>
    <x v="4"/>
    <x v="0"/>
    <x v="64"/>
    <x v="172"/>
    <n v="9214000"/>
    <n v="18848289.260000002"/>
    <n v="1"/>
    <m/>
  </r>
  <r>
    <x v="4"/>
    <x v="1"/>
    <x v="39"/>
    <x v="173"/>
    <n v="8261500"/>
    <n v="27656714.699999999"/>
    <n v="2"/>
    <m/>
  </r>
  <r>
    <x v="4"/>
    <x v="1"/>
    <x v="39"/>
    <x v="174"/>
    <n v="9380000"/>
    <n v="22155840.210000001"/>
    <n v="2"/>
    <m/>
  </r>
  <r>
    <x v="4"/>
    <x v="3"/>
    <x v="27"/>
    <x v="34"/>
    <n v="8917000"/>
    <n v="21440198.649999999"/>
    <n v="1"/>
    <m/>
  </r>
  <r>
    <x v="5"/>
    <x v="3"/>
    <x v="14"/>
    <x v="16"/>
    <n v="9260000"/>
    <n v="9571792.5"/>
    <n v="1"/>
    <m/>
  </r>
  <r>
    <x v="6"/>
    <x v="0"/>
    <x v="65"/>
    <x v="175"/>
    <n v="9300000"/>
    <n v="9714519.9800000004"/>
    <n v="1"/>
    <m/>
  </r>
  <r>
    <x v="6"/>
    <x v="0"/>
    <x v="4"/>
    <x v="37"/>
    <n v="9300000"/>
    <n v="9620978.5999999996"/>
    <n v="1"/>
    <m/>
  </r>
  <r>
    <x v="6"/>
    <x v="1"/>
    <x v="62"/>
    <x v="162"/>
    <n v="9300000"/>
    <n v="9620978.5999999996"/>
    <n v="1"/>
    <m/>
  </r>
  <r>
    <x v="6"/>
    <x v="3"/>
    <x v="14"/>
    <x v="16"/>
    <n v="6975000"/>
    <n v="14441860.470000001"/>
    <n v="2"/>
    <m/>
  </r>
  <r>
    <x v="6"/>
    <x v="4"/>
    <x v="34"/>
    <x v="53"/>
    <n v="9188000"/>
    <n v="9653895.5"/>
    <n v="1"/>
    <m/>
  </r>
  <r>
    <x v="6"/>
    <x v="4"/>
    <x v="46"/>
    <x v="86"/>
    <n v="9300000"/>
    <n v="9620978.5999999996"/>
    <n v="1"/>
    <m/>
  </r>
  <r>
    <x v="6"/>
    <x v="4"/>
    <x v="46"/>
    <x v="176"/>
    <n v="9300000"/>
    <n v="9620978.5999999996"/>
    <n v="1"/>
    <m/>
  </r>
  <r>
    <x v="7"/>
    <x v="0"/>
    <x v="0"/>
    <x v="155"/>
    <n v="8764000"/>
    <n v="9114412.25"/>
    <n v="1"/>
    <m/>
  </r>
  <r>
    <x v="7"/>
    <x v="0"/>
    <x v="65"/>
    <x v="177"/>
    <n v="9300000"/>
    <n v="9550000"/>
    <n v="1"/>
    <m/>
  </r>
  <r>
    <x v="7"/>
    <x v="0"/>
    <x v="4"/>
    <x v="5"/>
    <n v="8897000"/>
    <n v="9673532.8699999992"/>
    <n v="2"/>
    <m/>
  </r>
  <r>
    <x v="7"/>
    <x v="0"/>
    <x v="4"/>
    <x v="178"/>
    <n v="8728000"/>
    <n v="13200000"/>
    <n v="2"/>
    <m/>
  </r>
  <r>
    <x v="7"/>
    <x v="0"/>
    <x v="4"/>
    <x v="36"/>
    <n v="8308500"/>
    <n v="14223487.9175"/>
    <n v="4"/>
    <m/>
  </r>
  <r>
    <x v="7"/>
    <x v="0"/>
    <x v="4"/>
    <x v="179"/>
    <n v="9300000"/>
    <n v="12680000"/>
    <n v="1"/>
    <m/>
  </r>
  <r>
    <x v="7"/>
    <x v="0"/>
    <x v="4"/>
    <x v="66"/>
    <n v="9300000"/>
    <n v="11340073.4625"/>
    <n v="4"/>
    <m/>
  </r>
  <r>
    <x v="7"/>
    <x v="0"/>
    <x v="4"/>
    <x v="67"/>
    <n v="8159333.3333333302"/>
    <n v="12253171.3333333"/>
    <n v="3"/>
    <m/>
  </r>
  <r>
    <x v="7"/>
    <x v="0"/>
    <x v="4"/>
    <x v="180"/>
    <n v="9300000"/>
    <n v="9600000"/>
    <n v="1"/>
    <m/>
  </r>
  <r>
    <x v="7"/>
    <x v="1"/>
    <x v="39"/>
    <x v="181"/>
    <n v="9192500"/>
    <n v="14271382.035"/>
    <n v="2"/>
    <m/>
  </r>
  <r>
    <x v="7"/>
    <x v="1"/>
    <x v="39"/>
    <x v="15"/>
    <n v="8329000"/>
    <n v="34197227.299999997"/>
    <n v="1"/>
    <m/>
  </r>
  <r>
    <x v="7"/>
    <x v="1"/>
    <x v="29"/>
    <x v="122"/>
    <n v="9300000"/>
    <n v="9600000.0899999999"/>
    <n v="1"/>
    <m/>
  </r>
  <r>
    <x v="7"/>
    <x v="1"/>
    <x v="29"/>
    <x v="125"/>
    <n v="9241000"/>
    <n v="13477640.689999999"/>
    <n v="1"/>
    <m/>
  </r>
  <r>
    <x v="7"/>
    <x v="1"/>
    <x v="29"/>
    <x v="123"/>
    <n v="8077000"/>
    <n v="36126190.759999998"/>
    <n v="1"/>
    <m/>
  </r>
  <r>
    <x v="7"/>
    <x v="1"/>
    <x v="59"/>
    <x v="124"/>
    <n v="8287000"/>
    <n v="15800000"/>
    <n v="1"/>
    <m/>
  </r>
  <r>
    <x v="7"/>
    <x v="1"/>
    <x v="40"/>
    <x v="170"/>
    <n v="9273000"/>
    <n v="15652017.939999999"/>
    <n v="1"/>
    <m/>
  </r>
  <r>
    <x v="7"/>
    <x v="1"/>
    <x v="41"/>
    <x v="80"/>
    <n v="8455000"/>
    <n v="38900000"/>
    <n v="1"/>
    <m/>
  </r>
  <r>
    <x v="7"/>
    <x v="1"/>
    <x v="62"/>
    <x v="160"/>
    <n v="9267000"/>
    <n v="9768398.2799999993"/>
    <n v="1"/>
    <m/>
  </r>
  <r>
    <x v="7"/>
    <x v="1"/>
    <x v="5"/>
    <x v="6"/>
    <n v="9300000"/>
    <n v="9500000"/>
    <n v="1"/>
    <m/>
  </r>
  <r>
    <x v="7"/>
    <x v="1"/>
    <x v="5"/>
    <x v="27"/>
    <n v="9293000"/>
    <n v="17110041.449999999"/>
    <n v="1"/>
    <m/>
  </r>
  <r>
    <x v="7"/>
    <x v="1"/>
    <x v="5"/>
    <x v="105"/>
    <n v="9300000"/>
    <n v="9650024.3100000005"/>
    <n v="1"/>
    <m/>
  </r>
  <r>
    <x v="7"/>
    <x v="1"/>
    <x v="5"/>
    <x v="126"/>
    <n v="9293000"/>
    <n v="18452324.399999999"/>
    <n v="1"/>
    <m/>
  </r>
  <r>
    <x v="7"/>
    <x v="1"/>
    <x v="23"/>
    <x v="182"/>
    <n v="9300000"/>
    <n v="9550000"/>
    <n v="1"/>
    <m/>
  </r>
  <r>
    <x v="7"/>
    <x v="1"/>
    <x v="30"/>
    <x v="42"/>
    <n v="9182000"/>
    <n v="11732969"/>
    <n v="1"/>
    <m/>
  </r>
  <r>
    <x v="7"/>
    <x v="2"/>
    <x v="10"/>
    <x v="183"/>
    <n v="9300000"/>
    <n v="9650000"/>
    <n v="1"/>
    <m/>
  </r>
  <r>
    <x v="7"/>
    <x v="2"/>
    <x v="10"/>
    <x v="134"/>
    <n v="6195333.3333333302"/>
    <n v="15817339.9066667"/>
    <n v="3"/>
    <m/>
  </r>
  <r>
    <x v="7"/>
    <x v="2"/>
    <x v="10"/>
    <x v="136"/>
    <n v="9283500"/>
    <n v="9625012.1750000007"/>
    <n v="2"/>
    <m/>
  </r>
  <r>
    <x v="7"/>
    <x v="2"/>
    <x v="12"/>
    <x v="137"/>
    <n v="9299000"/>
    <n v="9599999.5999999996"/>
    <n v="1"/>
    <m/>
  </r>
  <r>
    <x v="7"/>
    <x v="6"/>
    <x v="33"/>
    <x v="45"/>
    <n v="8581000"/>
    <n v="17000000"/>
    <n v="1"/>
    <m/>
  </r>
  <r>
    <x v="7"/>
    <x v="6"/>
    <x v="33"/>
    <x v="138"/>
    <n v="8707000"/>
    <n v="16000000"/>
    <n v="1"/>
    <m/>
  </r>
  <r>
    <x v="7"/>
    <x v="6"/>
    <x v="33"/>
    <x v="81"/>
    <n v="8458333.3333333302"/>
    <n v="14615319.493333301"/>
    <n v="3"/>
    <m/>
  </r>
  <r>
    <x v="7"/>
    <x v="3"/>
    <x v="51"/>
    <x v="108"/>
    <n v="9253750"/>
    <n v="11421000"/>
    <n v="4"/>
    <m/>
  </r>
  <r>
    <x v="7"/>
    <x v="3"/>
    <x v="51"/>
    <x v="184"/>
    <n v="9214000"/>
    <n v="9550000"/>
    <n v="1"/>
    <m/>
  </r>
  <r>
    <x v="7"/>
    <x v="3"/>
    <x v="51"/>
    <x v="139"/>
    <n v="9300000"/>
    <n v="9650000"/>
    <n v="1"/>
    <m/>
  </r>
  <r>
    <x v="7"/>
    <x v="3"/>
    <x v="13"/>
    <x v="185"/>
    <n v="9227000"/>
    <n v="9500000"/>
    <n v="1"/>
    <m/>
  </r>
  <r>
    <x v="7"/>
    <x v="3"/>
    <x v="52"/>
    <x v="186"/>
    <n v="9300000"/>
    <n v="9550000"/>
    <n v="1"/>
    <m/>
  </r>
  <r>
    <x v="7"/>
    <x v="3"/>
    <x v="14"/>
    <x v="48"/>
    <n v="9280000"/>
    <n v="15628990"/>
    <n v="1"/>
    <m/>
  </r>
  <r>
    <x v="7"/>
    <x v="3"/>
    <x v="43"/>
    <x v="83"/>
    <n v="9259500"/>
    <n v="13787253.74"/>
    <n v="2"/>
    <m/>
  </r>
  <r>
    <x v="7"/>
    <x v="3"/>
    <x v="44"/>
    <x v="187"/>
    <n v="9250500"/>
    <n v="12305000"/>
    <n v="2"/>
    <m/>
  </r>
  <r>
    <x v="7"/>
    <x v="3"/>
    <x v="44"/>
    <x v="84"/>
    <n v="9214000"/>
    <n v="9750000"/>
    <n v="1"/>
    <m/>
  </r>
  <r>
    <x v="7"/>
    <x v="3"/>
    <x v="53"/>
    <x v="119"/>
    <n v="9300000"/>
    <n v="9600000"/>
    <n v="2"/>
    <m/>
  </r>
  <r>
    <x v="7"/>
    <x v="4"/>
    <x v="50"/>
    <x v="188"/>
    <n v="9254000"/>
    <n v="10245045.25"/>
    <n v="1"/>
    <m/>
  </r>
  <r>
    <x v="7"/>
    <x v="4"/>
    <x v="34"/>
    <x v="50"/>
    <n v="9300000"/>
    <n v="9935000"/>
    <n v="1"/>
    <m/>
  </r>
  <r>
    <x v="7"/>
    <x v="4"/>
    <x v="34"/>
    <x v="51"/>
    <n v="9300000"/>
    <n v="9750000"/>
    <n v="1"/>
    <m/>
  </r>
  <r>
    <x v="7"/>
    <x v="4"/>
    <x v="22"/>
    <x v="57"/>
    <n v="9275666.6666666698"/>
    <n v="12721585.460000001"/>
    <n v="3"/>
    <m/>
  </r>
  <r>
    <x v="7"/>
    <x v="4"/>
    <x v="22"/>
    <x v="26"/>
    <n v="9286666.6666666698"/>
    <n v="11293333.3333333"/>
    <n v="3"/>
    <m/>
  </r>
  <r>
    <x v="7"/>
    <x v="5"/>
    <x v="17"/>
    <x v="148"/>
    <n v="9241000"/>
    <n v="12656000"/>
    <n v="1"/>
    <m/>
  </r>
  <r>
    <x v="7"/>
    <x v="5"/>
    <x v="17"/>
    <x v="189"/>
    <n v="8151000"/>
    <n v="8501678.1199999992"/>
    <n v="1"/>
    <m/>
  </r>
  <r>
    <x v="7"/>
    <x v="5"/>
    <x v="17"/>
    <x v="31"/>
    <n v="9300000"/>
    <n v="9550000"/>
    <n v="1"/>
    <m/>
  </r>
  <r>
    <x v="7"/>
    <x v="5"/>
    <x v="17"/>
    <x v="61"/>
    <n v="9240500"/>
    <n v="13925000"/>
    <n v="2"/>
    <m/>
  </r>
  <r>
    <x v="7"/>
    <x v="5"/>
    <x v="17"/>
    <x v="190"/>
    <n v="9182000"/>
    <n v="9650000"/>
    <n v="1"/>
    <m/>
  </r>
  <r>
    <x v="7"/>
    <x v="5"/>
    <x v="20"/>
    <x v="88"/>
    <n v="9260000"/>
    <n v="14476666.6666667"/>
    <n v="3"/>
    <m/>
  </r>
  <r>
    <x v="14"/>
    <x v="4"/>
    <x v="34"/>
    <x v="50"/>
    <n v="9296846.1538461503"/>
    <n v="9542000"/>
    <n v="13"/>
    <m/>
  </r>
  <r>
    <x v="14"/>
    <x v="5"/>
    <x v="60"/>
    <x v="191"/>
    <n v="9300000"/>
    <n v="9537333.3333333302"/>
    <n v="3"/>
    <m/>
  </r>
  <r>
    <x v="9"/>
    <x v="0"/>
    <x v="4"/>
    <x v="36"/>
    <n v="9300000"/>
    <n v="9599973.5399999991"/>
    <n v="1"/>
    <m/>
  </r>
  <r>
    <x v="9"/>
    <x v="0"/>
    <x v="4"/>
    <x v="66"/>
    <n v="9300000"/>
    <n v="9599973.5399999991"/>
    <n v="1"/>
    <m/>
  </r>
  <r>
    <x v="9"/>
    <x v="0"/>
    <x v="4"/>
    <x v="192"/>
    <n v="9300000"/>
    <n v="9599973.5399999991"/>
    <n v="2"/>
    <m/>
  </r>
  <r>
    <x v="9"/>
    <x v="1"/>
    <x v="7"/>
    <x v="106"/>
    <n v="9293000"/>
    <n v="9484000"/>
    <n v="1"/>
    <m/>
  </r>
  <r>
    <x v="9"/>
    <x v="1"/>
    <x v="7"/>
    <x v="128"/>
    <n v="9300000"/>
    <n v="9599973.5399999991"/>
    <n v="1"/>
    <m/>
  </r>
  <r>
    <x v="9"/>
    <x v="1"/>
    <x v="30"/>
    <x v="97"/>
    <n v="9290800"/>
    <n v="9599869.5800000001"/>
    <n v="5"/>
    <m/>
  </r>
  <r>
    <x v="9"/>
    <x v="1"/>
    <x v="30"/>
    <x v="129"/>
    <n v="9300000"/>
    <n v="9599973.5399999991"/>
    <n v="1"/>
    <m/>
  </r>
  <r>
    <x v="9"/>
    <x v="1"/>
    <x v="8"/>
    <x v="10"/>
    <n v="9300000"/>
    <n v="9599973.5899999999"/>
    <n v="1"/>
    <m/>
  </r>
  <r>
    <x v="9"/>
    <x v="3"/>
    <x v="27"/>
    <x v="165"/>
    <n v="9300000"/>
    <n v="9599973.5399999991"/>
    <n v="1"/>
    <m/>
  </r>
  <r>
    <x v="9"/>
    <x v="3"/>
    <x v="14"/>
    <x v="82"/>
    <n v="9300000"/>
    <n v="9599973.5399999991"/>
    <n v="1"/>
    <m/>
  </r>
  <r>
    <x v="9"/>
    <x v="3"/>
    <x v="54"/>
    <x v="168"/>
    <n v="9001000"/>
    <n v="9596594.8399999999"/>
    <n v="1"/>
    <m/>
  </r>
  <r>
    <x v="9"/>
    <x v="4"/>
    <x v="46"/>
    <x v="193"/>
    <n v="9300000"/>
    <n v="9599973.5399999991"/>
    <n v="2"/>
    <m/>
  </r>
  <r>
    <x v="9"/>
    <x v="4"/>
    <x v="15"/>
    <x v="18"/>
    <n v="7951000"/>
    <n v="9599973.5399999991"/>
    <n v="1"/>
    <m/>
  </r>
  <r>
    <x v="9"/>
    <x v="4"/>
    <x v="16"/>
    <x v="96"/>
    <n v="9300000"/>
    <n v="9300000"/>
    <n v="1"/>
    <m/>
  </r>
  <r>
    <x v="9"/>
    <x v="4"/>
    <x v="35"/>
    <x v="59"/>
    <n v="9300000"/>
    <n v="9599973.5399999991"/>
    <n v="2"/>
    <m/>
  </r>
  <r>
    <x v="9"/>
    <x v="5"/>
    <x v="36"/>
    <x v="60"/>
    <n v="9300000"/>
    <n v="9599973.5399999991"/>
    <n v="1"/>
    <m/>
  </r>
  <r>
    <x v="15"/>
    <x v="1"/>
    <x v="62"/>
    <x v="160"/>
    <n v="13950000"/>
    <n v="14200062.119999999"/>
    <n v="1"/>
    <m/>
  </r>
  <r>
    <x v="15"/>
    <x v="1"/>
    <x v="62"/>
    <x v="162"/>
    <n v="9260000"/>
    <n v="9466708.0800000001"/>
    <n v="1"/>
    <m/>
  </r>
  <r>
    <x v="15"/>
    <x v="1"/>
    <x v="62"/>
    <x v="194"/>
    <n v="9286000"/>
    <n v="9466708.0800000001"/>
    <n v="1"/>
    <m/>
  </r>
  <r>
    <x v="15"/>
    <x v="3"/>
    <x v="51"/>
    <x v="108"/>
    <n v="8539000"/>
    <n v="9466708.0800000001"/>
    <n v="1"/>
    <m/>
  </r>
  <r>
    <x v="15"/>
    <x v="3"/>
    <x v="13"/>
    <x v="47"/>
    <n v="9280000"/>
    <n v="9466708.0800000001"/>
    <n v="1"/>
    <m/>
  </r>
  <r>
    <x v="15"/>
    <x v="3"/>
    <x v="13"/>
    <x v="195"/>
    <n v="9300000"/>
    <n v="9466708.0800000001"/>
    <n v="1"/>
    <m/>
  </r>
  <r>
    <x v="15"/>
    <x v="3"/>
    <x v="53"/>
    <x v="110"/>
    <n v="13950000"/>
    <n v="14200062.119999999"/>
    <n v="1"/>
    <m/>
  </r>
  <r>
    <x v="15"/>
    <x v="3"/>
    <x v="53"/>
    <x v="111"/>
    <n v="9300000"/>
    <n v="9466708.0800000001"/>
    <n v="1"/>
    <m/>
  </r>
  <r>
    <x v="15"/>
    <x v="3"/>
    <x v="54"/>
    <x v="168"/>
    <n v="9280000"/>
    <n v="9466708.0800000001"/>
    <n v="1"/>
    <m/>
  </r>
  <r>
    <x v="15"/>
    <x v="4"/>
    <x v="28"/>
    <x v="196"/>
    <n v="9300000"/>
    <n v="9466708.0800000001"/>
    <n v="1"/>
    <m/>
  </r>
  <r>
    <x v="15"/>
    <x v="4"/>
    <x v="34"/>
    <x v="50"/>
    <n v="9300000"/>
    <n v="9466708.0800000001"/>
    <n v="9"/>
    <m/>
  </r>
  <r>
    <x v="15"/>
    <x v="4"/>
    <x v="34"/>
    <x v="140"/>
    <n v="9300000"/>
    <n v="9466708.0800000001"/>
    <n v="3"/>
    <m/>
  </r>
  <r>
    <x v="15"/>
    <x v="5"/>
    <x v="60"/>
    <x v="191"/>
    <n v="9297666.6666666698"/>
    <n v="9466708.0800000001"/>
    <n v="3"/>
    <m/>
  </r>
  <r>
    <x v="11"/>
    <x v="0"/>
    <x v="0"/>
    <x v="197"/>
    <n v="9182000"/>
    <n v="9393293.75"/>
    <n v="1"/>
    <m/>
  </r>
  <r>
    <x v="11"/>
    <x v="1"/>
    <x v="39"/>
    <x v="68"/>
    <n v="13950000"/>
    <n v="14258868.15"/>
    <n v="1"/>
    <m/>
  </r>
  <r>
    <x v="11"/>
    <x v="1"/>
    <x v="66"/>
    <x v="50"/>
    <n v="5273000"/>
    <n v="5484265.71"/>
    <n v="1"/>
    <m/>
  </r>
  <r>
    <x v="11"/>
    <x v="1"/>
    <x v="41"/>
    <x v="10"/>
    <n v="8413000"/>
    <n v="9511293.75"/>
    <n v="1"/>
    <m/>
  </r>
  <r>
    <x v="11"/>
    <x v="1"/>
    <x v="5"/>
    <x v="99"/>
    <n v="6200000"/>
    <n v="9511293.75"/>
    <n v="3"/>
    <m/>
  </r>
  <r>
    <x v="11"/>
    <x v="1"/>
    <x v="30"/>
    <x v="42"/>
    <n v="9300000"/>
    <n v="9511293.75"/>
    <n v="1"/>
    <m/>
  </r>
  <r>
    <x v="11"/>
    <x v="6"/>
    <x v="67"/>
    <x v="198"/>
    <n v="8917000"/>
    <n v="9511293.75"/>
    <n v="1"/>
    <m/>
  </r>
  <r>
    <x v="11"/>
    <x v="6"/>
    <x v="68"/>
    <x v="44"/>
    <n v="9254000"/>
    <n v="9471293.75"/>
    <n v="1"/>
    <m/>
  </r>
  <r>
    <x v="11"/>
    <x v="4"/>
    <x v="28"/>
    <x v="35"/>
    <n v="4650000"/>
    <n v="9511293.75"/>
    <n v="2"/>
    <m/>
  </r>
  <r>
    <x v="11"/>
    <x v="4"/>
    <x v="24"/>
    <x v="30"/>
    <n v="9300000"/>
    <n v="9511293.75"/>
    <n v="1"/>
    <m/>
  </r>
  <r>
    <x v="11"/>
    <x v="5"/>
    <x v="19"/>
    <x v="152"/>
    <n v="6975000"/>
    <n v="14298868.15"/>
    <n v="2"/>
    <m/>
  </r>
  <r>
    <x v="11"/>
    <x v="5"/>
    <x v="19"/>
    <x v="22"/>
    <n v="11625000"/>
    <n v="11905080.949999999"/>
    <n v="2"/>
    <m/>
  </r>
  <r>
    <x v="16"/>
    <x v="1"/>
    <x v="5"/>
    <x v="99"/>
    <n v="9300000"/>
    <n v="10948157.064999999"/>
    <n v="2"/>
    <m/>
  </r>
  <r>
    <x v="16"/>
    <x v="1"/>
    <x v="30"/>
    <x v="199"/>
    <n v="9300000"/>
    <n v="9786910"/>
    <n v="1"/>
    <m/>
  </r>
  <r>
    <x v="12"/>
    <x v="0"/>
    <x v="57"/>
    <x v="12"/>
    <n v="13950000"/>
    <n v="14422720"/>
    <n v="1"/>
    <m/>
  </r>
  <r>
    <x v="12"/>
    <x v="1"/>
    <x v="39"/>
    <x v="70"/>
    <n v="9273000"/>
    <n v="9950229.9000000004"/>
    <n v="1"/>
    <m/>
  </r>
  <r>
    <x v="12"/>
    <x v="1"/>
    <x v="5"/>
    <x v="24"/>
    <n v="10111000"/>
    <n v="17242952.68"/>
    <n v="1"/>
    <m/>
  </r>
  <r>
    <x v="12"/>
    <x v="1"/>
    <x v="5"/>
    <x v="6"/>
    <n v="11625000"/>
    <n v="12339606.055"/>
    <n v="2"/>
    <m/>
  </r>
  <r>
    <x v="12"/>
    <x v="1"/>
    <x v="5"/>
    <x v="7"/>
    <n v="9300000"/>
    <n v="9804898.8249999993"/>
    <n v="2"/>
    <m/>
  </r>
  <r>
    <x v="12"/>
    <x v="1"/>
    <x v="5"/>
    <x v="40"/>
    <n v="9300000"/>
    <n v="10039094.48"/>
    <n v="1"/>
    <m/>
  </r>
  <r>
    <x v="12"/>
    <x v="1"/>
    <x v="7"/>
    <x v="107"/>
    <n v="9300000"/>
    <n v="9645157.5"/>
    <n v="3"/>
    <m/>
  </r>
  <r>
    <x v="12"/>
    <x v="1"/>
    <x v="7"/>
    <x v="41"/>
    <n v="9300000"/>
    <n v="9645157.5"/>
    <n v="2"/>
    <m/>
  </r>
  <r>
    <x v="12"/>
    <x v="1"/>
    <x v="7"/>
    <x v="76"/>
    <n v="9254000"/>
    <n v="9644637.6999999993"/>
    <n v="1"/>
    <m/>
  </r>
  <r>
    <x v="12"/>
    <x v="1"/>
    <x v="8"/>
    <x v="10"/>
    <n v="9300000"/>
    <n v="9657171.4900000002"/>
    <n v="1"/>
    <m/>
  </r>
  <r>
    <x v="12"/>
    <x v="1"/>
    <x v="31"/>
    <x v="111"/>
    <n v="9286000"/>
    <n v="9794999.3000000007"/>
    <n v="1"/>
    <m/>
  </r>
  <r>
    <x v="12"/>
    <x v="6"/>
    <x v="33"/>
    <x v="45"/>
    <n v="9247500"/>
    <n v="9644564.25"/>
    <n v="2"/>
    <m/>
  </r>
  <r>
    <x v="12"/>
    <x v="6"/>
    <x v="33"/>
    <x v="138"/>
    <n v="9300000"/>
    <n v="9645157.5"/>
    <n v="1"/>
    <m/>
  </r>
  <r>
    <x v="12"/>
    <x v="6"/>
    <x v="33"/>
    <x v="81"/>
    <n v="9300000"/>
    <n v="9645157.5"/>
    <n v="2"/>
    <m/>
  </r>
  <r>
    <x v="12"/>
    <x v="3"/>
    <x v="51"/>
    <x v="108"/>
    <n v="9188000"/>
    <n v="9620726.9000000004"/>
    <n v="1"/>
    <m/>
  </r>
  <r>
    <x v="12"/>
    <x v="3"/>
    <x v="27"/>
    <x v="34"/>
    <n v="9300000"/>
    <n v="9668572.0099999998"/>
    <n v="1"/>
    <m/>
  </r>
  <r>
    <x v="12"/>
    <x v="3"/>
    <x v="54"/>
    <x v="112"/>
    <n v="13950000"/>
    <n v="14467920"/>
    <n v="1"/>
    <m/>
  </r>
  <r>
    <x v="12"/>
    <x v="5"/>
    <x v="36"/>
    <x v="147"/>
    <n v="9195000"/>
    <n v="9643971"/>
    <n v="1"/>
    <m/>
  </r>
  <r>
    <x v="12"/>
    <x v="5"/>
    <x v="18"/>
    <x v="200"/>
    <n v="9300000"/>
    <n v="9645157.5"/>
    <n v="1"/>
    <m/>
  </r>
  <r>
    <x v="12"/>
    <x v="5"/>
    <x v="19"/>
    <x v="22"/>
    <n v="9296500"/>
    <n v="9645117.9499999993"/>
    <n v="2"/>
    <m/>
  </r>
  <r>
    <x v="12"/>
    <x v="5"/>
    <x v="19"/>
    <x v="201"/>
    <n v="9260000"/>
    <n v="9644637.6999999993"/>
    <n v="1"/>
    <m/>
  </r>
  <r>
    <x v="0"/>
    <x v="5"/>
    <x v="19"/>
    <x v="22"/>
    <n v="27053283.785714298"/>
    <n v="27111970.054285701"/>
    <m/>
    <n v="21"/>
  </r>
  <r>
    <x v="1"/>
    <x v="1"/>
    <x v="58"/>
    <x v="202"/>
    <n v="27422775.25"/>
    <n v="27492020.280000001"/>
    <m/>
    <n v="1"/>
  </r>
  <r>
    <x v="1"/>
    <x v="1"/>
    <x v="39"/>
    <x v="203"/>
    <n v="32186216.030000001"/>
    <n v="32262462.25"/>
    <m/>
    <n v="1"/>
  </r>
  <r>
    <x v="1"/>
    <x v="6"/>
    <x v="33"/>
    <x v="81"/>
    <n v="15717123.220000001"/>
    <n v="15838470.32"/>
    <m/>
    <n v="1"/>
  </r>
  <r>
    <x v="1"/>
    <x v="3"/>
    <x v="43"/>
    <x v="83"/>
    <n v="17361922.489999998"/>
    <n v="17517032.129999999"/>
    <m/>
    <n v="1"/>
  </r>
  <r>
    <x v="1"/>
    <x v="3"/>
    <x v="53"/>
    <x v="204"/>
    <n v="14210293.08"/>
    <n v="14357826.939999999"/>
    <m/>
    <n v="1"/>
  </r>
  <r>
    <x v="1"/>
    <x v="4"/>
    <x v="28"/>
    <x v="35"/>
    <n v="19231175.193333302"/>
    <n v="19448871.609999999"/>
    <m/>
    <n v="3"/>
  </r>
  <r>
    <x v="1"/>
    <x v="5"/>
    <x v="17"/>
    <x v="189"/>
    <n v="20969860.329999998"/>
    <n v="21163754.510000002"/>
    <m/>
    <n v="2"/>
  </r>
  <r>
    <x v="1"/>
    <x v="5"/>
    <x v="17"/>
    <x v="20"/>
    <n v="21523860.870000001"/>
    <n v="21847653.23"/>
    <m/>
    <n v="1"/>
  </r>
  <r>
    <x v="1"/>
    <x v="5"/>
    <x v="17"/>
    <x v="61"/>
    <n v="20140131.491764698"/>
    <n v="20271711.278235301"/>
    <m/>
    <n v="17"/>
  </r>
  <r>
    <x v="1"/>
    <x v="5"/>
    <x v="60"/>
    <x v="151"/>
    <n v="21399332.68"/>
    <n v="21465326.640000001"/>
    <m/>
    <n v="1"/>
  </r>
  <r>
    <x v="3"/>
    <x v="1"/>
    <x v="7"/>
    <x v="128"/>
    <n v="15917379.4"/>
    <n v="15934866"/>
    <m/>
    <n v="1"/>
  </r>
  <r>
    <x v="3"/>
    <x v="4"/>
    <x v="16"/>
    <x v="19"/>
    <n v="17269100.93"/>
    <n v="17286223.25"/>
    <m/>
    <n v="1"/>
  </r>
  <r>
    <x v="3"/>
    <x v="4"/>
    <x v="22"/>
    <x v="26"/>
    <n v="19769060.66"/>
    <n v="19791347.809999999"/>
    <m/>
    <n v="1"/>
  </r>
  <r>
    <x v="13"/>
    <x v="3"/>
    <x v="27"/>
    <x v="46"/>
    <n v="17091998.390000001"/>
    <n v="17091998.390000001"/>
    <m/>
    <n v="1"/>
  </r>
  <r>
    <x v="4"/>
    <x v="1"/>
    <x v="39"/>
    <x v="203"/>
    <n v="14348805.67"/>
    <n v="14348805.67"/>
    <m/>
    <n v="1"/>
  </r>
  <r>
    <x v="4"/>
    <x v="1"/>
    <x v="7"/>
    <x v="41"/>
    <n v="20456941.2775"/>
    <n v="20456941.2775"/>
    <m/>
    <n v="4"/>
  </r>
  <r>
    <x v="4"/>
    <x v="1"/>
    <x v="31"/>
    <x v="111"/>
    <n v="22606571.010000002"/>
    <n v="22606571.010000002"/>
    <m/>
    <n v="1"/>
  </r>
  <r>
    <x v="4"/>
    <x v="6"/>
    <x v="33"/>
    <x v="81"/>
    <n v="19803850.745000001"/>
    <n v="19803850.745000001"/>
    <m/>
    <n v="2"/>
  </r>
  <r>
    <x v="4"/>
    <x v="3"/>
    <x v="53"/>
    <x v="110"/>
    <n v="14499570"/>
    <n v="14499570"/>
    <m/>
    <n v="1"/>
  </r>
  <r>
    <x v="4"/>
    <x v="3"/>
    <x v="69"/>
    <x v="205"/>
    <n v="17252280.620000001"/>
    <n v="17252280.620000001"/>
    <m/>
    <n v="1"/>
  </r>
  <r>
    <x v="4"/>
    <x v="5"/>
    <x v="17"/>
    <x v="148"/>
    <n v="24306682.574999999"/>
    <n v="24306682.574999999"/>
    <m/>
    <n v="2"/>
  </r>
  <r>
    <x v="4"/>
    <x v="5"/>
    <x v="17"/>
    <x v="189"/>
    <n v="24740107.789999999"/>
    <n v="24807821.989999998"/>
    <m/>
    <n v="1"/>
  </r>
  <r>
    <x v="4"/>
    <x v="5"/>
    <x v="17"/>
    <x v="20"/>
    <n v="18155379.23"/>
    <n v="18155379.23"/>
    <m/>
    <n v="2"/>
  </r>
  <r>
    <x v="4"/>
    <x v="5"/>
    <x v="17"/>
    <x v="61"/>
    <n v="22561582.331666701"/>
    <n v="22561582.331666701"/>
    <m/>
    <n v="6"/>
  </r>
  <r>
    <x v="4"/>
    <x v="5"/>
    <x v="20"/>
    <x v="88"/>
    <n v="20896358.256666701"/>
    <n v="20896358.256666701"/>
    <m/>
    <n v="3"/>
  </r>
  <r>
    <x v="5"/>
    <x v="1"/>
    <x v="8"/>
    <x v="10"/>
    <n v="31104534.846666701"/>
    <n v="31152109.256666701"/>
    <m/>
    <n v="6"/>
  </r>
  <r>
    <x v="5"/>
    <x v="4"/>
    <x v="28"/>
    <x v="35"/>
    <n v="17873362.399999999"/>
    <n v="17873362.399999999"/>
    <m/>
    <n v="1"/>
  </r>
  <r>
    <x v="5"/>
    <x v="4"/>
    <x v="28"/>
    <x v="206"/>
    <n v="21887778.893333301"/>
    <n v="21887778.893333301"/>
    <m/>
    <n v="3"/>
  </r>
  <r>
    <x v="6"/>
    <x v="0"/>
    <x v="55"/>
    <x v="116"/>
    <n v="14781775.15"/>
    <n v="15010550.310000001"/>
    <m/>
    <n v="1"/>
  </r>
  <r>
    <x v="6"/>
    <x v="0"/>
    <x v="4"/>
    <x v="5"/>
    <n v="13824772.710000001"/>
    <n v="14041545.42"/>
    <m/>
    <n v="1"/>
  </r>
  <r>
    <x v="6"/>
    <x v="0"/>
    <x v="4"/>
    <x v="36"/>
    <n v="19178621.59"/>
    <n v="19318478.399999999"/>
    <m/>
    <n v="4"/>
  </r>
  <r>
    <x v="6"/>
    <x v="0"/>
    <x v="4"/>
    <x v="66"/>
    <n v="20431870.309999999"/>
    <n v="20488902.57"/>
    <m/>
    <n v="1"/>
  </r>
  <r>
    <x v="6"/>
    <x v="0"/>
    <x v="4"/>
    <x v="90"/>
    <n v="14929058.51"/>
    <n v="15159680.85"/>
    <m/>
    <n v="1"/>
  </r>
  <r>
    <x v="6"/>
    <x v="0"/>
    <x v="4"/>
    <x v="67"/>
    <n v="18329829.223333299"/>
    <n v="18412911.7533333"/>
    <m/>
    <n v="3"/>
  </r>
  <r>
    <x v="6"/>
    <x v="0"/>
    <x v="4"/>
    <x v="192"/>
    <n v="17211001.600000001"/>
    <n v="17211001.600000001"/>
    <m/>
    <n v="1"/>
  </r>
  <r>
    <x v="6"/>
    <x v="0"/>
    <x v="4"/>
    <x v="180"/>
    <n v="14361993.359999999"/>
    <n v="14407770.4"/>
    <m/>
    <n v="1"/>
  </r>
  <r>
    <x v="6"/>
    <x v="1"/>
    <x v="5"/>
    <x v="6"/>
    <n v="19958382.120000001"/>
    <n v="20125045.890000001"/>
    <m/>
    <n v="1"/>
  </r>
  <r>
    <x v="6"/>
    <x v="1"/>
    <x v="5"/>
    <x v="126"/>
    <n v="21770967.370000001"/>
    <n v="21827741.52"/>
    <m/>
    <n v="1"/>
  </r>
  <r>
    <x v="6"/>
    <x v="1"/>
    <x v="5"/>
    <x v="99"/>
    <n v="19174627.399999999"/>
    <n v="19446280.809999999"/>
    <m/>
    <n v="1"/>
  </r>
  <r>
    <x v="6"/>
    <x v="1"/>
    <x v="8"/>
    <x v="163"/>
    <n v="20214059.210000001"/>
    <n v="20271176.899999999"/>
    <m/>
    <n v="1"/>
  </r>
  <r>
    <x v="6"/>
    <x v="1"/>
    <x v="31"/>
    <x v="43"/>
    <n v="19234414.989999998"/>
    <n v="19288461.100000001"/>
    <m/>
    <n v="1"/>
  </r>
  <r>
    <x v="6"/>
    <x v="3"/>
    <x v="43"/>
    <x v="207"/>
    <n v="23326264.399999999"/>
    <n v="23326264.399999999"/>
    <m/>
    <n v="1"/>
  </r>
  <r>
    <x v="6"/>
    <x v="4"/>
    <x v="28"/>
    <x v="208"/>
    <n v="18014583.489999998"/>
    <n v="18066426.100000001"/>
    <m/>
    <n v="1"/>
  </r>
  <r>
    <x v="6"/>
    <x v="4"/>
    <x v="46"/>
    <x v="86"/>
    <n v="18923206.48"/>
    <n v="19003155.425000001"/>
    <m/>
    <n v="2"/>
  </r>
  <r>
    <x v="6"/>
    <x v="4"/>
    <x v="46"/>
    <x v="141"/>
    <n v="19642587.809999999"/>
    <n v="19806554.02"/>
    <m/>
    <n v="1"/>
  </r>
  <r>
    <x v="6"/>
    <x v="4"/>
    <x v="15"/>
    <x v="17"/>
    <n v="14087742.109999999"/>
    <n v="14315484.220000001"/>
    <m/>
    <n v="1"/>
  </r>
  <r>
    <x v="6"/>
    <x v="4"/>
    <x v="15"/>
    <x v="18"/>
    <n v="20383889.649999999"/>
    <n v="20483241.556666698"/>
    <m/>
    <n v="3"/>
  </r>
  <r>
    <x v="6"/>
    <x v="4"/>
    <x v="16"/>
    <x v="19"/>
    <n v="14873285.220000001"/>
    <n v="15010550.310000001"/>
    <m/>
    <n v="1"/>
  </r>
  <r>
    <x v="6"/>
    <x v="4"/>
    <x v="16"/>
    <x v="54"/>
    <n v="16268896.2775"/>
    <n v="16444254.795"/>
    <m/>
    <n v="4"/>
  </r>
  <r>
    <x v="6"/>
    <x v="4"/>
    <x v="16"/>
    <x v="55"/>
    <n v="19433052.18"/>
    <n v="19595931.690000001"/>
    <m/>
    <n v="1"/>
  </r>
  <r>
    <x v="6"/>
    <x v="4"/>
    <x v="16"/>
    <x v="96"/>
    <n v="14873285.220000001"/>
    <n v="15010550.310000001"/>
    <m/>
    <n v="1"/>
  </r>
  <r>
    <x v="6"/>
    <x v="4"/>
    <x v="16"/>
    <x v="209"/>
    <n v="14990550.365"/>
    <n v="15082555.32"/>
    <m/>
    <n v="2"/>
  </r>
  <r>
    <x v="6"/>
    <x v="4"/>
    <x v="16"/>
    <x v="56"/>
    <n v="14682866.050000001"/>
    <n v="14910400.720000001"/>
    <m/>
    <n v="1"/>
  </r>
  <r>
    <x v="6"/>
    <x v="4"/>
    <x v="22"/>
    <x v="58"/>
    <n v="14182899.199999999"/>
    <n v="14321284.4"/>
    <m/>
    <n v="1"/>
  </r>
  <r>
    <x v="6"/>
    <x v="4"/>
    <x v="35"/>
    <x v="59"/>
    <n v="17960949.219999999"/>
    <n v="18116748.300000001"/>
    <m/>
    <n v="1"/>
  </r>
  <r>
    <x v="7"/>
    <x v="0"/>
    <x v="25"/>
    <x v="32"/>
    <n v="23441320"/>
    <n v="23441320"/>
    <m/>
    <n v="1"/>
  </r>
  <r>
    <x v="7"/>
    <x v="0"/>
    <x v="4"/>
    <x v="5"/>
    <n v="21929780"/>
    <n v="22079780"/>
    <m/>
    <n v="1"/>
  </r>
  <r>
    <x v="7"/>
    <x v="0"/>
    <x v="4"/>
    <x v="178"/>
    <n v="16410661.17"/>
    <n v="16410661.17"/>
    <m/>
    <n v="1"/>
  </r>
  <r>
    <x v="7"/>
    <x v="0"/>
    <x v="4"/>
    <x v="66"/>
    <n v="14304300"/>
    <n v="14404300"/>
    <m/>
    <n v="1"/>
  </r>
  <r>
    <x v="7"/>
    <x v="0"/>
    <x v="4"/>
    <x v="67"/>
    <n v="15992803.699999999"/>
    <n v="16154582.810000001"/>
    <m/>
    <n v="2"/>
  </r>
  <r>
    <x v="7"/>
    <x v="1"/>
    <x v="39"/>
    <x v="70"/>
    <n v="15572445.25"/>
    <n v="15799920.25"/>
    <m/>
    <n v="1"/>
  </r>
  <r>
    <x v="7"/>
    <x v="1"/>
    <x v="29"/>
    <x v="125"/>
    <n v="22657921.050000001"/>
    <n v="23015842.100000001"/>
    <m/>
    <n v="1"/>
  </r>
  <r>
    <x v="7"/>
    <x v="1"/>
    <x v="29"/>
    <x v="123"/>
    <n v="28398278.649999999"/>
    <n v="28478278.649999999"/>
    <m/>
    <n v="1"/>
  </r>
  <r>
    <x v="7"/>
    <x v="1"/>
    <x v="5"/>
    <x v="7"/>
    <n v="18498550"/>
    <n v="18598550"/>
    <m/>
    <n v="1"/>
  </r>
  <r>
    <x v="7"/>
    <x v="1"/>
    <x v="5"/>
    <x v="99"/>
    <n v="17983780"/>
    <n v="18035780"/>
    <m/>
    <n v="1"/>
  </r>
  <r>
    <x v="7"/>
    <x v="2"/>
    <x v="21"/>
    <x v="210"/>
    <n v="42937585.310000002"/>
    <n v="43083884.950000003"/>
    <m/>
    <n v="1"/>
  </r>
  <r>
    <x v="7"/>
    <x v="2"/>
    <x v="70"/>
    <x v="211"/>
    <n v="20968380.170000002"/>
    <n v="20968380.170000002"/>
    <m/>
    <n v="1"/>
  </r>
  <r>
    <x v="7"/>
    <x v="2"/>
    <x v="10"/>
    <x v="183"/>
    <n v="19526918.98"/>
    <n v="19585465.530000001"/>
    <m/>
    <n v="1"/>
  </r>
  <r>
    <x v="7"/>
    <x v="2"/>
    <x v="10"/>
    <x v="156"/>
    <n v="18482846"/>
    <n v="18629780"/>
    <m/>
    <n v="1"/>
  </r>
  <r>
    <x v="7"/>
    <x v="2"/>
    <x v="26"/>
    <x v="212"/>
    <n v="24661592.555"/>
    <n v="24962654.25"/>
    <m/>
    <n v="2"/>
  </r>
  <r>
    <x v="7"/>
    <x v="6"/>
    <x v="33"/>
    <x v="45"/>
    <n v="15548045.189999999"/>
    <n v="15701921.699999999"/>
    <m/>
    <n v="1"/>
  </r>
  <r>
    <x v="7"/>
    <x v="6"/>
    <x v="33"/>
    <x v="81"/>
    <n v="18361183.423333298"/>
    <n v="19374083.016666699"/>
    <m/>
    <n v="3"/>
  </r>
  <r>
    <x v="7"/>
    <x v="3"/>
    <x v="51"/>
    <x v="213"/>
    <n v="19514917.629999999"/>
    <n v="19514917.629999999"/>
    <m/>
    <n v="1"/>
  </r>
  <r>
    <x v="7"/>
    <x v="4"/>
    <x v="28"/>
    <x v="35"/>
    <n v="16868208.670000002"/>
    <n v="16868208.670000002"/>
    <m/>
    <n v="1"/>
  </r>
  <r>
    <x v="7"/>
    <x v="4"/>
    <x v="50"/>
    <x v="188"/>
    <n v="15505252.949999999"/>
    <n v="15505252.949999999"/>
    <m/>
    <n v="1"/>
  </r>
  <r>
    <x v="7"/>
    <x v="4"/>
    <x v="34"/>
    <x v="140"/>
    <n v="17833215.32"/>
    <n v="17886580.469999999"/>
    <m/>
    <n v="1"/>
  </r>
  <r>
    <x v="7"/>
    <x v="4"/>
    <x v="34"/>
    <x v="53"/>
    <n v="14453327.51"/>
    <n v="14453327.51"/>
    <m/>
    <n v="1"/>
  </r>
  <r>
    <x v="7"/>
    <x v="4"/>
    <x v="46"/>
    <x v="176"/>
    <n v="14350408.16"/>
    <n v="14522011.66"/>
    <m/>
    <n v="1"/>
  </r>
  <r>
    <x v="7"/>
    <x v="4"/>
    <x v="46"/>
    <x v="193"/>
    <n v="14856580.560000001"/>
    <n v="14856580.560000001"/>
    <m/>
    <n v="1"/>
  </r>
  <r>
    <x v="7"/>
    <x v="4"/>
    <x v="46"/>
    <x v="141"/>
    <n v="15086033.68"/>
    <n v="15138926.310000001"/>
    <m/>
    <n v="1"/>
  </r>
  <r>
    <x v="7"/>
    <x v="4"/>
    <x v="15"/>
    <x v="95"/>
    <n v="17273967.739999998"/>
    <n v="17331075.27"/>
    <m/>
    <n v="1"/>
  </r>
  <r>
    <x v="7"/>
    <x v="4"/>
    <x v="16"/>
    <x v="55"/>
    <n v="13400908.93"/>
    <n v="13626837.869999999"/>
    <m/>
    <n v="1"/>
  </r>
  <r>
    <x v="7"/>
    <x v="4"/>
    <x v="22"/>
    <x v="26"/>
    <n v="17087147.493333299"/>
    <n v="17147497.213333301"/>
    <m/>
    <n v="3"/>
  </r>
  <r>
    <x v="7"/>
    <x v="4"/>
    <x v="35"/>
    <x v="59"/>
    <n v="18389437.77"/>
    <n v="18389437.77"/>
    <m/>
    <n v="1"/>
  </r>
  <r>
    <x v="7"/>
    <x v="5"/>
    <x v="17"/>
    <x v="20"/>
    <n v="19793106.690000001"/>
    <n v="19925829.219999999"/>
    <m/>
    <n v="4"/>
  </r>
  <r>
    <x v="7"/>
    <x v="5"/>
    <x v="17"/>
    <x v="31"/>
    <n v="19966460.25"/>
    <n v="20016460.25"/>
    <m/>
    <n v="2"/>
  </r>
  <r>
    <x v="7"/>
    <x v="5"/>
    <x v="17"/>
    <x v="61"/>
    <n v="19678310.206666701"/>
    <n v="19781296.646666698"/>
    <m/>
    <n v="3"/>
  </r>
  <r>
    <x v="7"/>
    <x v="5"/>
    <x v="60"/>
    <x v="151"/>
    <n v="21152651.620000001"/>
    <n v="21152651.620000001"/>
    <m/>
    <n v="1"/>
  </r>
  <r>
    <x v="7"/>
    <x v="5"/>
    <x v="20"/>
    <x v="88"/>
    <n v="21477047.197500002"/>
    <n v="21522124.43"/>
    <m/>
    <n v="4"/>
  </r>
  <r>
    <x v="8"/>
    <x v="0"/>
    <x v="4"/>
    <x v="36"/>
    <n v="18400504.969999999"/>
    <n v="18465005.52"/>
    <m/>
    <n v="1"/>
  </r>
  <r>
    <x v="8"/>
    <x v="0"/>
    <x v="4"/>
    <x v="67"/>
    <n v="19854703.300000001"/>
    <n v="20027730.105"/>
    <m/>
    <n v="2"/>
  </r>
  <r>
    <x v="8"/>
    <x v="5"/>
    <x v="17"/>
    <x v="61"/>
    <n v="22462610.719999999"/>
    <n v="22682301.030000001"/>
    <m/>
    <n v="1"/>
  </r>
  <r>
    <x v="9"/>
    <x v="4"/>
    <x v="15"/>
    <x v="17"/>
    <n v="14338787.18"/>
    <n v="14338787.18"/>
    <m/>
    <n v="1"/>
  </r>
  <r>
    <x v="9"/>
    <x v="4"/>
    <x v="35"/>
    <x v="59"/>
    <n v="14338787.18"/>
    <n v="14338787.18"/>
    <m/>
    <n v="1"/>
  </r>
  <r>
    <x v="15"/>
    <x v="3"/>
    <x v="53"/>
    <x v="119"/>
    <n v="20727051.07"/>
    <n v="20769167.859999999"/>
    <m/>
    <n v="1"/>
  </r>
  <r>
    <x v="15"/>
    <x v="4"/>
    <x v="28"/>
    <x v="214"/>
    <n v="20781187.710000001"/>
    <n v="20918839.579999998"/>
    <m/>
    <n v="1"/>
  </r>
  <r>
    <x v="15"/>
    <x v="4"/>
    <x v="28"/>
    <x v="35"/>
    <n v="15010244.470000001"/>
    <n v="15143206.380000001"/>
    <m/>
    <n v="1"/>
  </r>
  <r>
    <x v="15"/>
    <x v="4"/>
    <x v="28"/>
    <x v="215"/>
    <n v="18514900.48"/>
    <n v="18603282.039999999"/>
    <m/>
    <n v="2"/>
  </r>
  <r>
    <x v="15"/>
    <x v="4"/>
    <x v="28"/>
    <x v="49"/>
    <n v="19167301.449999999"/>
    <n v="19334602.899999999"/>
    <m/>
    <n v="1"/>
  </r>
  <r>
    <x v="15"/>
    <x v="4"/>
    <x v="50"/>
    <x v="216"/>
    <n v="27705504.25"/>
    <n v="27858720.359999999"/>
    <m/>
    <n v="1"/>
  </r>
  <r>
    <x v="15"/>
    <x v="4"/>
    <x v="50"/>
    <x v="170"/>
    <n v="15010244.470000001"/>
    <n v="15143206.380000001"/>
    <m/>
    <n v="1"/>
  </r>
  <r>
    <x v="16"/>
    <x v="1"/>
    <x v="39"/>
    <x v="80"/>
    <n v="14500000"/>
    <n v="14999633.390000001"/>
    <m/>
    <n v="1"/>
  </r>
  <r>
    <x v="12"/>
    <x v="0"/>
    <x v="3"/>
    <x v="3"/>
    <n v="24581781.879999999"/>
    <n v="24586781.879999999"/>
    <m/>
    <n v="1"/>
  </r>
  <r>
    <x v="12"/>
    <x v="1"/>
    <x v="7"/>
    <x v="107"/>
    <n v="19039971.879999999"/>
    <n v="19044971.879999999"/>
    <m/>
    <n v="1"/>
  </r>
  <r>
    <x v="12"/>
    <x v="1"/>
    <x v="8"/>
    <x v="163"/>
    <n v="18331974.25"/>
    <n v="18336974.25"/>
    <m/>
    <n v="1"/>
  </r>
  <r>
    <x v="0"/>
    <x v="0"/>
    <x v="3"/>
    <x v="217"/>
    <n v="20865995.620000001"/>
    <n v="21131991.25"/>
    <m/>
    <n v="1"/>
  </r>
  <r>
    <x v="17"/>
    <x v="0"/>
    <x v="0"/>
    <x v="218"/>
    <n v="4615936.92"/>
    <n v="4688790.8600000003"/>
    <m/>
    <n v="1"/>
  </r>
  <r>
    <x v="17"/>
    <x v="0"/>
    <x v="38"/>
    <x v="65"/>
    <n v="21960809.59"/>
    <n v="22070759.875"/>
    <m/>
    <n v="2"/>
  </r>
  <r>
    <x v="17"/>
    <x v="1"/>
    <x v="40"/>
    <x v="73"/>
    <n v="23003878.239999998"/>
    <n v="23060442.280000001"/>
    <m/>
    <n v="1"/>
  </r>
  <r>
    <x v="17"/>
    <x v="1"/>
    <x v="8"/>
    <x v="130"/>
    <n v="23570892.210000001"/>
    <n v="23570892.210000001"/>
    <m/>
    <n v="1"/>
  </r>
  <r>
    <x v="17"/>
    <x v="2"/>
    <x v="21"/>
    <x v="25"/>
    <n v="25518155.670000002"/>
    <n v="25575728.52"/>
    <m/>
    <n v="1"/>
  </r>
  <r>
    <x v="17"/>
    <x v="6"/>
    <x v="33"/>
    <x v="81"/>
    <n v="18456172.899999999"/>
    <n v="18456172.899999999"/>
    <m/>
    <n v="1"/>
  </r>
  <r>
    <x v="17"/>
    <x v="4"/>
    <x v="28"/>
    <x v="196"/>
    <n v="25497576.75"/>
    <n v="25497576.75"/>
    <m/>
    <n v="1"/>
  </r>
  <r>
    <x v="17"/>
    <x v="5"/>
    <x v="17"/>
    <x v="61"/>
    <n v="26084967.100000001"/>
    <n v="26084967.100000001"/>
    <m/>
    <n v="1"/>
  </r>
  <r>
    <x v="17"/>
    <x v="5"/>
    <x v="18"/>
    <x v="21"/>
    <n v="22057488.030000001"/>
    <n v="22057488.030000001"/>
    <m/>
    <n v="2"/>
  </r>
  <r>
    <x v="1"/>
    <x v="0"/>
    <x v="64"/>
    <x v="219"/>
    <n v="23840190.609999999"/>
    <n v="24032272.300000001"/>
    <m/>
    <n v="1"/>
  </r>
  <r>
    <x v="1"/>
    <x v="1"/>
    <x v="40"/>
    <x v="170"/>
    <n v="25295727.239999998"/>
    <n v="25723216.989999998"/>
    <m/>
    <n v="1"/>
  </r>
  <r>
    <x v="1"/>
    <x v="6"/>
    <x v="33"/>
    <x v="81"/>
    <n v="18144743.32"/>
    <n v="18307962.8633333"/>
    <m/>
    <n v="3"/>
  </r>
  <r>
    <x v="1"/>
    <x v="3"/>
    <x v="53"/>
    <x v="204"/>
    <n v="14210293.08"/>
    <n v="14357826.939999999"/>
    <m/>
    <n v="1"/>
  </r>
  <r>
    <x v="1"/>
    <x v="4"/>
    <x v="28"/>
    <x v="35"/>
    <n v="18109450.960000001"/>
    <n v="18312172.923333298"/>
    <m/>
    <n v="3"/>
  </r>
  <r>
    <x v="1"/>
    <x v="4"/>
    <x v="28"/>
    <x v="215"/>
    <n v="18466052.890000001"/>
    <n v="18525392.100000001"/>
    <m/>
    <n v="1"/>
  </r>
  <r>
    <x v="1"/>
    <x v="5"/>
    <x v="17"/>
    <x v="189"/>
    <n v="21312983.52"/>
    <n v="21440772.809999999"/>
    <m/>
    <n v="2"/>
  </r>
  <r>
    <x v="1"/>
    <x v="5"/>
    <x v="17"/>
    <x v="20"/>
    <n v="20841524.833333299"/>
    <n v="21079540.6833333"/>
    <m/>
    <n v="3"/>
  </r>
  <r>
    <x v="1"/>
    <x v="5"/>
    <x v="17"/>
    <x v="61"/>
    <n v="18034443.77"/>
    <n v="18202006.989999998"/>
    <m/>
    <n v="1"/>
  </r>
  <r>
    <x v="4"/>
    <x v="1"/>
    <x v="39"/>
    <x v="181"/>
    <n v="23710197"/>
    <n v="23710197"/>
    <m/>
    <n v="1"/>
  </r>
  <r>
    <x v="4"/>
    <x v="1"/>
    <x v="39"/>
    <x v="174"/>
    <n v="19017879.66"/>
    <n v="19017879.66"/>
    <m/>
    <n v="1"/>
  </r>
  <r>
    <x v="4"/>
    <x v="1"/>
    <x v="7"/>
    <x v="41"/>
    <n v="20756313.710000001"/>
    <n v="20756313.710000001"/>
    <m/>
    <n v="1"/>
  </r>
  <r>
    <x v="4"/>
    <x v="6"/>
    <x v="33"/>
    <x v="81"/>
    <n v="21800875.960000001"/>
    <n v="21800875.960000001"/>
    <m/>
    <n v="1"/>
  </r>
  <r>
    <x v="4"/>
    <x v="5"/>
    <x v="17"/>
    <x v="61"/>
    <n v="22551985.274999999"/>
    <n v="22551985.274999999"/>
    <m/>
    <n v="2"/>
  </r>
  <r>
    <x v="5"/>
    <x v="0"/>
    <x v="4"/>
    <x v="66"/>
    <n v="20755203.43"/>
    <n v="20755203.43"/>
    <m/>
    <n v="1"/>
  </r>
  <r>
    <x v="5"/>
    <x v="4"/>
    <x v="28"/>
    <x v="35"/>
    <n v="15086383.515000001"/>
    <n v="15086383.515000001"/>
    <m/>
    <n v="4"/>
  </r>
  <r>
    <x v="6"/>
    <x v="0"/>
    <x v="4"/>
    <x v="36"/>
    <n v="21205691.260000002"/>
    <n v="21379558.949999999"/>
    <m/>
    <n v="1"/>
  </r>
  <r>
    <x v="6"/>
    <x v="0"/>
    <x v="4"/>
    <x v="66"/>
    <n v="16911174.975000001"/>
    <n v="17049861.75"/>
    <m/>
    <n v="2"/>
  </r>
  <r>
    <x v="6"/>
    <x v="0"/>
    <x v="4"/>
    <x v="67"/>
    <n v="18123307.190000001"/>
    <n v="18279010.27"/>
    <m/>
    <n v="1"/>
  </r>
  <r>
    <x v="6"/>
    <x v="0"/>
    <x v="4"/>
    <x v="180"/>
    <n v="13056545.42"/>
    <n v="13180207.74"/>
    <m/>
    <n v="1"/>
  </r>
  <r>
    <x v="6"/>
    <x v="1"/>
    <x v="5"/>
    <x v="99"/>
    <n v="17862810.75"/>
    <n v="17862810.75"/>
    <m/>
    <n v="1"/>
  </r>
  <r>
    <x v="6"/>
    <x v="3"/>
    <x v="43"/>
    <x v="207"/>
    <n v="23326264.399999999"/>
    <n v="23326264.399999999"/>
    <m/>
    <n v="1"/>
  </r>
  <r>
    <x v="6"/>
    <x v="4"/>
    <x v="34"/>
    <x v="51"/>
    <n v="14221751.5"/>
    <n v="14443503"/>
    <m/>
    <n v="1"/>
  </r>
  <r>
    <x v="6"/>
    <x v="4"/>
    <x v="34"/>
    <x v="220"/>
    <n v="14221751.5"/>
    <n v="14443503"/>
    <m/>
    <n v="1"/>
  </r>
  <r>
    <x v="6"/>
    <x v="4"/>
    <x v="46"/>
    <x v="176"/>
    <n v="22940058.289999999"/>
    <n v="23122011.850000001"/>
    <m/>
    <n v="1"/>
  </r>
  <r>
    <x v="6"/>
    <x v="4"/>
    <x v="16"/>
    <x v="54"/>
    <n v="16968900.7033333"/>
    <n v="17084716.809999999"/>
    <m/>
    <n v="3"/>
  </r>
  <r>
    <x v="6"/>
    <x v="4"/>
    <x v="16"/>
    <x v="55"/>
    <n v="14167962.699999999"/>
    <n v="14299946.720000001"/>
    <m/>
    <n v="1"/>
  </r>
  <r>
    <x v="6"/>
    <x v="4"/>
    <x v="16"/>
    <x v="209"/>
    <n v="16192457.6"/>
    <n v="16338368"/>
    <m/>
    <n v="1"/>
  </r>
  <r>
    <x v="7"/>
    <x v="0"/>
    <x v="25"/>
    <x v="101"/>
    <n v="24697202"/>
    <n v="24745780"/>
    <m/>
    <n v="1"/>
  </r>
  <r>
    <x v="7"/>
    <x v="0"/>
    <x v="4"/>
    <x v="5"/>
    <n v="18948083.699999999"/>
    <n v="19136224.530000001"/>
    <m/>
    <n v="1"/>
  </r>
  <r>
    <x v="7"/>
    <x v="0"/>
    <x v="4"/>
    <x v="178"/>
    <n v="17173229.120000001"/>
    <n v="17173229.120000001"/>
    <m/>
    <n v="1"/>
  </r>
  <r>
    <x v="7"/>
    <x v="0"/>
    <x v="4"/>
    <x v="36"/>
    <n v="14449832.9"/>
    <n v="14449832.9"/>
    <m/>
    <n v="1"/>
  </r>
  <r>
    <x v="7"/>
    <x v="0"/>
    <x v="4"/>
    <x v="66"/>
    <n v="19270881.879999999"/>
    <n v="19428720.236666702"/>
    <m/>
    <n v="3"/>
  </r>
  <r>
    <x v="7"/>
    <x v="0"/>
    <x v="4"/>
    <x v="67"/>
    <n v="16969827.460000001"/>
    <n v="16999245.504999999"/>
    <m/>
    <n v="2"/>
  </r>
  <r>
    <x v="7"/>
    <x v="1"/>
    <x v="40"/>
    <x v="221"/>
    <n v="21383627.719999999"/>
    <n v="21448733.329999998"/>
    <m/>
    <n v="1"/>
  </r>
  <r>
    <x v="7"/>
    <x v="1"/>
    <x v="5"/>
    <x v="7"/>
    <n v="18239780"/>
    <n v="18299780"/>
    <m/>
    <n v="1"/>
  </r>
  <r>
    <x v="7"/>
    <x v="1"/>
    <x v="5"/>
    <x v="222"/>
    <n v="17090569.434999999"/>
    <n v="17165393.68"/>
    <m/>
    <n v="2"/>
  </r>
  <r>
    <x v="7"/>
    <x v="1"/>
    <x v="5"/>
    <x v="99"/>
    <n v="15599609.65"/>
    <n v="15779442.359999999"/>
    <m/>
    <n v="1"/>
  </r>
  <r>
    <x v="7"/>
    <x v="1"/>
    <x v="7"/>
    <x v="106"/>
    <n v="16378143.33"/>
    <n v="16443710.65"/>
    <m/>
    <n v="2"/>
  </r>
  <r>
    <x v="7"/>
    <x v="1"/>
    <x v="8"/>
    <x v="163"/>
    <n v="18784980.420000002"/>
    <n v="18884980.420000002"/>
    <m/>
    <n v="1"/>
  </r>
  <r>
    <x v="7"/>
    <x v="1"/>
    <x v="31"/>
    <x v="43"/>
    <n v="21841660"/>
    <n v="22013800"/>
    <m/>
    <n v="1"/>
  </r>
  <r>
    <x v="7"/>
    <x v="2"/>
    <x v="21"/>
    <x v="210"/>
    <n v="43035118.409999996"/>
    <n v="43083884.960000001"/>
    <m/>
    <n v="1"/>
  </r>
  <r>
    <x v="7"/>
    <x v="2"/>
    <x v="21"/>
    <x v="223"/>
    <n v="14347738.529999999"/>
    <n v="14518197.9"/>
    <m/>
    <n v="1"/>
  </r>
  <r>
    <x v="7"/>
    <x v="2"/>
    <x v="70"/>
    <x v="211"/>
    <n v="20968380.170000002"/>
    <n v="20968380.170000002"/>
    <m/>
    <n v="1"/>
  </r>
  <r>
    <x v="7"/>
    <x v="2"/>
    <x v="10"/>
    <x v="12"/>
    <n v="15881006.710000001"/>
    <n v="15881006.710000001"/>
    <m/>
    <n v="1"/>
  </r>
  <r>
    <x v="7"/>
    <x v="2"/>
    <x v="10"/>
    <x v="135"/>
    <n v="19677316.539999999"/>
    <n v="19821850.539999999"/>
    <m/>
    <n v="1"/>
  </r>
  <r>
    <x v="7"/>
    <x v="2"/>
    <x v="26"/>
    <x v="212"/>
    <n v="24661592.555"/>
    <n v="24962654.25"/>
    <m/>
    <n v="2"/>
  </r>
  <r>
    <x v="7"/>
    <x v="6"/>
    <x v="33"/>
    <x v="45"/>
    <n v="15830769.130000001"/>
    <n v="15964805.33"/>
    <m/>
    <n v="4"/>
  </r>
  <r>
    <x v="7"/>
    <x v="6"/>
    <x v="33"/>
    <x v="138"/>
    <n v="16551907"/>
    <n v="16551907"/>
    <m/>
    <n v="1"/>
  </r>
  <r>
    <x v="7"/>
    <x v="6"/>
    <x v="33"/>
    <x v="81"/>
    <n v="16971183.440000001"/>
    <n v="16971183.440000001"/>
    <m/>
    <n v="2"/>
  </r>
  <r>
    <x v="7"/>
    <x v="3"/>
    <x v="52"/>
    <x v="109"/>
    <n v="18281213.870000001"/>
    <n v="18339126.52"/>
    <m/>
    <n v="1"/>
  </r>
  <r>
    <x v="7"/>
    <x v="3"/>
    <x v="53"/>
    <x v="119"/>
    <n v="22334725.789999999"/>
    <n v="22484383.100000001"/>
    <m/>
    <n v="1"/>
  </r>
  <r>
    <x v="7"/>
    <x v="3"/>
    <x v="53"/>
    <x v="204"/>
    <n v="15411902.67"/>
    <n v="15411902.67"/>
    <m/>
    <n v="1"/>
  </r>
  <r>
    <x v="7"/>
    <x v="4"/>
    <x v="28"/>
    <x v="35"/>
    <n v="17878627.68"/>
    <n v="17878627.68"/>
    <m/>
    <n v="1"/>
  </r>
  <r>
    <x v="7"/>
    <x v="4"/>
    <x v="28"/>
    <x v="215"/>
    <n v="18743928.190000001"/>
    <n v="18743928.190000001"/>
    <m/>
    <n v="1"/>
  </r>
  <r>
    <x v="7"/>
    <x v="4"/>
    <x v="28"/>
    <x v="49"/>
    <n v="15500031.99"/>
    <n v="15500031.99"/>
    <m/>
    <n v="1"/>
  </r>
  <r>
    <x v="7"/>
    <x v="4"/>
    <x v="28"/>
    <x v="196"/>
    <n v="21007864.739999998"/>
    <n v="21007864.739999998"/>
    <m/>
    <n v="1"/>
  </r>
  <r>
    <x v="7"/>
    <x v="4"/>
    <x v="28"/>
    <x v="224"/>
    <n v="20411899.710000001"/>
    <n v="20584743.460000001"/>
    <m/>
    <n v="1"/>
  </r>
  <r>
    <x v="7"/>
    <x v="4"/>
    <x v="34"/>
    <x v="50"/>
    <n v="14166500"/>
    <n v="14383000"/>
    <m/>
    <n v="1"/>
  </r>
  <r>
    <x v="7"/>
    <x v="4"/>
    <x v="46"/>
    <x v="86"/>
    <n v="17062024.5"/>
    <n v="17062024.5"/>
    <m/>
    <n v="1"/>
  </r>
  <r>
    <x v="7"/>
    <x v="4"/>
    <x v="46"/>
    <x v="141"/>
    <n v="19573612.280000001"/>
    <n v="19573612.280000001"/>
    <m/>
    <n v="1"/>
  </r>
  <r>
    <x v="7"/>
    <x v="4"/>
    <x v="15"/>
    <x v="17"/>
    <n v="16290550"/>
    <n v="16440550"/>
    <m/>
    <n v="1"/>
  </r>
  <r>
    <x v="7"/>
    <x v="4"/>
    <x v="15"/>
    <x v="95"/>
    <n v="19270685.579999998"/>
    <n v="19270685.579999998"/>
    <m/>
    <n v="1"/>
  </r>
  <r>
    <x v="7"/>
    <x v="4"/>
    <x v="16"/>
    <x v="19"/>
    <n v="12460495.119999999"/>
    <n v="12460495.119999999"/>
    <m/>
    <n v="1"/>
  </r>
  <r>
    <x v="7"/>
    <x v="4"/>
    <x v="22"/>
    <x v="57"/>
    <n v="18080745.960000001"/>
    <n v="18080745.960000001"/>
    <m/>
    <n v="1"/>
  </r>
  <r>
    <x v="7"/>
    <x v="4"/>
    <x v="22"/>
    <x v="26"/>
    <n v="18049935"/>
    <n v="18108990"/>
    <m/>
    <n v="1"/>
  </r>
  <r>
    <x v="7"/>
    <x v="4"/>
    <x v="35"/>
    <x v="59"/>
    <n v="18389437.77"/>
    <n v="18389437.77"/>
    <m/>
    <n v="1"/>
  </r>
  <r>
    <x v="7"/>
    <x v="5"/>
    <x v="17"/>
    <x v="148"/>
    <n v="13076917.390000001"/>
    <n v="13229881.98"/>
    <m/>
    <n v="1"/>
  </r>
  <r>
    <x v="7"/>
    <x v="5"/>
    <x v="17"/>
    <x v="189"/>
    <n v="20596663.405000001"/>
    <n v="20630060.98"/>
    <m/>
    <n v="2"/>
  </r>
  <r>
    <x v="7"/>
    <x v="5"/>
    <x v="17"/>
    <x v="20"/>
    <n v="19850889.23"/>
    <n v="19997507.238000002"/>
    <m/>
    <n v="5"/>
  </r>
  <r>
    <x v="7"/>
    <x v="5"/>
    <x v="17"/>
    <x v="31"/>
    <n v="21153313.920000002"/>
    <n v="21219793.239999998"/>
    <m/>
    <n v="1"/>
  </r>
  <r>
    <x v="7"/>
    <x v="5"/>
    <x v="17"/>
    <x v="61"/>
    <n v="19552512.2714286"/>
    <n v="19597006.2271429"/>
    <m/>
    <n v="7"/>
  </r>
  <r>
    <x v="7"/>
    <x v="5"/>
    <x v="18"/>
    <x v="149"/>
    <n v="21438186.940000001"/>
    <n v="21438186.940000001"/>
    <m/>
    <n v="1"/>
  </r>
  <r>
    <x v="7"/>
    <x v="5"/>
    <x v="18"/>
    <x v="225"/>
    <n v="16347905.66"/>
    <n v="16347905.66"/>
    <m/>
    <n v="1"/>
  </r>
  <r>
    <x v="7"/>
    <x v="5"/>
    <x v="60"/>
    <x v="151"/>
    <n v="20658401.199999999"/>
    <n v="20724668"/>
    <m/>
    <n v="1"/>
  </r>
  <r>
    <x v="7"/>
    <x v="5"/>
    <x v="19"/>
    <x v="22"/>
    <n v="17831791.855"/>
    <n v="18075900.835000001"/>
    <m/>
    <n v="2"/>
  </r>
  <r>
    <x v="7"/>
    <x v="5"/>
    <x v="19"/>
    <x v="201"/>
    <n v="17522405.640000001"/>
    <n v="17579339.600000001"/>
    <m/>
    <n v="1"/>
  </r>
  <r>
    <x v="7"/>
    <x v="5"/>
    <x v="20"/>
    <x v="88"/>
    <n v="20070053.013333298"/>
    <n v="20216984.366666701"/>
    <m/>
    <n v="3"/>
  </r>
  <r>
    <x v="7"/>
    <x v="5"/>
    <x v="20"/>
    <x v="153"/>
    <n v="19650046"/>
    <n v="19795780"/>
    <m/>
    <n v="1"/>
  </r>
  <r>
    <x v="7"/>
    <x v="5"/>
    <x v="20"/>
    <x v="23"/>
    <n v="20371005.460000001"/>
    <n v="20458989.25"/>
    <m/>
    <n v="1"/>
  </r>
  <r>
    <x v="7"/>
    <x v="5"/>
    <x v="20"/>
    <x v="154"/>
    <n v="14801700"/>
    <n v="15012000"/>
    <m/>
    <n v="1"/>
  </r>
  <r>
    <x v="8"/>
    <x v="0"/>
    <x v="4"/>
    <x v="180"/>
    <n v="17315065.329999998"/>
    <n v="17329531.329999998"/>
    <m/>
    <n v="1"/>
  </r>
  <r>
    <x v="8"/>
    <x v="5"/>
    <x v="17"/>
    <x v="31"/>
    <n v="18726008.190000001"/>
    <n v="18726008.190000001"/>
    <m/>
    <n v="1"/>
  </r>
  <r>
    <x v="8"/>
    <x v="5"/>
    <x v="18"/>
    <x v="21"/>
    <n v="20704125.420000002"/>
    <n v="20704125.420000002"/>
    <m/>
    <n v="3"/>
  </r>
  <r>
    <x v="14"/>
    <x v="2"/>
    <x v="21"/>
    <x v="25"/>
    <n v="27332106.52"/>
    <n v="27474437.879999999"/>
    <m/>
    <n v="1"/>
  </r>
  <r>
    <x v="9"/>
    <x v="4"/>
    <x v="15"/>
    <x v="17"/>
    <n v="14222151.029999999"/>
    <n v="14338787.18"/>
    <m/>
    <n v="1"/>
  </r>
  <r>
    <x v="9"/>
    <x v="4"/>
    <x v="16"/>
    <x v="56"/>
    <n v="14222151.029999999"/>
    <n v="14338787.18"/>
    <m/>
    <n v="1"/>
  </r>
  <r>
    <x v="9"/>
    <x v="4"/>
    <x v="22"/>
    <x v="26"/>
    <n v="14222151.029999999"/>
    <n v="14338787.18"/>
    <m/>
    <n v="1"/>
  </r>
  <r>
    <x v="15"/>
    <x v="1"/>
    <x v="39"/>
    <x v="10"/>
    <n v="15143206.380000001"/>
    <n v="15143206.380000001"/>
    <m/>
    <n v="1"/>
  </r>
  <r>
    <x v="15"/>
    <x v="1"/>
    <x v="39"/>
    <x v="69"/>
    <n v="15160297.630000001"/>
    <n v="15160297.630000001"/>
    <m/>
    <n v="1"/>
  </r>
  <r>
    <x v="15"/>
    <x v="3"/>
    <x v="53"/>
    <x v="110"/>
    <n v="21317757.850000001"/>
    <n v="21317757.850000001"/>
    <m/>
    <n v="1"/>
  </r>
  <r>
    <x v="15"/>
    <x v="4"/>
    <x v="28"/>
    <x v="208"/>
    <n v="15143206.380000001"/>
    <n v="15143206.380000001"/>
    <m/>
    <n v="1"/>
  </r>
  <r>
    <x v="15"/>
    <x v="4"/>
    <x v="28"/>
    <x v="35"/>
    <n v="15143206.380000001"/>
    <n v="15143206.380000001"/>
    <m/>
    <n v="1"/>
  </r>
  <r>
    <x v="15"/>
    <x v="4"/>
    <x v="22"/>
    <x v="26"/>
    <n v="19701109.879999999"/>
    <n v="19701109.879999999"/>
    <m/>
    <n v="1"/>
  </r>
  <r>
    <x v="12"/>
    <x v="1"/>
    <x v="7"/>
    <x v="75"/>
    <n v="23759273.09"/>
    <n v="23764273.09"/>
    <m/>
    <n v="1"/>
  </r>
  <r>
    <x v="12"/>
    <x v="1"/>
    <x v="7"/>
    <x v="76"/>
    <n v="19115239.25"/>
    <n v="19120239.25"/>
    <m/>
    <n v="1"/>
  </r>
  <r>
    <x v="12"/>
    <x v="1"/>
    <x v="7"/>
    <x v="77"/>
    <n v="18841155.5"/>
    <n v="18846155.5"/>
    <m/>
    <n v="1"/>
  </r>
  <r>
    <x v="12"/>
    <x v="1"/>
    <x v="30"/>
    <x v="129"/>
    <n v="16294204"/>
    <n v="16299204"/>
    <m/>
    <n v="1"/>
  </r>
  <r>
    <x v="12"/>
    <x v="1"/>
    <x v="8"/>
    <x v="163"/>
    <n v="19422248.315000001"/>
    <n v="19427248.315000001"/>
    <m/>
    <n v="2"/>
  </r>
  <r>
    <x v="12"/>
    <x v="4"/>
    <x v="28"/>
    <x v="35"/>
    <n v="21387061.75"/>
    <n v="21387061.75"/>
    <m/>
    <n v="1"/>
  </r>
  <r>
    <x v="12"/>
    <x v="5"/>
    <x v="17"/>
    <x v="61"/>
    <n v="25814616.140000001"/>
    <n v="25887906.82"/>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6CB0295-E37F-430A-A29A-C49AC6E20ADD}"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928" firstHeaderRow="0" firstDataRow="1" firstDataCol="1"/>
  <pivotFields count="8">
    <pivotField axis="axisRow" showAll="0">
      <items count="19">
        <item n="MUTUAL CARTAGO" x="0"/>
        <item n="INVU" x="17"/>
        <item n="COOCIQUE" x="13"/>
        <item n="COOPENAE" x="5"/>
        <item n="GRUPO MUTUAL ALAJUELA LA VIVIENDA" x="7"/>
        <item n="BANCO DE COSTA RICA" x="3"/>
        <item x="15"/>
        <item x="6"/>
        <item x="4"/>
        <item x="2"/>
        <item x="11"/>
        <item x="14"/>
        <item x="1"/>
        <item x="8"/>
        <item x="12"/>
        <item x="9"/>
        <item x="10"/>
        <item x="16"/>
        <item t="default"/>
      </items>
    </pivotField>
    <pivotField axis="axisRow" showAll="0">
      <items count="8">
        <item x="1"/>
        <item x="2"/>
        <item x="3"/>
        <item x="6"/>
        <item x="5"/>
        <item x="4"/>
        <item x="0"/>
        <item t="default"/>
      </items>
    </pivotField>
    <pivotField axis="axisRow" showAll="0">
      <items count="72">
        <item x="34"/>
        <item x="16"/>
        <item x="2"/>
        <item x="15"/>
        <item x="29"/>
        <item x="20"/>
        <item x="8"/>
        <item x="36"/>
        <item x="46"/>
        <item x="48"/>
        <item x="4"/>
        <item x="17"/>
        <item x="28"/>
        <item x="5"/>
        <item x="39"/>
        <item x="13"/>
        <item x="33"/>
        <item x="10"/>
        <item x="7"/>
        <item x="60"/>
        <item x="19"/>
        <item x="51"/>
        <item x="30"/>
        <item x="44"/>
        <item x="38"/>
        <item x="53"/>
        <item x="54"/>
        <item x="47"/>
        <item x="22"/>
        <item x="24"/>
        <item x="1"/>
        <item x="66"/>
        <item x="52"/>
        <item x="3"/>
        <item x="62"/>
        <item x="25"/>
        <item x="45"/>
        <item x="50"/>
        <item x="0"/>
        <item x="58"/>
        <item x="41"/>
        <item x="21"/>
        <item x="11"/>
        <item x="26"/>
        <item x="18"/>
        <item x="42"/>
        <item x="14"/>
        <item x="59"/>
        <item x="27"/>
        <item x="69"/>
        <item x="64"/>
        <item x="40"/>
        <item x="31"/>
        <item x="12"/>
        <item x="49"/>
        <item x="65"/>
        <item x="70"/>
        <item x="35"/>
        <item x="43"/>
        <item x="61"/>
        <item x="63"/>
        <item x="57"/>
        <item x="23"/>
        <item x="9"/>
        <item x="55"/>
        <item x="56"/>
        <item x="6"/>
        <item x="32"/>
        <item x="68"/>
        <item x="37"/>
        <item x="67"/>
        <item t="default"/>
      </items>
    </pivotField>
    <pivotField axis="axisRow" showAll="0">
      <items count="227">
        <item x="6"/>
        <item x="61"/>
        <item x="36"/>
        <item x="39"/>
        <item x="88"/>
        <item x="148"/>
        <item x="20"/>
        <item x="31"/>
        <item x="54"/>
        <item x="70"/>
        <item x="97"/>
        <item x="81"/>
        <item x="15"/>
        <item x="18"/>
        <item x="23"/>
        <item x="138"/>
        <item x="65"/>
        <item x="27"/>
        <item x="183"/>
        <item x="22"/>
        <item x="119"/>
        <item x="66"/>
        <item x="112"/>
        <item x="87"/>
        <item x="30"/>
        <item x="189"/>
        <item x="215"/>
        <item x="117"/>
        <item x="5"/>
        <item x="127"/>
        <item x="109"/>
        <item x="49"/>
        <item x="140"/>
        <item x="95"/>
        <item x="26"/>
        <item x="122"/>
        <item x="108"/>
        <item x="10"/>
        <item x="203"/>
        <item x="178"/>
        <item x="145"/>
        <item x="155"/>
        <item x="160"/>
        <item x="25"/>
        <item x="132"/>
        <item x="133"/>
        <item x="187"/>
        <item x="224"/>
        <item x="53"/>
        <item x="37"/>
        <item x="71"/>
        <item x="24"/>
        <item x="106"/>
        <item x="130"/>
        <item x="34"/>
        <item x="12"/>
        <item x="19"/>
        <item x="67"/>
        <item x="68"/>
        <item x="125"/>
        <item x="202"/>
        <item x="69"/>
        <item x="173"/>
        <item x="50"/>
        <item x="7"/>
        <item x="99"/>
        <item x="76"/>
        <item x="40"/>
        <item x="176"/>
        <item x="149"/>
        <item x="21"/>
        <item x="191"/>
        <item x="16"/>
        <item x="60"/>
        <item x="58"/>
        <item x="147"/>
        <item x="105"/>
        <item x="128"/>
        <item x="200"/>
        <item x="80"/>
        <item x="41"/>
        <item x="137"/>
        <item x="46"/>
        <item x="56"/>
        <item x="57"/>
        <item x="225"/>
        <item x="154"/>
        <item x="90"/>
        <item x="43"/>
        <item x="210"/>
        <item x="221"/>
        <item x="180"/>
        <item x="199"/>
        <item x="123"/>
        <item x="77"/>
        <item x="190"/>
        <item x="181"/>
        <item x="82"/>
        <item x="172"/>
        <item x="52"/>
        <item x="126"/>
        <item x="75"/>
        <item x="107"/>
        <item x="9"/>
        <item x="42"/>
        <item x="163"/>
        <item x="111"/>
        <item x="134"/>
        <item x="156"/>
        <item x="98"/>
        <item x="45"/>
        <item x="86"/>
        <item x="141"/>
        <item x="59"/>
        <item x="151"/>
        <item x="153"/>
        <item x="89"/>
        <item x="83"/>
        <item x="159"/>
        <item x="162"/>
        <item x="101"/>
        <item x="166"/>
        <item x="167"/>
        <item x="55"/>
        <item x="35"/>
        <item x="63"/>
        <item x="93"/>
        <item x="174"/>
        <item x="207"/>
        <item x="79"/>
        <item x="185"/>
        <item x="186"/>
        <item x="170"/>
        <item x="144"/>
        <item x="17"/>
        <item x="110"/>
        <item x="214"/>
        <item x="188"/>
        <item x="201"/>
        <item x="116"/>
        <item x="4"/>
        <item x="192"/>
        <item x="38"/>
        <item x="131"/>
        <item x="211"/>
        <item x="139"/>
        <item x="51"/>
        <item x="209"/>
        <item x="212"/>
        <item x="213"/>
        <item x="115"/>
        <item x="179"/>
        <item x="220"/>
        <item x="74"/>
        <item x="84"/>
        <item x="85"/>
        <item x="152"/>
        <item x="121"/>
        <item x="217"/>
        <item x="94"/>
        <item x="47"/>
        <item x="32"/>
        <item x="157"/>
        <item x="14"/>
        <item x="44"/>
        <item x="204"/>
        <item x="194"/>
        <item x="182"/>
        <item x="72"/>
        <item x="13"/>
        <item x="184"/>
        <item x="196"/>
        <item x="206"/>
        <item x="11"/>
        <item x="195"/>
        <item x="216"/>
        <item x="2"/>
        <item x="208"/>
        <item x="136"/>
        <item x="73"/>
        <item x="0"/>
        <item x="1"/>
        <item x="3"/>
        <item x="8"/>
        <item x="28"/>
        <item x="29"/>
        <item x="33"/>
        <item x="48"/>
        <item x="62"/>
        <item x="64"/>
        <item x="78"/>
        <item x="91"/>
        <item x="92"/>
        <item x="96"/>
        <item x="100"/>
        <item x="102"/>
        <item x="103"/>
        <item x="104"/>
        <item x="113"/>
        <item x="114"/>
        <item x="118"/>
        <item x="120"/>
        <item x="124"/>
        <item x="129"/>
        <item x="135"/>
        <item x="142"/>
        <item x="143"/>
        <item x="146"/>
        <item x="150"/>
        <item x="158"/>
        <item x="161"/>
        <item x="164"/>
        <item x="165"/>
        <item x="168"/>
        <item x="169"/>
        <item x="171"/>
        <item x="175"/>
        <item x="177"/>
        <item x="193"/>
        <item x="197"/>
        <item x="198"/>
        <item x="205"/>
        <item x="218"/>
        <item x="219"/>
        <item x="222"/>
        <item x="223"/>
        <item t="default"/>
      </items>
    </pivotField>
    <pivotField dataField="1" numFmtId="4" showAll="0"/>
    <pivotField dataField="1" numFmtId="4" showAll="0"/>
    <pivotField dataField="1" showAll="0"/>
    <pivotField dataField="1" showAll="0"/>
  </pivotFields>
  <rowFields count="4">
    <field x="0"/>
    <field x="1"/>
    <field x="2"/>
    <field x="3"/>
  </rowFields>
  <rowItems count="919">
    <i>
      <x/>
    </i>
    <i r="1">
      <x/>
    </i>
    <i r="2">
      <x v="4"/>
    </i>
    <i r="3">
      <x v="35"/>
    </i>
    <i r="3">
      <x v="93"/>
    </i>
    <i r="2">
      <x v="6"/>
    </i>
    <i r="3">
      <x v="37"/>
    </i>
    <i r="3">
      <x v="53"/>
    </i>
    <i r="2">
      <x v="13"/>
    </i>
    <i r="3">
      <x/>
    </i>
    <i r="3">
      <x v="3"/>
    </i>
    <i r="3">
      <x v="29"/>
    </i>
    <i r="3">
      <x v="51"/>
    </i>
    <i r="3">
      <x v="64"/>
    </i>
    <i r="3">
      <x v="65"/>
    </i>
    <i r="3">
      <x v="76"/>
    </i>
    <i r="3">
      <x v="100"/>
    </i>
    <i r="2">
      <x v="14"/>
    </i>
    <i r="3">
      <x v="9"/>
    </i>
    <i r="2">
      <x v="18"/>
    </i>
    <i r="3">
      <x v="52"/>
    </i>
    <i r="3">
      <x v="66"/>
    </i>
    <i r="3">
      <x v="77"/>
    </i>
    <i r="3">
      <x v="80"/>
    </i>
    <i r="3">
      <x v="102"/>
    </i>
    <i r="3">
      <x v="103"/>
    </i>
    <i r="2">
      <x v="22"/>
    </i>
    <i r="3">
      <x v="10"/>
    </i>
    <i r="3">
      <x v="104"/>
    </i>
    <i r="3">
      <x v="203"/>
    </i>
    <i r="2">
      <x v="39"/>
    </i>
    <i r="3">
      <x v="157"/>
    </i>
    <i r="2">
      <x v="47"/>
    </i>
    <i r="3">
      <x v="59"/>
    </i>
    <i r="3">
      <x v="202"/>
    </i>
    <i r="2">
      <x v="52"/>
    </i>
    <i r="3">
      <x v="106"/>
    </i>
    <i r="2">
      <x v="66"/>
    </i>
    <i r="3">
      <x v="183"/>
    </i>
    <i r="1">
      <x v="1"/>
    </i>
    <i r="2">
      <x v="9"/>
    </i>
    <i r="3">
      <x v="44"/>
    </i>
    <i r="3">
      <x v="45"/>
    </i>
    <i r="2">
      <x v="17"/>
    </i>
    <i r="3">
      <x v="55"/>
    </i>
    <i r="3">
      <x v="107"/>
    </i>
    <i r="3">
      <x v="169"/>
    </i>
    <i r="3">
      <x v="178"/>
    </i>
    <i r="3">
      <x v="204"/>
    </i>
    <i r="2">
      <x v="41"/>
    </i>
    <i r="3">
      <x v="43"/>
    </i>
    <i r="3">
      <x v="143"/>
    </i>
    <i r="2">
      <x v="42"/>
    </i>
    <i r="3">
      <x v="163"/>
    </i>
    <i r="2">
      <x v="53"/>
    </i>
    <i r="3">
      <x v="12"/>
    </i>
    <i r="3">
      <x v="81"/>
    </i>
    <i r="2">
      <x v="63"/>
    </i>
    <i r="3">
      <x v="173"/>
    </i>
    <i r="1">
      <x v="2"/>
    </i>
    <i r="2">
      <x v="15"/>
    </i>
    <i r="3">
      <x v="55"/>
    </i>
    <i r="2">
      <x v="21"/>
    </i>
    <i r="3">
      <x v="36"/>
    </i>
    <i r="3">
      <x v="145"/>
    </i>
    <i r="2">
      <x v="26"/>
    </i>
    <i r="3">
      <x v="22"/>
    </i>
    <i r="2">
      <x v="46"/>
    </i>
    <i r="3">
      <x v="72"/>
    </i>
    <i r="1">
      <x v="3"/>
    </i>
    <i r="2">
      <x v="16"/>
    </i>
    <i r="3">
      <x v="11"/>
    </i>
    <i r="3">
      <x v="15"/>
    </i>
    <i r="3">
      <x v="110"/>
    </i>
    <i r="1">
      <x v="4"/>
    </i>
    <i r="2">
      <x v="5"/>
    </i>
    <i r="3">
      <x v="4"/>
    </i>
    <i r="3">
      <x v="14"/>
    </i>
    <i r="3">
      <x v="86"/>
    </i>
    <i r="3">
      <x v="115"/>
    </i>
    <i r="2">
      <x v="7"/>
    </i>
    <i r="3">
      <x v="40"/>
    </i>
    <i r="3">
      <x v="73"/>
    </i>
    <i r="3">
      <x v="75"/>
    </i>
    <i r="3">
      <x v="207"/>
    </i>
    <i r="2">
      <x v="11"/>
    </i>
    <i r="3">
      <x v="1"/>
    </i>
    <i r="3">
      <x v="5"/>
    </i>
    <i r="3">
      <x v="6"/>
    </i>
    <i r="3">
      <x v="7"/>
    </i>
    <i r="2">
      <x v="19"/>
    </i>
    <i r="3">
      <x v="114"/>
    </i>
    <i r="2">
      <x v="20"/>
    </i>
    <i r="3">
      <x v="19"/>
    </i>
    <i r="3">
      <x v="156"/>
    </i>
    <i r="2">
      <x v="44"/>
    </i>
    <i r="3">
      <x v="69"/>
    </i>
    <i r="3">
      <x v="70"/>
    </i>
    <i r="3">
      <x v="208"/>
    </i>
    <i r="1">
      <x v="5"/>
    </i>
    <i r="2">
      <x/>
    </i>
    <i r="3">
      <x v="32"/>
    </i>
    <i r="3">
      <x v="63"/>
    </i>
    <i r="2">
      <x v="1"/>
    </i>
    <i r="3">
      <x v="56"/>
    </i>
    <i r="2">
      <x v="3"/>
    </i>
    <i r="3">
      <x v="13"/>
    </i>
    <i r="3">
      <x v="33"/>
    </i>
    <i r="3">
      <x v="134"/>
    </i>
    <i r="2">
      <x v="8"/>
    </i>
    <i r="3">
      <x v="112"/>
    </i>
    <i r="3">
      <x v="205"/>
    </i>
    <i r="2">
      <x v="27"/>
    </i>
    <i r="3">
      <x v="23"/>
    </i>
    <i r="2">
      <x v="28"/>
    </i>
    <i r="3">
      <x v="34"/>
    </i>
    <i r="3">
      <x v="74"/>
    </i>
    <i r="3">
      <x v="84"/>
    </i>
    <i r="2">
      <x v="54"/>
    </i>
    <i r="3">
      <x v="133"/>
    </i>
    <i r="3">
      <x v="206"/>
    </i>
    <i r="2">
      <x v="57"/>
    </i>
    <i r="3">
      <x v="113"/>
    </i>
    <i r="1">
      <x v="6"/>
    </i>
    <i r="2">
      <x v="2"/>
    </i>
    <i r="3">
      <x v="27"/>
    </i>
    <i r="3">
      <x v="176"/>
    </i>
    <i r="2">
      <x v="10"/>
    </i>
    <i r="3">
      <x v="21"/>
    </i>
    <i r="3">
      <x v="28"/>
    </i>
    <i r="3">
      <x v="57"/>
    </i>
    <i r="2">
      <x v="30"/>
    </i>
    <i r="3">
      <x v="181"/>
    </i>
    <i r="2">
      <x v="33"/>
    </i>
    <i r="3">
      <x v="140"/>
    </i>
    <i r="3">
      <x v="158"/>
    </i>
    <i r="3">
      <x v="182"/>
    </i>
    <i r="3">
      <x v="200"/>
    </i>
    <i r="2">
      <x v="38"/>
    </i>
    <i r="3">
      <x v="180"/>
    </i>
    <i r="3">
      <x v="198"/>
    </i>
    <i r="3">
      <x v="199"/>
    </i>
    <i r="2">
      <x v="61"/>
    </i>
    <i r="3">
      <x v="20"/>
    </i>
    <i r="3">
      <x v="201"/>
    </i>
    <i r="2">
      <x v="64"/>
    </i>
    <i r="3">
      <x v="139"/>
    </i>
    <i r="3">
      <x v="150"/>
    </i>
    <i r="2">
      <x v="65"/>
    </i>
    <i r="3">
      <x v="37"/>
    </i>
    <i>
      <x v="1"/>
    </i>
    <i r="1">
      <x/>
    </i>
    <i r="2">
      <x v="6"/>
    </i>
    <i r="3">
      <x v="53"/>
    </i>
    <i r="2">
      <x v="51"/>
    </i>
    <i r="3">
      <x v="179"/>
    </i>
    <i r="1">
      <x v="1"/>
    </i>
    <i r="2">
      <x v="41"/>
    </i>
    <i r="3">
      <x v="43"/>
    </i>
    <i r="1">
      <x v="3"/>
    </i>
    <i r="2">
      <x v="16"/>
    </i>
    <i r="3">
      <x v="11"/>
    </i>
    <i r="1">
      <x v="4"/>
    </i>
    <i r="2">
      <x v="11"/>
    </i>
    <i r="3">
      <x v="1"/>
    </i>
    <i r="2">
      <x v="44"/>
    </i>
    <i r="3">
      <x v="70"/>
    </i>
    <i r="1">
      <x v="5"/>
    </i>
    <i r="2">
      <x v="12"/>
    </i>
    <i r="3">
      <x v="171"/>
    </i>
    <i r="1">
      <x v="6"/>
    </i>
    <i r="2">
      <x v="24"/>
    </i>
    <i r="3">
      <x v="16"/>
    </i>
    <i r="2">
      <x v="38"/>
    </i>
    <i r="3">
      <x v="222"/>
    </i>
    <i>
      <x v="2"/>
    </i>
    <i r="1">
      <x/>
    </i>
    <i r="2">
      <x v="6"/>
    </i>
    <i r="3">
      <x v="37"/>
    </i>
    <i r="3">
      <x v="105"/>
    </i>
    <i r="2">
      <x v="13"/>
    </i>
    <i r="3">
      <x v="3"/>
    </i>
    <i r="2">
      <x v="14"/>
    </i>
    <i r="3">
      <x v="9"/>
    </i>
    <i r="2">
      <x v="18"/>
    </i>
    <i r="3">
      <x v="66"/>
    </i>
    <i r="3">
      <x v="80"/>
    </i>
    <i r="3">
      <x v="102"/>
    </i>
    <i r="2">
      <x v="34"/>
    </i>
    <i r="3">
      <x v="42"/>
    </i>
    <i r="3">
      <x v="119"/>
    </i>
    <i r="3">
      <x v="210"/>
    </i>
    <i r="2">
      <x v="59"/>
    </i>
    <i r="3">
      <x v="118"/>
    </i>
    <i r="1">
      <x v="1"/>
    </i>
    <i r="2">
      <x v="9"/>
    </i>
    <i r="3">
      <x v="44"/>
    </i>
    <i r="1">
      <x v="2"/>
    </i>
    <i r="2">
      <x v="15"/>
    </i>
    <i r="3">
      <x v="122"/>
    </i>
    <i r="2">
      <x v="26"/>
    </i>
    <i r="3">
      <x v="213"/>
    </i>
    <i r="3">
      <x v="214"/>
    </i>
    <i r="2">
      <x v="46"/>
    </i>
    <i r="3">
      <x v="72"/>
    </i>
    <i r="3">
      <x v="97"/>
    </i>
    <i r="2">
      <x v="48"/>
    </i>
    <i r="3">
      <x v="54"/>
    </i>
    <i r="3">
      <x v="82"/>
    </i>
    <i r="3">
      <x v="120"/>
    </i>
    <i r="3">
      <x v="121"/>
    </i>
    <i r="3">
      <x v="211"/>
    </i>
    <i r="3">
      <x v="212"/>
    </i>
    <i r="1">
      <x v="3"/>
    </i>
    <i r="2">
      <x v="16"/>
    </i>
    <i r="3">
      <x v="11"/>
    </i>
    <i r="3">
      <x v="15"/>
    </i>
    <i r="3">
      <x v="110"/>
    </i>
    <i r="1">
      <x v="4"/>
    </i>
    <i r="2">
      <x v="5"/>
    </i>
    <i r="3">
      <x v="14"/>
    </i>
    <i r="2">
      <x v="11"/>
    </i>
    <i r="3">
      <x v="1"/>
    </i>
    <i r="1">
      <x v="5"/>
    </i>
    <i r="2">
      <x v="1"/>
    </i>
    <i r="3">
      <x v="8"/>
    </i>
    <i r="3">
      <x v="56"/>
    </i>
    <i r="3">
      <x v="123"/>
    </i>
    <i r="2">
      <x v="8"/>
    </i>
    <i r="3">
      <x v="112"/>
    </i>
    <i r="2">
      <x v="28"/>
    </i>
    <i r="3">
      <x v="34"/>
    </i>
    <i r="2">
      <x v="37"/>
    </i>
    <i r="3">
      <x v="132"/>
    </i>
    <i r="2">
      <x v="60"/>
    </i>
    <i r="3">
      <x v="215"/>
    </i>
    <i>
      <x v="3"/>
    </i>
    <i r="1">
      <x/>
    </i>
    <i r="2">
      <x v="4"/>
    </i>
    <i r="3">
      <x v="142"/>
    </i>
    <i r="2">
      <x v="6"/>
    </i>
    <i r="3">
      <x v="37"/>
    </i>
    <i r="2">
      <x v="13"/>
    </i>
    <i r="3">
      <x v="3"/>
    </i>
    <i r="3">
      <x v="67"/>
    </i>
    <i r="2">
      <x v="18"/>
    </i>
    <i r="3">
      <x v="80"/>
    </i>
    <i r="2">
      <x v="22"/>
    </i>
    <i r="3">
      <x v="104"/>
    </i>
    <i r="2">
      <x v="52"/>
    </i>
    <i r="3">
      <x v="88"/>
    </i>
    <i r="1">
      <x v="1"/>
    </i>
    <i r="2">
      <x v="41"/>
    </i>
    <i r="3">
      <x v="43"/>
    </i>
    <i r="1">
      <x v="2"/>
    </i>
    <i r="2">
      <x v="15"/>
    </i>
    <i r="3">
      <x v="160"/>
    </i>
    <i r="2">
      <x v="46"/>
    </i>
    <i r="3">
      <x v="72"/>
    </i>
    <i r="3">
      <x v="187"/>
    </i>
    <i r="2">
      <x v="48"/>
    </i>
    <i r="3">
      <x v="54"/>
    </i>
    <i r="3">
      <x v="82"/>
    </i>
    <i r="1">
      <x v="3"/>
    </i>
    <i r="2">
      <x v="16"/>
    </i>
    <i r="3">
      <x v="110"/>
    </i>
    <i r="2">
      <x v="67"/>
    </i>
    <i r="3">
      <x v="164"/>
    </i>
    <i r="1">
      <x v="4"/>
    </i>
    <i r="2">
      <x v="7"/>
    </i>
    <i r="3">
      <x v="73"/>
    </i>
    <i r="2">
      <x v="11"/>
    </i>
    <i r="3">
      <x v="1"/>
    </i>
    <i r="3">
      <x v="6"/>
    </i>
    <i r="1">
      <x v="5"/>
    </i>
    <i r="2">
      <x/>
    </i>
    <i r="3">
      <x v="48"/>
    </i>
    <i r="3">
      <x v="63"/>
    </i>
    <i r="3">
      <x v="99"/>
    </i>
    <i r="3">
      <x v="146"/>
    </i>
    <i r="2">
      <x v="1"/>
    </i>
    <i r="3">
      <x v="8"/>
    </i>
    <i r="3">
      <x v="56"/>
    </i>
    <i r="3">
      <x v="83"/>
    </i>
    <i r="3">
      <x v="123"/>
    </i>
    <i r="2">
      <x v="3"/>
    </i>
    <i r="3">
      <x v="134"/>
    </i>
    <i r="2">
      <x v="12"/>
    </i>
    <i r="3">
      <x v="31"/>
    </i>
    <i r="3">
      <x v="124"/>
    </i>
    <i r="3">
      <x v="172"/>
    </i>
    <i r="2">
      <x v="28"/>
    </i>
    <i r="3">
      <x v="74"/>
    </i>
    <i r="3">
      <x v="84"/>
    </i>
    <i r="2">
      <x v="57"/>
    </i>
    <i r="3">
      <x v="113"/>
    </i>
    <i r="1">
      <x v="6"/>
    </i>
    <i r="2">
      <x v="10"/>
    </i>
    <i r="3">
      <x v="2"/>
    </i>
    <i r="3">
      <x v="21"/>
    </i>
    <i r="3">
      <x v="28"/>
    </i>
    <i r="3">
      <x v="49"/>
    </i>
    <i>
      <x v="4"/>
    </i>
    <i r="1">
      <x/>
    </i>
    <i r="2">
      <x v="4"/>
    </i>
    <i r="3">
      <x v="35"/>
    </i>
    <i r="3">
      <x v="50"/>
    </i>
    <i r="3">
      <x v="59"/>
    </i>
    <i r="3">
      <x v="93"/>
    </i>
    <i r="2">
      <x v="6"/>
    </i>
    <i r="3">
      <x v="105"/>
    </i>
    <i r="2">
      <x v="13"/>
    </i>
    <i r="3">
      <x/>
    </i>
    <i r="3">
      <x v="3"/>
    </i>
    <i r="3">
      <x v="17"/>
    </i>
    <i r="3">
      <x v="64"/>
    </i>
    <i r="3">
      <x v="65"/>
    </i>
    <i r="3">
      <x v="76"/>
    </i>
    <i r="3">
      <x v="100"/>
    </i>
    <i r="3">
      <x v="224"/>
    </i>
    <i r="2">
      <x v="14"/>
    </i>
    <i r="3">
      <x v="9"/>
    </i>
    <i r="3">
      <x v="12"/>
    </i>
    <i r="3">
      <x v="58"/>
    </i>
    <i r="3">
      <x v="61"/>
    </i>
    <i r="3">
      <x v="96"/>
    </i>
    <i r="2">
      <x v="18"/>
    </i>
    <i r="3">
      <x v="52"/>
    </i>
    <i r="3">
      <x v="66"/>
    </i>
    <i r="3">
      <x v="94"/>
    </i>
    <i r="3">
      <x v="101"/>
    </i>
    <i r="2">
      <x v="22"/>
    </i>
    <i r="3">
      <x v="104"/>
    </i>
    <i r="2">
      <x v="34"/>
    </i>
    <i r="3">
      <x v="42"/>
    </i>
    <i r="2">
      <x v="40"/>
    </i>
    <i r="3">
      <x v="79"/>
    </i>
    <i r="3">
      <x v="153"/>
    </i>
    <i r="2">
      <x v="47"/>
    </i>
    <i r="3">
      <x v="202"/>
    </i>
    <i r="2">
      <x v="51"/>
    </i>
    <i r="3">
      <x v="90"/>
    </i>
    <i r="3">
      <x v="132"/>
    </i>
    <i r="3">
      <x v="168"/>
    </i>
    <i r="3">
      <x v="179"/>
    </i>
    <i r="2">
      <x v="52"/>
    </i>
    <i r="3">
      <x v="88"/>
    </i>
    <i r="2">
      <x v="62"/>
    </i>
    <i r="3">
      <x v="167"/>
    </i>
    <i r="2">
      <x v="66"/>
    </i>
    <i r="3">
      <x v="183"/>
    </i>
    <i r="1">
      <x v="1"/>
    </i>
    <i r="2">
      <x v="17"/>
    </i>
    <i r="3">
      <x v="18"/>
    </i>
    <i r="3">
      <x v="55"/>
    </i>
    <i r="3">
      <x v="107"/>
    </i>
    <i r="3">
      <x v="108"/>
    </i>
    <i r="3">
      <x v="129"/>
    </i>
    <i r="3">
      <x v="178"/>
    </i>
    <i r="3">
      <x v="204"/>
    </i>
    <i r="2">
      <x v="41"/>
    </i>
    <i r="3">
      <x v="43"/>
    </i>
    <i r="3">
      <x v="89"/>
    </i>
    <i r="3">
      <x v="190"/>
    </i>
    <i r="3">
      <x v="225"/>
    </i>
    <i r="2">
      <x v="43"/>
    </i>
    <i r="3">
      <x v="148"/>
    </i>
    <i r="2">
      <x v="53"/>
    </i>
    <i r="3">
      <x v="81"/>
    </i>
    <i r="2">
      <x v="56"/>
    </i>
    <i r="3">
      <x v="144"/>
    </i>
    <i r="1">
      <x v="2"/>
    </i>
    <i r="2">
      <x v="15"/>
    </i>
    <i r="3">
      <x v="130"/>
    </i>
    <i r="2">
      <x v="21"/>
    </i>
    <i r="3">
      <x v="36"/>
    </i>
    <i r="3">
      <x v="145"/>
    </i>
    <i r="3">
      <x v="149"/>
    </i>
    <i r="3">
      <x v="170"/>
    </i>
    <i r="2">
      <x v="23"/>
    </i>
    <i r="3">
      <x v="46"/>
    </i>
    <i r="3">
      <x v="154"/>
    </i>
    <i r="2">
      <x v="25"/>
    </i>
    <i r="3">
      <x v="20"/>
    </i>
    <i r="3">
      <x v="165"/>
    </i>
    <i r="2">
      <x v="32"/>
    </i>
    <i r="3">
      <x v="30"/>
    </i>
    <i r="3">
      <x v="131"/>
    </i>
    <i r="2">
      <x v="36"/>
    </i>
    <i r="3">
      <x v="155"/>
    </i>
    <i r="2">
      <x v="46"/>
    </i>
    <i r="3">
      <x v="97"/>
    </i>
    <i r="3">
      <x v="187"/>
    </i>
    <i r="2">
      <x v="58"/>
    </i>
    <i r="3">
      <x v="117"/>
    </i>
    <i r="1">
      <x v="3"/>
    </i>
    <i r="2">
      <x v="16"/>
    </i>
    <i r="3">
      <x v="11"/>
    </i>
    <i r="3">
      <x v="15"/>
    </i>
    <i r="3">
      <x v="110"/>
    </i>
    <i r="2">
      <x v="45"/>
    </i>
    <i r="3">
      <x v="79"/>
    </i>
    <i r="1">
      <x v="4"/>
    </i>
    <i r="2">
      <x v="5"/>
    </i>
    <i r="3">
      <x v="4"/>
    </i>
    <i r="3">
      <x v="14"/>
    </i>
    <i r="3">
      <x v="86"/>
    </i>
    <i r="3">
      <x v="115"/>
    </i>
    <i r="2">
      <x v="7"/>
    </i>
    <i r="3">
      <x v="73"/>
    </i>
    <i r="2">
      <x v="11"/>
    </i>
    <i r="3">
      <x v="1"/>
    </i>
    <i r="3">
      <x v="5"/>
    </i>
    <i r="3">
      <x v="6"/>
    </i>
    <i r="3">
      <x v="7"/>
    </i>
    <i r="3">
      <x v="25"/>
    </i>
    <i r="3">
      <x v="95"/>
    </i>
    <i r="2">
      <x v="19"/>
    </i>
    <i r="3">
      <x v="114"/>
    </i>
    <i r="2">
      <x v="20"/>
    </i>
    <i r="3">
      <x v="19"/>
    </i>
    <i r="3">
      <x v="138"/>
    </i>
    <i r="2">
      <x v="44"/>
    </i>
    <i r="3">
      <x v="69"/>
    </i>
    <i r="3">
      <x v="85"/>
    </i>
    <i r="1">
      <x v="5"/>
    </i>
    <i r="2">
      <x/>
    </i>
    <i r="3">
      <x v="32"/>
    </i>
    <i r="3">
      <x v="48"/>
    </i>
    <i r="3">
      <x v="63"/>
    </i>
    <i r="3">
      <x v="146"/>
    </i>
    <i r="2">
      <x v="1"/>
    </i>
    <i r="3">
      <x v="56"/>
    </i>
    <i r="3">
      <x v="123"/>
    </i>
    <i r="2">
      <x v="3"/>
    </i>
    <i r="3">
      <x v="33"/>
    </i>
    <i r="3">
      <x v="134"/>
    </i>
    <i r="2">
      <x v="8"/>
    </i>
    <i r="3">
      <x v="68"/>
    </i>
    <i r="3">
      <x v="111"/>
    </i>
    <i r="3">
      <x v="112"/>
    </i>
    <i r="3">
      <x v="218"/>
    </i>
    <i r="2">
      <x v="12"/>
    </i>
    <i r="3">
      <x v="26"/>
    </i>
    <i r="3">
      <x v="31"/>
    </i>
    <i r="3">
      <x v="47"/>
    </i>
    <i r="3">
      <x v="124"/>
    </i>
    <i r="3">
      <x v="171"/>
    </i>
    <i r="2">
      <x v="27"/>
    </i>
    <i r="3">
      <x v="23"/>
    </i>
    <i r="2">
      <x v="28"/>
    </i>
    <i r="3">
      <x v="34"/>
    </i>
    <i r="3">
      <x v="84"/>
    </i>
    <i r="2">
      <x v="37"/>
    </i>
    <i r="3">
      <x v="137"/>
    </i>
    <i r="2">
      <x v="57"/>
    </i>
    <i r="3">
      <x v="113"/>
    </i>
    <i r="1">
      <x v="6"/>
    </i>
    <i r="2">
      <x v="2"/>
    </i>
    <i r="3">
      <x v="189"/>
    </i>
    <i r="2">
      <x v="10"/>
    </i>
    <i r="3">
      <x v="2"/>
    </i>
    <i r="3">
      <x v="21"/>
    </i>
    <i r="3">
      <x v="28"/>
    </i>
    <i r="3">
      <x v="39"/>
    </i>
    <i r="3">
      <x v="57"/>
    </i>
    <i r="3">
      <x v="91"/>
    </i>
    <i r="3">
      <x v="151"/>
    </i>
    <i r="2">
      <x v="24"/>
    </i>
    <i r="3">
      <x v="16"/>
    </i>
    <i r="2">
      <x v="35"/>
    </i>
    <i r="3">
      <x v="120"/>
    </i>
    <i r="3">
      <x v="161"/>
    </i>
    <i r="2">
      <x v="38"/>
    </i>
    <i r="3">
      <x v="41"/>
    </i>
    <i r="3">
      <x v="125"/>
    </i>
    <i r="2">
      <x v="55"/>
    </i>
    <i r="3">
      <x v="217"/>
    </i>
    <i r="2">
      <x v="69"/>
    </i>
    <i r="3">
      <x v="188"/>
    </i>
    <i>
      <x v="5"/>
    </i>
    <i r="1">
      <x/>
    </i>
    <i r="2">
      <x v="13"/>
    </i>
    <i r="3">
      <x v="17"/>
    </i>
    <i r="2">
      <x v="18"/>
    </i>
    <i r="3">
      <x v="77"/>
    </i>
    <i r="2">
      <x v="62"/>
    </i>
    <i r="3">
      <x v="184"/>
    </i>
    <i r="1">
      <x v="1"/>
    </i>
    <i r="2">
      <x v="42"/>
    </i>
    <i r="3">
      <x v="185"/>
    </i>
    <i r="1">
      <x v="4"/>
    </i>
    <i r="2">
      <x v="11"/>
    </i>
    <i r="3">
      <x v="7"/>
    </i>
    <i r="1">
      <x v="5"/>
    </i>
    <i r="2">
      <x v="1"/>
    </i>
    <i r="3">
      <x v="56"/>
    </i>
    <i r="2">
      <x v="28"/>
    </i>
    <i r="3">
      <x v="34"/>
    </i>
    <i r="2">
      <x v="29"/>
    </i>
    <i r="3">
      <x v="24"/>
    </i>
    <i>
      <x v="6"/>
    </i>
    <i r="1">
      <x/>
    </i>
    <i r="2">
      <x v="14"/>
    </i>
    <i r="3">
      <x v="37"/>
    </i>
    <i r="3">
      <x v="61"/>
    </i>
    <i r="2">
      <x v="34"/>
    </i>
    <i r="3">
      <x v="42"/>
    </i>
    <i r="3">
      <x v="119"/>
    </i>
    <i r="3">
      <x v="166"/>
    </i>
    <i r="1">
      <x v="2"/>
    </i>
    <i r="2">
      <x v="15"/>
    </i>
    <i r="3">
      <x v="160"/>
    </i>
    <i r="3">
      <x v="174"/>
    </i>
    <i r="2">
      <x v="21"/>
    </i>
    <i r="3">
      <x v="36"/>
    </i>
    <i r="2">
      <x v="25"/>
    </i>
    <i r="3">
      <x v="20"/>
    </i>
    <i r="3">
      <x v="106"/>
    </i>
    <i r="3">
      <x v="135"/>
    </i>
    <i r="2">
      <x v="26"/>
    </i>
    <i r="3">
      <x v="213"/>
    </i>
    <i r="1">
      <x v="4"/>
    </i>
    <i r="2">
      <x v="19"/>
    </i>
    <i r="3">
      <x v="71"/>
    </i>
    <i r="1">
      <x v="5"/>
    </i>
    <i r="2">
      <x/>
    </i>
    <i r="3">
      <x v="32"/>
    </i>
    <i r="3">
      <x v="63"/>
    </i>
    <i r="2">
      <x v="12"/>
    </i>
    <i r="3">
      <x v="26"/>
    </i>
    <i r="3">
      <x v="31"/>
    </i>
    <i r="3">
      <x v="124"/>
    </i>
    <i r="3">
      <x v="136"/>
    </i>
    <i r="3">
      <x v="171"/>
    </i>
    <i r="3">
      <x v="177"/>
    </i>
    <i r="2">
      <x v="28"/>
    </i>
    <i r="3">
      <x v="34"/>
    </i>
    <i r="2">
      <x v="37"/>
    </i>
    <i r="3">
      <x v="132"/>
    </i>
    <i r="3">
      <x v="175"/>
    </i>
    <i>
      <x v="7"/>
    </i>
    <i r="1">
      <x/>
    </i>
    <i r="2">
      <x v="6"/>
    </i>
    <i r="3">
      <x v="105"/>
    </i>
    <i r="2">
      <x v="13"/>
    </i>
    <i r="3">
      <x/>
    </i>
    <i r="3">
      <x v="65"/>
    </i>
    <i r="3">
      <x v="100"/>
    </i>
    <i r="2">
      <x v="34"/>
    </i>
    <i r="3">
      <x v="119"/>
    </i>
    <i r="2">
      <x v="52"/>
    </i>
    <i r="3">
      <x v="88"/>
    </i>
    <i r="1">
      <x v="2"/>
    </i>
    <i r="2">
      <x v="46"/>
    </i>
    <i r="3">
      <x v="72"/>
    </i>
    <i r="2">
      <x v="58"/>
    </i>
    <i r="3">
      <x v="128"/>
    </i>
    <i r="1">
      <x v="5"/>
    </i>
    <i r="2">
      <x/>
    </i>
    <i r="3">
      <x v="48"/>
    </i>
    <i r="3">
      <x v="146"/>
    </i>
    <i r="3">
      <x v="152"/>
    </i>
    <i r="2">
      <x v="1"/>
    </i>
    <i r="3">
      <x v="8"/>
    </i>
    <i r="3">
      <x v="56"/>
    </i>
    <i r="3">
      <x v="83"/>
    </i>
    <i r="3">
      <x v="123"/>
    </i>
    <i r="3">
      <x v="147"/>
    </i>
    <i r="3">
      <x v="193"/>
    </i>
    <i r="2">
      <x v="3"/>
    </i>
    <i r="3">
      <x v="13"/>
    </i>
    <i r="3">
      <x v="134"/>
    </i>
    <i r="2">
      <x v="8"/>
    </i>
    <i r="3">
      <x v="68"/>
    </i>
    <i r="3">
      <x v="111"/>
    </i>
    <i r="3">
      <x v="112"/>
    </i>
    <i r="2">
      <x v="12"/>
    </i>
    <i r="3">
      <x v="177"/>
    </i>
    <i r="2">
      <x v="28"/>
    </i>
    <i r="3">
      <x v="74"/>
    </i>
    <i r="2">
      <x v="57"/>
    </i>
    <i r="3">
      <x v="113"/>
    </i>
    <i r="1">
      <x v="6"/>
    </i>
    <i r="2">
      <x v="10"/>
    </i>
    <i r="3">
      <x v="2"/>
    </i>
    <i r="3">
      <x v="21"/>
    </i>
    <i r="3">
      <x v="28"/>
    </i>
    <i r="3">
      <x v="49"/>
    </i>
    <i r="3">
      <x v="57"/>
    </i>
    <i r="3">
      <x v="87"/>
    </i>
    <i r="3">
      <x v="91"/>
    </i>
    <i r="3">
      <x v="141"/>
    </i>
    <i r="2">
      <x v="55"/>
    </i>
    <i r="3">
      <x v="216"/>
    </i>
    <i r="2">
      <x v="64"/>
    </i>
    <i r="3">
      <x v="139"/>
    </i>
    <i>
      <x v="8"/>
    </i>
    <i r="1">
      <x/>
    </i>
    <i r="2">
      <x v="14"/>
    </i>
    <i r="3">
      <x v="38"/>
    </i>
    <i r="3">
      <x v="62"/>
    </i>
    <i r="3">
      <x v="96"/>
    </i>
    <i r="3">
      <x v="127"/>
    </i>
    <i r="2">
      <x v="18"/>
    </i>
    <i r="3">
      <x v="80"/>
    </i>
    <i r="2">
      <x v="52"/>
    </i>
    <i r="3">
      <x v="106"/>
    </i>
    <i r="1">
      <x v="1"/>
    </i>
    <i r="2">
      <x v="43"/>
    </i>
    <i r="3">
      <x v="186"/>
    </i>
    <i r="1">
      <x v="2"/>
    </i>
    <i r="2">
      <x v="25"/>
    </i>
    <i r="3">
      <x v="135"/>
    </i>
    <i r="2">
      <x v="48"/>
    </i>
    <i r="3">
      <x v="54"/>
    </i>
    <i r="2">
      <x v="49"/>
    </i>
    <i r="3">
      <x v="221"/>
    </i>
    <i r="1">
      <x v="3"/>
    </i>
    <i r="2">
      <x v="16"/>
    </i>
    <i r="3">
      <x v="11"/>
    </i>
    <i r="1">
      <x v="4"/>
    </i>
    <i r="2">
      <x v="5"/>
    </i>
    <i r="3">
      <x v="4"/>
    </i>
    <i r="2">
      <x v="11"/>
    </i>
    <i r="3">
      <x v="1"/>
    </i>
    <i r="3">
      <x v="5"/>
    </i>
    <i r="3">
      <x v="6"/>
    </i>
    <i r="3">
      <x v="25"/>
    </i>
    <i r="1">
      <x v="5"/>
    </i>
    <i r="2">
      <x v="12"/>
    </i>
    <i r="3">
      <x v="124"/>
    </i>
    <i r="1">
      <x v="6"/>
    </i>
    <i r="2">
      <x v="35"/>
    </i>
    <i r="3">
      <x v="161"/>
    </i>
    <i r="2">
      <x v="50"/>
    </i>
    <i r="3">
      <x v="98"/>
    </i>
    <i>
      <x v="9"/>
    </i>
    <i r="1">
      <x v="2"/>
    </i>
    <i r="2">
      <x v="25"/>
    </i>
    <i r="3">
      <x v="135"/>
    </i>
    <i r="1">
      <x v="5"/>
    </i>
    <i r="2">
      <x v="28"/>
    </i>
    <i r="3">
      <x v="34"/>
    </i>
    <i r="1">
      <x v="6"/>
    </i>
    <i r="2">
      <x v="64"/>
    </i>
    <i r="3">
      <x v="150"/>
    </i>
    <i r="2">
      <x v="65"/>
    </i>
    <i r="3">
      <x v="209"/>
    </i>
    <i>
      <x v="10"/>
    </i>
    <i r="1">
      <x/>
    </i>
    <i r="2">
      <x v="6"/>
    </i>
    <i r="3">
      <x v="194"/>
    </i>
    <i r="2">
      <x v="13"/>
    </i>
    <i r="3">
      <x v="3"/>
    </i>
    <i r="3">
      <x v="51"/>
    </i>
    <i r="3">
      <x v="65"/>
    </i>
    <i r="2">
      <x v="14"/>
    </i>
    <i r="3">
      <x v="58"/>
    </i>
    <i r="2">
      <x v="22"/>
    </i>
    <i r="3">
      <x v="104"/>
    </i>
    <i r="2">
      <x v="31"/>
    </i>
    <i r="3">
      <x v="63"/>
    </i>
    <i r="2">
      <x v="40"/>
    </i>
    <i r="3">
      <x v="37"/>
    </i>
    <i r="1">
      <x v="2"/>
    </i>
    <i r="2">
      <x v="36"/>
    </i>
    <i r="3">
      <x v="195"/>
    </i>
    <i r="2">
      <x v="46"/>
    </i>
    <i r="3">
      <x v="187"/>
    </i>
    <i r="2">
      <x v="48"/>
    </i>
    <i r="3">
      <x v="120"/>
    </i>
    <i r="1">
      <x v="3"/>
    </i>
    <i r="2">
      <x v="68"/>
    </i>
    <i r="3">
      <x v="164"/>
    </i>
    <i r="2">
      <x v="70"/>
    </i>
    <i r="3">
      <x v="220"/>
    </i>
    <i r="1">
      <x v="4"/>
    </i>
    <i r="2">
      <x v="11"/>
    </i>
    <i r="3">
      <x v="6"/>
    </i>
    <i r="2">
      <x v="20"/>
    </i>
    <i r="3">
      <x v="19"/>
    </i>
    <i r="3">
      <x v="156"/>
    </i>
    <i r="1">
      <x v="5"/>
    </i>
    <i r="2">
      <x v="12"/>
    </i>
    <i r="3">
      <x v="124"/>
    </i>
    <i r="3">
      <x v="196"/>
    </i>
    <i r="2">
      <x v="29"/>
    </i>
    <i r="3">
      <x v="24"/>
    </i>
    <i r="2">
      <x v="37"/>
    </i>
    <i r="3">
      <x v="197"/>
    </i>
    <i r="1">
      <x v="6"/>
    </i>
    <i r="2">
      <x v="38"/>
    </i>
    <i r="3">
      <x v="219"/>
    </i>
    <i>
      <x v="11"/>
    </i>
    <i r="1">
      <x v="1"/>
    </i>
    <i r="2">
      <x v="41"/>
    </i>
    <i r="3">
      <x v="43"/>
    </i>
    <i r="1">
      <x v="4"/>
    </i>
    <i r="2">
      <x v="19"/>
    </i>
    <i r="3">
      <x v="71"/>
    </i>
    <i r="1">
      <x v="5"/>
    </i>
    <i r="2">
      <x/>
    </i>
    <i r="3">
      <x v="63"/>
    </i>
    <i>
      <x v="12"/>
    </i>
    <i r="1">
      <x/>
    </i>
    <i r="2">
      <x v="13"/>
    </i>
    <i r="3">
      <x v="51"/>
    </i>
    <i r="2">
      <x v="14"/>
    </i>
    <i r="3">
      <x v="38"/>
    </i>
    <i r="2">
      <x v="39"/>
    </i>
    <i r="3">
      <x v="60"/>
    </i>
    <i r="2">
      <x v="47"/>
    </i>
    <i r="3">
      <x v="202"/>
    </i>
    <i r="2">
      <x v="51"/>
    </i>
    <i r="3">
      <x v="132"/>
    </i>
    <i r="1">
      <x v="1"/>
    </i>
    <i r="2">
      <x v="17"/>
    </i>
    <i r="3">
      <x v="108"/>
    </i>
    <i r="2">
      <x v="41"/>
    </i>
    <i r="3">
      <x v="43"/>
    </i>
    <i r="1">
      <x v="2"/>
    </i>
    <i r="2">
      <x v="21"/>
    </i>
    <i r="3">
      <x v="145"/>
    </i>
    <i r="2">
      <x v="25"/>
    </i>
    <i r="3">
      <x v="165"/>
    </i>
    <i r="2">
      <x v="58"/>
    </i>
    <i r="3">
      <x v="117"/>
    </i>
    <i r="1">
      <x v="3"/>
    </i>
    <i r="2">
      <x v="16"/>
    </i>
    <i r="3">
      <x v="11"/>
    </i>
    <i r="2">
      <x v="67"/>
    </i>
    <i r="3">
      <x v="162"/>
    </i>
    <i r="3">
      <x v="164"/>
    </i>
    <i r="1">
      <x v="4"/>
    </i>
    <i r="2">
      <x v="11"/>
    </i>
    <i r="3">
      <x v="1"/>
    </i>
    <i r="3">
      <x v="6"/>
    </i>
    <i r="3">
      <x v="25"/>
    </i>
    <i r="2">
      <x v="19"/>
    </i>
    <i r="3">
      <x v="114"/>
    </i>
    <i r="1">
      <x v="5"/>
    </i>
    <i r="2">
      <x v="12"/>
    </i>
    <i r="3">
      <x v="26"/>
    </i>
    <i r="3">
      <x v="124"/>
    </i>
    <i r="1">
      <x v="6"/>
    </i>
    <i r="2">
      <x v="30"/>
    </i>
    <i r="3">
      <x v="181"/>
    </i>
    <i r="2">
      <x v="38"/>
    </i>
    <i r="3">
      <x v="41"/>
    </i>
    <i r="2">
      <x v="50"/>
    </i>
    <i r="3">
      <x v="223"/>
    </i>
    <i>
      <x v="13"/>
    </i>
    <i r="1">
      <x/>
    </i>
    <i r="2">
      <x v="4"/>
    </i>
    <i r="3">
      <x v="50"/>
    </i>
    <i r="2">
      <x v="13"/>
    </i>
    <i r="3">
      <x v="17"/>
    </i>
    <i r="2">
      <x v="18"/>
    </i>
    <i r="3">
      <x v="66"/>
    </i>
    <i r="1">
      <x v="1"/>
    </i>
    <i r="2">
      <x v="9"/>
    </i>
    <i r="3">
      <x v="58"/>
    </i>
    <i r="2">
      <x v="41"/>
    </i>
    <i r="3">
      <x v="43"/>
    </i>
    <i r="2">
      <x v="63"/>
    </i>
    <i r="3">
      <x v="126"/>
    </i>
    <i r="1">
      <x v="4"/>
    </i>
    <i r="2">
      <x v="11"/>
    </i>
    <i r="3">
      <x v="1"/>
    </i>
    <i r="3">
      <x v="6"/>
    </i>
    <i r="3">
      <x v="7"/>
    </i>
    <i r="2">
      <x v="20"/>
    </i>
    <i r="3">
      <x v="19"/>
    </i>
    <i r="2">
      <x v="44"/>
    </i>
    <i r="3">
      <x v="70"/>
    </i>
    <i r="1">
      <x v="5"/>
    </i>
    <i r="2">
      <x v="1"/>
    </i>
    <i r="3">
      <x v="193"/>
    </i>
    <i r="2">
      <x v="3"/>
    </i>
    <i r="3">
      <x v="33"/>
    </i>
    <i r="2">
      <x v="8"/>
    </i>
    <i r="3">
      <x v="111"/>
    </i>
    <i r="2">
      <x v="54"/>
    </i>
    <i r="3">
      <x v="159"/>
    </i>
    <i r="1">
      <x v="6"/>
    </i>
    <i r="2">
      <x v="10"/>
    </i>
    <i r="3">
      <x v="2"/>
    </i>
    <i r="3">
      <x v="28"/>
    </i>
    <i r="3">
      <x v="57"/>
    </i>
    <i r="3">
      <x v="87"/>
    </i>
    <i r="3">
      <x v="91"/>
    </i>
    <i r="3">
      <x v="191"/>
    </i>
    <i r="3">
      <x v="192"/>
    </i>
    <i r="2">
      <x v="38"/>
    </i>
    <i r="3">
      <x v="116"/>
    </i>
    <i>
      <x v="14"/>
    </i>
    <i r="1">
      <x/>
    </i>
    <i r="2">
      <x v="6"/>
    </i>
    <i r="3">
      <x v="37"/>
    </i>
    <i r="3">
      <x v="105"/>
    </i>
    <i r="2">
      <x v="13"/>
    </i>
    <i r="3">
      <x/>
    </i>
    <i r="3">
      <x v="51"/>
    </i>
    <i r="3">
      <x v="64"/>
    </i>
    <i r="3">
      <x v="67"/>
    </i>
    <i r="3">
      <x v="76"/>
    </i>
    <i r="2">
      <x v="14"/>
    </i>
    <i r="3">
      <x v="9"/>
    </i>
    <i r="2">
      <x v="18"/>
    </i>
    <i r="3">
      <x v="52"/>
    </i>
    <i r="3">
      <x v="66"/>
    </i>
    <i r="3">
      <x v="80"/>
    </i>
    <i r="3">
      <x v="94"/>
    </i>
    <i r="3">
      <x v="101"/>
    </i>
    <i r="3">
      <x v="102"/>
    </i>
    <i r="2">
      <x v="22"/>
    </i>
    <i r="3">
      <x v="203"/>
    </i>
    <i r="2">
      <x v="52"/>
    </i>
    <i r="3">
      <x v="106"/>
    </i>
    <i r="1">
      <x v="1"/>
    </i>
    <i r="2">
      <x v="17"/>
    </i>
    <i r="3">
      <x v="55"/>
    </i>
    <i r="1">
      <x v="2"/>
    </i>
    <i r="2">
      <x v="15"/>
    </i>
    <i r="3">
      <x v="55"/>
    </i>
    <i r="2">
      <x v="21"/>
    </i>
    <i r="3">
      <x v="36"/>
    </i>
    <i r="2">
      <x v="25"/>
    </i>
    <i r="3">
      <x v="106"/>
    </i>
    <i r="3">
      <x v="135"/>
    </i>
    <i r="2">
      <x v="26"/>
    </i>
    <i r="3">
      <x v="22"/>
    </i>
    <i r="2">
      <x v="32"/>
    </i>
    <i r="3">
      <x v="30"/>
    </i>
    <i r="2">
      <x v="48"/>
    </i>
    <i r="3">
      <x v="54"/>
    </i>
    <i r="1">
      <x v="3"/>
    </i>
    <i r="2">
      <x v="16"/>
    </i>
    <i r="3">
      <x v="11"/>
    </i>
    <i r="3">
      <x v="15"/>
    </i>
    <i r="3">
      <x v="110"/>
    </i>
    <i r="1">
      <x v="4"/>
    </i>
    <i r="2">
      <x v="5"/>
    </i>
    <i r="3">
      <x v="4"/>
    </i>
    <i r="2">
      <x v="7"/>
    </i>
    <i r="3">
      <x v="75"/>
    </i>
    <i r="2">
      <x v="11"/>
    </i>
    <i r="3">
      <x v="1"/>
    </i>
    <i r="2">
      <x v="20"/>
    </i>
    <i r="3">
      <x v="19"/>
    </i>
    <i r="3">
      <x v="138"/>
    </i>
    <i r="2">
      <x v="44"/>
    </i>
    <i r="3">
      <x v="78"/>
    </i>
    <i r="1">
      <x v="5"/>
    </i>
    <i r="2">
      <x v="1"/>
    </i>
    <i r="3">
      <x v="8"/>
    </i>
    <i r="3">
      <x v="123"/>
    </i>
    <i r="2">
      <x v="12"/>
    </i>
    <i r="3">
      <x v="124"/>
    </i>
    <i r="1">
      <x v="6"/>
    </i>
    <i r="2">
      <x v="33"/>
    </i>
    <i r="3">
      <x v="182"/>
    </i>
    <i r="2">
      <x v="61"/>
    </i>
    <i r="3">
      <x v="55"/>
    </i>
    <i>
      <x v="15"/>
    </i>
    <i r="1">
      <x/>
    </i>
    <i r="2">
      <x v="6"/>
    </i>
    <i r="3">
      <x v="37"/>
    </i>
    <i r="2">
      <x v="18"/>
    </i>
    <i r="3">
      <x v="52"/>
    </i>
    <i r="3">
      <x v="77"/>
    </i>
    <i r="2">
      <x v="22"/>
    </i>
    <i r="3">
      <x v="10"/>
    </i>
    <i r="3">
      <x v="203"/>
    </i>
    <i r="1">
      <x v="2"/>
    </i>
    <i r="2">
      <x v="26"/>
    </i>
    <i r="3">
      <x v="213"/>
    </i>
    <i r="2">
      <x v="46"/>
    </i>
    <i r="3">
      <x v="97"/>
    </i>
    <i r="2">
      <x v="48"/>
    </i>
    <i r="3">
      <x v="212"/>
    </i>
    <i r="1">
      <x v="4"/>
    </i>
    <i r="2">
      <x v="7"/>
    </i>
    <i r="3">
      <x v="73"/>
    </i>
    <i r="1">
      <x v="5"/>
    </i>
    <i r="2">
      <x v="1"/>
    </i>
    <i r="3">
      <x v="83"/>
    </i>
    <i r="3">
      <x v="193"/>
    </i>
    <i r="2">
      <x v="3"/>
    </i>
    <i r="3">
      <x v="13"/>
    </i>
    <i r="3">
      <x v="134"/>
    </i>
    <i r="2">
      <x v="8"/>
    </i>
    <i r="3">
      <x v="218"/>
    </i>
    <i r="2">
      <x v="28"/>
    </i>
    <i r="3">
      <x v="34"/>
    </i>
    <i r="2">
      <x v="57"/>
    </i>
    <i r="3">
      <x v="113"/>
    </i>
    <i r="1">
      <x v="6"/>
    </i>
    <i r="2">
      <x v="10"/>
    </i>
    <i r="3">
      <x v="2"/>
    </i>
    <i r="3">
      <x v="21"/>
    </i>
    <i r="3">
      <x v="141"/>
    </i>
    <i>
      <x v="16"/>
    </i>
    <i r="1">
      <x v="1"/>
    </i>
    <i r="2">
      <x v="43"/>
    </i>
    <i r="3">
      <x v="109"/>
    </i>
    <i r="1">
      <x v="4"/>
    </i>
    <i r="2">
      <x v="5"/>
    </i>
    <i r="3">
      <x v="4"/>
    </i>
    <i>
      <x v="17"/>
    </i>
    <i r="1">
      <x/>
    </i>
    <i r="2">
      <x v="13"/>
    </i>
    <i r="3">
      <x v="65"/>
    </i>
    <i r="2">
      <x v="14"/>
    </i>
    <i r="3">
      <x v="79"/>
    </i>
    <i r="2">
      <x v="22"/>
    </i>
    <i r="3">
      <x v="92"/>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heetViews>
  <sheetFormatPr baseColWidth="10" defaultColWidth="0" defaultRowHeight="13" x14ac:dyDescent="0.3"/>
  <cols>
    <col min="1" max="1" width="1.7265625" style="46" customWidth="1"/>
    <col min="2" max="2" width="101.81640625" style="115" customWidth="1"/>
    <col min="3" max="3" width="0.1796875" style="114" customWidth="1"/>
    <col min="4" max="8" width="11.453125" style="114" hidden="1" customWidth="1"/>
    <col min="9" max="16384" width="11.453125" style="46" hidden="1"/>
  </cols>
  <sheetData>
    <row r="1" spans="2:2" s="343" customFormat="1" ht="15.75" customHeight="1" x14ac:dyDescent="0.25">
      <c r="B1" s="342" t="s">
        <v>0</v>
      </c>
    </row>
    <row r="2" spans="2:2" s="343" customFormat="1" ht="15.75" customHeight="1" x14ac:dyDescent="0.25">
      <c r="B2" s="344" t="s">
        <v>419</v>
      </c>
    </row>
    <row r="3" spans="2:2" s="343" customFormat="1" ht="15.75" customHeight="1" x14ac:dyDescent="0.25">
      <c r="B3" s="344" t="s">
        <v>1546</v>
      </c>
    </row>
    <row r="4" spans="2:2" s="343" customFormat="1" ht="15.75" customHeight="1" thickBot="1" x14ac:dyDescent="0.3">
      <c r="B4" s="345"/>
    </row>
    <row r="5" spans="2:2" s="343" customFormat="1" ht="17.25" customHeight="1" thickBot="1" x14ac:dyDescent="0.3">
      <c r="B5" s="346" t="s">
        <v>254</v>
      </c>
    </row>
    <row r="6" spans="2:2" s="343" customFormat="1" thickBot="1" x14ac:dyDescent="0.3">
      <c r="B6" s="345"/>
    </row>
    <row r="7" spans="2:2" s="343" customFormat="1" ht="13.5" thickBot="1" x14ac:dyDescent="0.35">
      <c r="B7" s="225" t="s">
        <v>255</v>
      </c>
    </row>
    <row r="8" spans="2:2" x14ac:dyDescent="0.3">
      <c r="B8" s="208"/>
    </row>
    <row r="9" spans="2:2" x14ac:dyDescent="0.3">
      <c r="B9" s="1417" t="s">
        <v>194</v>
      </c>
    </row>
    <row r="10" spans="2:2" x14ac:dyDescent="0.3">
      <c r="B10" s="624" t="s">
        <v>195</v>
      </c>
    </row>
    <row r="11" spans="2:2" x14ac:dyDescent="0.3">
      <c r="B11" s="624" t="s">
        <v>196</v>
      </c>
    </row>
    <row r="12" spans="2:2" x14ac:dyDescent="0.3">
      <c r="B12" s="624" t="s">
        <v>197</v>
      </c>
    </row>
    <row r="13" spans="2:2" x14ac:dyDescent="0.3">
      <c r="B13" s="624" t="s">
        <v>199</v>
      </c>
    </row>
    <row r="14" spans="2:2" x14ac:dyDescent="0.3">
      <c r="B14" s="624" t="s">
        <v>200</v>
      </c>
    </row>
    <row r="15" spans="2:2" x14ac:dyDescent="0.3">
      <c r="B15" s="624" t="s">
        <v>201</v>
      </c>
    </row>
    <row r="16" spans="2:2" x14ac:dyDescent="0.3">
      <c r="B16" s="624" t="s">
        <v>203</v>
      </c>
    </row>
    <row r="17" spans="2:2" x14ac:dyDescent="0.3">
      <c r="B17" s="624" t="s">
        <v>204</v>
      </c>
    </row>
    <row r="18" spans="2:2" x14ac:dyDescent="0.3">
      <c r="B18" s="624" t="s">
        <v>285</v>
      </c>
    </row>
    <row r="19" spans="2:2" x14ac:dyDescent="0.3">
      <c r="B19" s="624" t="s">
        <v>286</v>
      </c>
    </row>
    <row r="20" spans="2:2" x14ac:dyDescent="0.3">
      <c r="B20" s="624" t="s">
        <v>208</v>
      </c>
    </row>
    <row r="21" spans="2:2" x14ac:dyDescent="0.3">
      <c r="B21" s="624" t="s">
        <v>209</v>
      </c>
    </row>
    <row r="22" spans="2:2" x14ac:dyDescent="0.3">
      <c r="B22" s="624" t="s">
        <v>210</v>
      </c>
    </row>
    <row r="23" spans="2:2" x14ac:dyDescent="0.3">
      <c r="B23" s="624" t="s">
        <v>256</v>
      </c>
    </row>
    <row r="24" spans="2:2" x14ac:dyDescent="0.3">
      <c r="B24" s="624" t="s">
        <v>367</v>
      </c>
    </row>
    <row r="25" spans="2:2" x14ac:dyDescent="0.3">
      <c r="B25" s="624" t="s">
        <v>249</v>
      </c>
    </row>
    <row r="26" spans="2:2" x14ac:dyDescent="0.3">
      <c r="B26" s="624" t="s">
        <v>250</v>
      </c>
    </row>
    <row r="27" spans="2:2" x14ac:dyDescent="0.3">
      <c r="B27" s="624" t="s">
        <v>253</v>
      </c>
    </row>
    <row r="28" spans="2:2" x14ac:dyDescent="0.3">
      <c r="B28" s="624" t="s">
        <v>728</v>
      </c>
    </row>
    <row r="29" spans="2:2" x14ac:dyDescent="0.3">
      <c r="B29" s="624" t="s">
        <v>384</v>
      </c>
    </row>
    <row r="30" spans="2:2" x14ac:dyDescent="0.3">
      <c r="B30" s="624" t="s">
        <v>452</v>
      </c>
    </row>
    <row r="31" spans="2:2" x14ac:dyDescent="0.3">
      <c r="B31" s="624" t="s">
        <v>453</v>
      </c>
    </row>
    <row r="32" spans="2:2" x14ac:dyDescent="0.3">
      <c r="B32" s="624" t="s">
        <v>455</v>
      </c>
    </row>
    <row r="33" spans="2:2" x14ac:dyDescent="0.3">
      <c r="B33" s="624" t="s">
        <v>457</v>
      </c>
    </row>
    <row r="34" spans="2:2" ht="14.25" customHeight="1" x14ac:dyDescent="0.3">
      <c r="B34" s="626" t="s">
        <v>611</v>
      </c>
    </row>
    <row r="35" spans="2:2" ht="26.25" customHeight="1" x14ac:dyDescent="0.3">
      <c r="B35" s="626" t="s">
        <v>729</v>
      </c>
    </row>
    <row r="36" spans="2:2" ht="13.5" customHeight="1" x14ac:dyDescent="0.3">
      <c r="B36" s="623" t="s">
        <v>726</v>
      </c>
    </row>
    <row r="37" spans="2:2" x14ac:dyDescent="0.3">
      <c r="B37" s="626" t="s">
        <v>727</v>
      </c>
    </row>
    <row r="38" spans="2:2" ht="10.5" customHeight="1" x14ac:dyDescent="0.3">
      <c r="B38" s="226"/>
    </row>
    <row r="39" spans="2:2" ht="13.5" thickBot="1" x14ac:dyDescent="0.35">
      <c r="B39" s="298" t="s">
        <v>258</v>
      </c>
    </row>
    <row r="40" spans="2:2" ht="39.75" customHeight="1" x14ac:dyDescent="0.3">
      <c r="B40" s="625" t="s">
        <v>257</v>
      </c>
    </row>
    <row r="41" spans="2:2" ht="9" customHeight="1" thickBot="1" x14ac:dyDescent="0.35">
      <c r="B41" s="169"/>
    </row>
    <row r="42" spans="2:2" ht="13.5" thickBot="1" x14ac:dyDescent="0.35">
      <c r="B42" s="277" t="s">
        <v>259</v>
      </c>
    </row>
    <row r="43" spans="2:2" ht="37.5" x14ac:dyDescent="0.3">
      <c r="B43" s="276" t="s">
        <v>307</v>
      </c>
    </row>
    <row r="44" spans="2:2" ht="7.5" customHeight="1" thickBot="1" x14ac:dyDescent="0.35">
      <c r="B44" s="170"/>
    </row>
    <row r="45" spans="2:2" x14ac:dyDescent="0.3">
      <c r="B45" s="265" t="s">
        <v>260</v>
      </c>
    </row>
    <row r="46" spans="2:2" x14ac:dyDescent="0.3">
      <c r="B46" s="938" t="s">
        <v>276</v>
      </c>
    </row>
    <row r="47" spans="2:2" x14ac:dyDescent="0.3">
      <c r="B47" s="625" t="s">
        <v>424</v>
      </c>
    </row>
    <row r="48" spans="2:2" x14ac:dyDescent="0.3">
      <c r="B48" s="625" t="s">
        <v>425</v>
      </c>
    </row>
    <row r="49" spans="2:2" x14ac:dyDescent="0.3">
      <c r="B49" s="625" t="s">
        <v>426</v>
      </c>
    </row>
    <row r="50" spans="2:2" x14ac:dyDescent="0.3">
      <c r="B50" s="939" t="s">
        <v>427</v>
      </c>
    </row>
    <row r="51" spans="2:2" ht="13.5" thickBot="1" x14ac:dyDescent="0.35">
      <c r="B51" s="940" t="s">
        <v>527</v>
      </c>
    </row>
    <row r="52" spans="2:2" ht="13.5" thickBot="1" x14ac:dyDescent="0.35">
      <c r="B52" s="277" t="s">
        <v>261</v>
      </c>
    </row>
    <row r="53" spans="2:2" ht="13.5" thickBot="1" x14ac:dyDescent="0.35">
      <c r="B53" s="625" t="s">
        <v>263</v>
      </c>
    </row>
    <row r="54" spans="2:2" x14ac:dyDescent="0.3">
      <c r="B54" s="552" t="s">
        <v>262</v>
      </c>
    </row>
    <row r="55" spans="2:2" ht="16.5" customHeight="1" thickBot="1" x14ac:dyDescent="0.35">
      <c r="B55" s="627" t="s">
        <v>388</v>
      </c>
    </row>
    <row r="56" spans="2:2" x14ac:dyDescent="0.3">
      <c r="B56" s="552" t="s">
        <v>478</v>
      </c>
    </row>
    <row r="57" spans="2:2" x14ac:dyDescent="0.3">
      <c r="B57" s="627" t="s">
        <v>475</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639"/>
  <sheetViews>
    <sheetView zoomScale="90" zoomScaleNormal="90" workbookViewId="0">
      <selection activeCell="B640" sqref="B640:I651"/>
    </sheetView>
  </sheetViews>
  <sheetFormatPr baseColWidth="10" defaultColWidth="11.453125" defaultRowHeight="14.5" x14ac:dyDescent="0.35"/>
  <cols>
    <col min="1" max="2" width="11.453125" style="514"/>
    <col min="3" max="3" width="20.26953125" style="514" customWidth="1"/>
    <col min="4" max="4" width="25.453125" style="514" customWidth="1"/>
    <col min="5" max="5" width="31.453125" style="514" customWidth="1"/>
    <col min="6" max="6" width="15.81640625" style="514" customWidth="1"/>
    <col min="7" max="7" width="16.453125" style="514" bestFit="1" customWidth="1"/>
    <col min="8" max="9" width="11.453125" style="514"/>
    <col min="10" max="11" width="0" style="514" hidden="1" customWidth="1"/>
    <col min="12" max="16384" width="11.453125" style="514"/>
  </cols>
  <sheetData>
    <row r="1" spans="2:10" x14ac:dyDescent="0.35">
      <c r="B1" s="513" t="s">
        <v>81</v>
      </c>
      <c r="C1" s="513" t="s">
        <v>362</v>
      </c>
      <c r="D1" s="513" t="s">
        <v>363</v>
      </c>
      <c r="E1" s="513" t="s">
        <v>364</v>
      </c>
      <c r="F1" s="513" t="s">
        <v>277</v>
      </c>
      <c r="G1" s="513" t="s">
        <v>278</v>
      </c>
      <c r="H1" s="513" t="s">
        <v>279</v>
      </c>
      <c r="I1" s="513" t="s">
        <v>280</v>
      </c>
      <c r="J1" s="513"/>
    </row>
    <row r="2" spans="2:10" x14ac:dyDescent="0.35">
      <c r="B2" s="616">
        <v>4</v>
      </c>
      <c r="C2" s="616" t="s">
        <v>103</v>
      </c>
      <c r="D2" s="616" t="s">
        <v>899</v>
      </c>
      <c r="E2" s="616" t="s">
        <v>1578</v>
      </c>
      <c r="F2" s="616">
        <v>6975000</v>
      </c>
      <c r="G2" s="616">
        <v>11825000</v>
      </c>
      <c r="H2" s="616">
        <v>2</v>
      </c>
      <c r="I2" s="616"/>
      <c r="J2" s="514">
        <v>1</v>
      </c>
    </row>
    <row r="3" spans="2:10" x14ac:dyDescent="0.35">
      <c r="B3" s="616">
        <v>4</v>
      </c>
      <c r="C3" s="616" t="s">
        <v>103</v>
      </c>
      <c r="D3" s="616" t="s">
        <v>808</v>
      </c>
      <c r="E3" s="616" t="s">
        <v>1579</v>
      </c>
      <c r="F3" s="616">
        <v>6975000</v>
      </c>
      <c r="G3" s="616">
        <v>11825000</v>
      </c>
      <c r="H3" s="616">
        <v>2</v>
      </c>
      <c r="I3" s="616"/>
      <c r="J3" s="514">
        <v>1</v>
      </c>
    </row>
    <row r="4" spans="2:10" x14ac:dyDescent="0.35">
      <c r="B4" s="616">
        <v>4</v>
      </c>
      <c r="C4" s="616" t="s">
        <v>103</v>
      </c>
      <c r="D4" s="616" t="s">
        <v>94</v>
      </c>
      <c r="E4" s="616" t="s">
        <v>1516</v>
      </c>
      <c r="F4" s="616">
        <v>7406000</v>
      </c>
      <c r="G4" s="616">
        <v>44100000</v>
      </c>
      <c r="H4" s="616">
        <v>1</v>
      </c>
      <c r="I4" s="616"/>
      <c r="J4" s="514">
        <v>2</v>
      </c>
    </row>
    <row r="5" spans="2:10" x14ac:dyDescent="0.35">
      <c r="B5" s="616">
        <v>4</v>
      </c>
      <c r="C5" s="616" t="s">
        <v>103</v>
      </c>
      <c r="D5" s="616" t="s">
        <v>818</v>
      </c>
      <c r="E5" s="616" t="s">
        <v>1580</v>
      </c>
      <c r="F5" s="616">
        <v>6975000</v>
      </c>
      <c r="G5" s="616">
        <v>11825000</v>
      </c>
      <c r="H5" s="616">
        <v>2</v>
      </c>
      <c r="I5" s="616"/>
      <c r="J5" s="514">
        <v>2</v>
      </c>
    </row>
    <row r="6" spans="2:10" x14ac:dyDescent="0.35">
      <c r="B6" s="616">
        <v>4</v>
      </c>
      <c r="C6" s="616" t="s">
        <v>103</v>
      </c>
      <c r="D6" s="616" t="s">
        <v>818</v>
      </c>
      <c r="E6" s="616" t="s">
        <v>1310</v>
      </c>
      <c r="F6" s="616">
        <v>6975000</v>
      </c>
      <c r="G6" s="616">
        <v>11825000</v>
      </c>
      <c r="H6" s="616">
        <v>2</v>
      </c>
      <c r="I6" s="616"/>
      <c r="J6" s="514">
        <v>1</v>
      </c>
    </row>
    <row r="7" spans="2:10" x14ac:dyDescent="0.35">
      <c r="B7" s="616">
        <v>4</v>
      </c>
      <c r="C7" s="616" t="s">
        <v>103</v>
      </c>
      <c r="D7" s="616" t="s">
        <v>109</v>
      </c>
      <c r="E7" s="616" t="s">
        <v>810</v>
      </c>
      <c r="F7" s="616">
        <v>7867000</v>
      </c>
      <c r="G7" s="616">
        <v>34189866.469999999</v>
      </c>
      <c r="H7" s="616">
        <v>1</v>
      </c>
      <c r="I7" s="616"/>
      <c r="J7" s="514">
        <v>1</v>
      </c>
    </row>
    <row r="8" spans="2:10" x14ac:dyDescent="0.35">
      <c r="B8" s="616">
        <v>4</v>
      </c>
      <c r="C8" s="616" t="s">
        <v>11</v>
      </c>
      <c r="D8" s="616" t="s">
        <v>95</v>
      </c>
      <c r="E8" s="616" t="s">
        <v>101</v>
      </c>
      <c r="F8" s="616">
        <v>9227000</v>
      </c>
      <c r="G8" s="616">
        <v>19455000</v>
      </c>
      <c r="H8" s="616">
        <v>1</v>
      </c>
      <c r="I8" s="616"/>
      <c r="J8" s="514">
        <v>3</v>
      </c>
    </row>
    <row r="9" spans="2:10" x14ac:dyDescent="0.35">
      <c r="B9" s="616">
        <v>4</v>
      </c>
      <c r="C9" s="616" t="s">
        <v>11</v>
      </c>
      <c r="D9" s="616" t="s">
        <v>95</v>
      </c>
      <c r="E9" s="616" t="s">
        <v>925</v>
      </c>
      <c r="F9" s="616">
        <v>9247000</v>
      </c>
      <c r="G9" s="616">
        <v>18802693.27</v>
      </c>
      <c r="H9" s="616">
        <v>1</v>
      </c>
      <c r="I9" s="616"/>
      <c r="J9" s="514">
        <v>1</v>
      </c>
    </row>
    <row r="10" spans="2:10" x14ac:dyDescent="0.35">
      <c r="B10" s="616">
        <v>4</v>
      </c>
      <c r="C10" s="616" t="s">
        <v>11</v>
      </c>
      <c r="D10" s="616" t="s">
        <v>1434</v>
      </c>
      <c r="E10" s="616" t="s">
        <v>1581</v>
      </c>
      <c r="F10" s="616">
        <v>6975000</v>
      </c>
      <c r="G10" s="616">
        <v>11825000</v>
      </c>
      <c r="H10" s="616">
        <v>2</v>
      </c>
      <c r="I10" s="616"/>
      <c r="J10" s="514">
        <v>2</v>
      </c>
    </row>
    <row r="11" spans="2:10" x14ac:dyDescent="0.35">
      <c r="B11" s="616">
        <v>4</v>
      </c>
      <c r="C11" s="616" t="s">
        <v>11</v>
      </c>
      <c r="D11" s="616" t="s">
        <v>84</v>
      </c>
      <c r="E11" s="616" t="s">
        <v>1268</v>
      </c>
      <c r="F11" s="616">
        <v>4646500</v>
      </c>
      <c r="G11" s="616">
        <v>9600000</v>
      </c>
      <c r="H11" s="616">
        <v>2</v>
      </c>
      <c r="I11" s="616"/>
      <c r="J11" s="514">
        <v>1</v>
      </c>
    </row>
    <row r="12" spans="2:10" x14ac:dyDescent="0.35">
      <c r="B12" s="616">
        <v>4</v>
      </c>
      <c r="C12" s="616" t="s">
        <v>11</v>
      </c>
      <c r="D12" s="616" t="s">
        <v>99</v>
      </c>
      <c r="E12" s="616" t="s">
        <v>821</v>
      </c>
      <c r="F12" s="616">
        <v>6975000</v>
      </c>
      <c r="G12" s="616">
        <v>11825000</v>
      </c>
      <c r="H12" s="616">
        <v>2</v>
      </c>
      <c r="I12" s="616"/>
      <c r="J12" s="514">
        <v>4</v>
      </c>
    </row>
    <row r="13" spans="2:10" x14ac:dyDescent="0.35">
      <c r="B13" s="616">
        <v>4</v>
      </c>
      <c r="C13" s="616" t="s">
        <v>12</v>
      </c>
      <c r="D13" s="616" t="s">
        <v>1303</v>
      </c>
      <c r="E13" s="616" t="s">
        <v>1513</v>
      </c>
      <c r="F13" s="616">
        <v>8161000</v>
      </c>
      <c r="G13" s="616">
        <v>55599000</v>
      </c>
      <c r="H13" s="616">
        <v>1</v>
      </c>
      <c r="I13" s="616"/>
      <c r="J13" s="514">
        <v>1</v>
      </c>
    </row>
    <row r="14" spans="2:10" x14ac:dyDescent="0.35">
      <c r="B14" s="616">
        <v>4</v>
      </c>
      <c r="C14" s="616" t="s">
        <v>12</v>
      </c>
      <c r="D14" s="616" t="s">
        <v>85</v>
      </c>
      <c r="E14" s="616" t="s">
        <v>86</v>
      </c>
      <c r="F14" s="616">
        <v>6975000</v>
      </c>
      <c r="G14" s="616">
        <v>14250000</v>
      </c>
      <c r="H14" s="616">
        <v>2</v>
      </c>
      <c r="I14" s="616"/>
      <c r="J14" s="514">
        <v>1</v>
      </c>
    </row>
    <row r="15" spans="2:10" x14ac:dyDescent="0.35">
      <c r="B15" s="616">
        <v>4</v>
      </c>
      <c r="C15" s="616" t="s">
        <v>12</v>
      </c>
      <c r="D15" s="616" t="s">
        <v>85</v>
      </c>
      <c r="E15" s="616" t="s">
        <v>1441</v>
      </c>
      <c r="F15" s="616">
        <v>6975000</v>
      </c>
      <c r="G15" s="616">
        <v>11825000</v>
      </c>
      <c r="H15" s="616">
        <v>2</v>
      </c>
      <c r="I15" s="616"/>
      <c r="J15" s="514">
        <v>1</v>
      </c>
    </row>
    <row r="16" spans="2:10" x14ac:dyDescent="0.35">
      <c r="B16" s="616">
        <v>4</v>
      </c>
      <c r="C16" s="616" t="s">
        <v>12</v>
      </c>
      <c r="D16" s="616" t="s">
        <v>903</v>
      </c>
      <c r="E16" s="616" t="s">
        <v>1435</v>
      </c>
      <c r="F16" s="616">
        <v>9085000</v>
      </c>
      <c r="G16" s="616">
        <v>25500000</v>
      </c>
      <c r="H16" s="616">
        <v>1</v>
      </c>
      <c r="I16" s="616"/>
      <c r="J16" s="514">
        <v>1</v>
      </c>
    </row>
    <row r="17" spans="2:10" x14ac:dyDescent="0.35">
      <c r="B17" s="616">
        <v>4</v>
      </c>
      <c r="C17" s="616" t="s">
        <v>12</v>
      </c>
      <c r="D17" s="616" t="s">
        <v>980</v>
      </c>
      <c r="E17" s="616" t="s">
        <v>557</v>
      </c>
      <c r="F17" s="616">
        <v>6314000</v>
      </c>
      <c r="G17" s="616">
        <v>61930000</v>
      </c>
      <c r="H17" s="616">
        <v>1</v>
      </c>
      <c r="I17" s="616"/>
      <c r="J17" s="514">
        <v>1</v>
      </c>
    </row>
    <row r="18" spans="2:10" x14ac:dyDescent="0.35">
      <c r="B18" s="616">
        <v>4</v>
      </c>
      <c r="C18" s="616" t="s">
        <v>73</v>
      </c>
      <c r="D18" s="616" t="s">
        <v>86</v>
      </c>
      <c r="E18" s="616" t="s">
        <v>86</v>
      </c>
      <c r="F18" s="616">
        <v>6975000</v>
      </c>
      <c r="G18" s="616">
        <v>11825000</v>
      </c>
      <c r="H18" s="616">
        <v>2</v>
      </c>
      <c r="I18" s="616"/>
      <c r="J18" s="514">
        <v>1</v>
      </c>
    </row>
    <row r="19" spans="2:10" x14ac:dyDescent="0.35">
      <c r="B19" s="616">
        <v>4</v>
      </c>
      <c r="C19" s="616" t="s">
        <v>73</v>
      </c>
      <c r="D19" s="616" t="s">
        <v>913</v>
      </c>
      <c r="E19" s="616" t="s">
        <v>932</v>
      </c>
      <c r="F19" s="616">
        <v>6975000</v>
      </c>
      <c r="G19" s="616">
        <v>14250000</v>
      </c>
      <c r="H19" s="616">
        <v>2</v>
      </c>
      <c r="I19" s="616"/>
      <c r="J19" s="514">
        <v>2</v>
      </c>
    </row>
    <row r="20" spans="2:10" x14ac:dyDescent="0.35">
      <c r="B20" s="616">
        <v>4</v>
      </c>
      <c r="C20" s="616" t="s">
        <v>74</v>
      </c>
      <c r="D20" s="616" t="s">
        <v>97</v>
      </c>
      <c r="E20" s="616" t="s">
        <v>97</v>
      </c>
      <c r="F20" s="616">
        <v>4521500</v>
      </c>
      <c r="G20" s="616">
        <v>9525000</v>
      </c>
      <c r="H20" s="616">
        <v>2</v>
      </c>
      <c r="I20" s="616"/>
      <c r="J20" s="514">
        <v>1</v>
      </c>
    </row>
    <row r="21" spans="2:10" x14ac:dyDescent="0.35">
      <c r="B21" s="616">
        <v>4</v>
      </c>
      <c r="C21" s="616" t="s">
        <v>74</v>
      </c>
      <c r="D21" s="616" t="s">
        <v>97</v>
      </c>
      <c r="E21" s="616" t="s">
        <v>612</v>
      </c>
      <c r="F21" s="616">
        <v>4650000</v>
      </c>
      <c r="G21" s="616">
        <v>9525000</v>
      </c>
      <c r="H21" s="616">
        <v>2</v>
      </c>
      <c r="I21" s="616"/>
      <c r="J21" s="514">
        <v>1</v>
      </c>
    </row>
    <row r="22" spans="2:10" x14ac:dyDescent="0.35">
      <c r="B22" s="616">
        <v>4</v>
      </c>
      <c r="C22" s="616" t="s">
        <v>74</v>
      </c>
      <c r="D22" s="616" t="s">
        <v>87</v>
      </c>
      <c r="E22" s="616" t="s">
        <v>918</v>
      </c>
      <c r="F22" s="616">
        <v>4650000</v>
      </c>
      <c r="G22" s="616">
        <v>9600000</v>
      </c>
      <c r="H22" s="616">
        <v>2</v>
      </c>
      <c r="I22" s="616"/>
      <c r="J22" s="514">
        <v>1</v>
      </c>
    </row>
    <row r="23" spans="2:10" x14ac:dyDescent="0.35">
      <c r="B23" s="616">
        <v>4</v>
      </c>
      <c r="C23" s="616" t="s">
        <v>105</v>
      </c>
      <c r="D23" s="616" t="s">
        <v>107</v>
      </c>
      <c r="E23" s="616" t="s">
        <v>76</v>
      </c>
      <c r="F23" s="616">
        <v>6975000</v>
      </c>
      <c r="G23" s="616">
        <v>11825000.005000001</v>
      </c>
      <c r="H23" s="616">
        <v>2</v>
      </c>
      <c r="I23" s="616"/>
      <c r="J23" s="514">
        <v>1</v>
      </c>
    </row>
    <row r="24" spans="2:10" x14ac:dyDescent="0.35">
      <c r="B24" s="616">
        <v>4</v>
      </c>
      <c r="C24" s="616" t="s">
        <v>105</v>
      </c>
      <c r="D24" s="616" t="s">
        <v>907</v>
      </c>
      <c r="E24" s="616" t="s">
        <v>930</v>
      </c>
      <c r="F24" s="616">
        <v>4640000</v>
      </c>
      <c r="G24" s="616">
        <v>9500000.0050000008</v>
      </c>
      <c r="H24" s="616">
        <v>2</v>
      </c>
      <c r="I24" s="616"/>
      <c r="J24" s="514">
        <v>2</v>
      </c>
    </row>
    <row r="25" spans="2:10" x14ac:dyDescent="0.35">
      <c r="B25" s="616">
        <v>4</v>
      </c>
      <c r="C25" s="616" t="s">
        <v>105</v>
      </c>
      <c r="D25" s="616" t="s">
        <v>521</v>
      </c>
      <c r="E25" s="616" t="s">
        <v>682</v>
      </c>
      <c r="F25" s="616">
        <v>6975000</v>
      </c>
      <c r="G25" s="616">
        <v>14250000</v>
      </c>
      <c r="H25" s="616">
        <v>2</v>
      </c>
      <c r="I25" s="616"/>
      <c r="J25" s="514">
        <v>1</v>
      </c>
    </row>
    <row r="26" spans="2:10" x14ac:dyDescent="0.35">
      <c r="B26" s="616">
        <v>4</v>
      </c>
      <c r="C26" s="616" t="s">
        <v>105</v>
      </c>
      <c r="D26" s="616" t="s">
        <v>108</v>
      </c>
      <c r="E26" s="616" t="s">
        <v>621</v>
      </c>
      <c r="F26" s="616">
        <v>6975000</v>
      </c>
      <c r="G26" s="616">
        <v>11825000</v>
      </c>
      <c r="H26" s="616">
        <v>2</v>
      </c>
      <c r="I26" s="616"/>
      <c r="J26" s="514">
        <v>1</v>
      </c>
    </row>
    <row r="27" spans="2:10" x14ac:dyDescent="0.35">
      <c r="B27" s="616">
        <v>22</v>
      </c>
      <c r="C27" s="616" t="s">
        <v>103</v>
      </c>
      <c r="D27" s="616" t="s">
        <v>808</v>
      </c>
      <c r="E27" s="616" t="s">
        <v>1579</v>
      </c>
      <c r="F27" s="616">
        <v>9182000</v>
      </c>
      <c r="G27" s="616">
        <v>29182000</v>
      </c>
      <c r="H27" s="616">
        <v>1</v>
      </c>
      <c r="I27" s="616"/>
      <c r="J27" s="514">
        <v>1</v>
      </c>
    </row>
    <row r="28" spans="2:10" x14ac:dyDescent="0.35">
      <c r="B28" s="616">
        <v>22</v>
      </c>
      <c r="C28" s="616" t="s">
        <v>11</v>
      </c>
      <c r="D28" s="616" t="s">
        <v>95</v>
      </c>
      <c r="E28" s="616" t="s">
        <v>911</v>
      </c>
      <c r="F28" s="616">
        <v>7448000</v>
      </c>
      <c r="G28" s="616">
        <v>44598000</v>
      </c>
      <c r="H28" s="616">
        <v>1</v>
      </c>
      <c r="I28" s="616"/>
      <c r="J28" s="514">
        <v>1</v>
      </c>
    </row>
    <row r="29" spans="2:10" x14ac:dyDescent="0.35">
      <c r="B29" s="616">
        <v>22</v>
      </c>
      <c r="C29" s="616" t="s">
        <v>12</v>
      </c>
      <c r="D29" s="616" t="s">
        <v>12</v>
      </c>
      <c r="E29" s="616" t="s">
        <v>901</v>
      </c>
      <c r="F29" s="616">
        <v>8287000</v>
      </c>
      <c r="G29" s="616">
        <v>54104000</v>
      </c>
      <c r="H29" s="616">
        <v>1</v>
      </c>
      <c r="I29" s="616"/>
      <c r="J29" s="514">
        <v>4</v>
      </c>
    </row>
    <row r="30" spans="2:10" x14ac:dyDescent="0.35">
      <c r="B30" s="616">
        <v>26</v>
      </c>
      <c r="C30" s="616" t="s">
        <v>74</v>
      </c>
      <c r="D30" s="616" t="s">
        <v>804</v>
      </c>
      <c r="E30" s="616" t="s">
        <v>817</v>
      </c>
      <c r="F30" s="616">
        <v>8623000</v>
      </c>
      <c r="G30" s="616">
        <v>18900136.170000002</v>
      </c>
      <c r="H30" s="616">
        <v>1</v>
      </c>
      <c r="I30" s="616"/>
      <c r="J30" s="514">
        <v>1</v>
      </c>
    </row>
    <row r="31" spans="2:10" x14ac:dyDescent="0.35">
      <c r="B31" s="616">
        <v>27</v>
      </c>
      <c r="C31" s="616" t="s">
        <v>11</v>
      </c>
      <c r="D31" s="616" t="s">
        <v>95</v>
      </c>
      <c r="E31" s="616" t="s">
        <v>672</v>
      </c>
      <c r="F31" s="616">
        <v>9182000</v>
      </c>
      <c r="G31" s="616">
        <v>18339000</v>
      </c>
      <c r="H31" s="616">
        <v>1</v>
      </c>
      <c r="I31" s="616"/>
      <c r="J31" s="514">
        <v>1</v>
      </c>
    </row>
    <row r="32" spans="2:10" x14ac:dyDescent="0.35">
      <c r="B32" s="616">
        <v>27</v>
      </c>
      <c r="C32" s="616" t="s">
        <v>11</v>
      </c>
      <c r="D32" s="616" t="s">
        <v>1296</v>
      </c>
      <c r="E32" s="616" t="s">
        <v>1296</v>
      </c>
      <c r="F32" s="616">
        <v>9043000</v>
      </c>
      <c r="G32" s="616">
        <v>49882000</v>
      </c>
      <c r="H32" s="616">
        <v>1</v>
      </c>
      <c r="I32" s="616"/>
      <c r="J32" s="514">
        <v>1</v>
      </c>
    </row>
    <row r="33" spans="2:10" x14ac:dyDescent="0.35">
      <c r="B33" s="616">
        <v>27</v>
      </c>
      <c r="C33" s="616" t="s">
        <v>12</v>
      </c>
      <c r="D33" s="616" t="s">
        <v>903</v>
      </c>
      <c r="E33" s="616" t="s">
        <v>1582</v>
      </c>
      <c r="F33" s="616">
        <v>8875000</v>
      </c>
      <c r="G33" s="616">
        <v>16177000</v>
      </c>
      <c r="H33" s="616">
        <v>1</v>
      </c>
      <c r="I33" s="616"/>
      <c r="J33" s="514">
        <v>1</v>
      </c>
    </row>
    <row r="34" spans="2:10" x14ac:dyDescent="0.35">
      <c r="B34" s="616">
        <v>27</v>
      </c>
      <c r="C34" s="616" t="s">
        <v>74</v>
      </c>
      <c r="D34" s="616" t="s">
        <v>805</v>
      </c>
      <c r="E34" s="616" t="s">
        <v>806</v>
      </c>
      <c r="F34" s="616">
        <v>9254000</v>
      </c>
      <c r="G34" s="616">
        <v>10173000</v>
      </c>
      <c r="H34" s="616">
        <v>1</v>
      </c>
      <c r="I34" s="616"/>
      <c r="J34" s="514">
        <v>1</v>
      </c>
    </row>
    <row r="35" spans="2:10" x14ac:dyDescent="0.35">
      <c r="B35" s="616">
        <v>27</v>
      </c>
      <c r="C35" s="616" t="s">
        <v>74</v>
      </c>
      <c r="D35" s="616" t="s">
        <v>87</v>
      </c>
      <c r="E35" s="616" t="s">
        <v>918</v>
      </c>
      <c r="F35" s="616">
        <v>8917000</v>
      </c>
      <c r="G35" s="616">
        <v>9438287</v>
      </c>
      <c r="H35" s="616">
        <v>1</v>
      </c>
      <c r="I35" s="616"/>
      <c r="J35" s="514">
        <v>1</v>
      </c>
    </row>
    <row r="36" spans="2:10" x14ac:dyDescent="0.35">
      <c r="B36" s="616">
        <v>27</v>
      </c>
      <c r="C36" s="616" t="s">
        <v>105</v>
      </c>
      <c r="D36" s="616" t="s">
        <v>107</v>
      </c>
      <c r="E36" s="616" t="s">
        <v>92</v>
      </c>
      <c r="F36" s="616">
        <v>13950000</v>
      </c>
      <c r="G36" s="616">
        <v>14157430.5</v>
      </c>
      <c r="H36" s="616">
        <v>1</v>
      </c>
      <c r="I36" s="616"/>
      <c r="J36" s="514">
        <v>1</v>
      </c>
    </row>
    <row r="37" spans="2:10" x14ac:dyDescent="0.35">
      <c r="B37" s="616">
        <v>32</v>
      </c>
      <c r="C37" s="616" t="s">
        <v>103</v>
      </c>
      <c r="D37" s="616" t="s">
        <v>820</v>
      </c>
      <c r="E37" s="616" t="s">
        <v>1431</v>
      </c>
      <c r="F37" s="616">
        <v>9260000</v>
      </c>
      <c r="G37" s="616">
        <v>15008483.640000001</v>
      </c>
      <c r="H37" s="616">
        <v>1</v>
      </c>
      <c r="I37" s="616"/>
      <c r="J37" s="514">
        <v>1</v>
      </c>
    </row>
    <row r="38" spans="2:10" x14ac:dyDescent="0.35">
      <c r="B38" s="616">
        <v>32</v>
      </c>
      <c r="C38" s="616" t="s">
        <v>12</v>
      </c>
      <c r="D38" s="616" t="s">
        <v>904</v>
      </c>
      <c r="E38" s="616" t="s">
        <v>1583</v>
      </c>
      <c r="F38" s="616">
        <v>9175000</v>
      </c>
      <c r="G38" s="616">
        <v>17521041.609999999</v>
      </c>
      <c r="H38" s="616">
        <v>1</v>
      </c>
      <c r="I38" s="616"/>
      <c r="J38" s="514">
        <v>1</v>
      </c>
    </row>
    <row r="39" spans="2:10" x14ac:dyDescent="0.35">
      <c r="B39" s="616">
        <v>32</v>
      </c>
      <c r="C39" s="616" t="s">
        <v>73</v>
      </c>
      <c r="D39" s="616" t="s">
        <v>916</v>
      </c>
      <c r="E39" s="616" t="s">
        <v>916</v>
      </c>
      <c r="F39" s="616">
        <v>9300000</v>
      </c>
      <c r="G39" s="616">
        <v>9840675</v>
      </c>
      <c r="H39" s="616">
        <v>1</v>
      </c>
      <c r="I39" s="616"/>
      <c r="J39" s="514">
        <v>1</v>
      </c>
    </row>
    <row r="40" spans="2:10" x14ac:dyDescent="0.35">
      <c r="B40" s="616">
        <v>32</v>
      </c>
      <c r="C40" s="616" t="s">
        <v>74</v>
      </c>
      <c r="D40" s="616" t="s">
        <v>74</v>
      </c>
      <c r="E40" s="616" t="s">
        <v>1291</v>
      </c>
      <c r="F40" s="616">
        <v>7112000</v>
      </c>
      <c r="G40" s="616">
        <v>11868720.18</v>
      </c>
      <c r="H40" s="616">
        <v>1</v>
      </c>
      <c r="I40" s="616"/>
      <c r="J40" s="514">
        <v>1</v>
      </c>
    </row>
    <row r="41" spans="2:10" x14ac:dyDescent="0.35">
      <c r="B41" s="616">
        <v>87</v>
      </c>
      <c r="C41" s="616" t="s">
        <v>103</v>
      </c>
      <c r="D41" s="616" t="s">
        <v>109</v>
      </c>
      <c r="E41" s="616" t="s">
        <v>810</v>
      </c>
      <c r="F41" s="616">
        <v>9285000</v>
      </c>
      <c r="G41" s="616">
        <v>9376399.1699999999</v>
      </c>
      <c r="H41" s="616">
        <v>1</v>
      </c>
      <c r="I41" s="616"/>
      <c r="J41" s="514">
        <v>1</v>
      </c>
    </row>
    <row r="42" spans="2:10" x14ac:dyDescent="0.35">
      <c r="B42" s="616">
        <v>87</v>
      </c>
      <c r="C42" s="616" t="s">
        <v>103</v>
      </c>
      <c r="D42" s="616" t="s">
        <v>109</v>
      </c>
      <c r="E42" s="616" t="s">
        <v>82</v>
      </c>
      <c r="F42" s="616">
        <v>9267000</v>
      </c>
      <c r="G42" s="616">
        <v>9606024.2899999991</v>
      </c>
      <c r="H42" s="616">
        <v>1</v>
      </c>
      <c r="I42" s="616"/>
      <c r="J42" s="514">
        <v>2</v>
      </c>
    </row>
    <row r="43" spans="2:10" x14ac:dyDescent="0.35">
      <c r="B43" s="616">
        <v>87</v>
      </c>
      <c r="C43" s="616" t="s">
        <v>103</v>
      </c>
      <c r="D43" s="616" t="s">
        <v>109</v>
      </c>
      <c r="E43" s="616" t="s">
        <v>909</v>
      </c>
      <c r="F43" s="616">
        <v>9285000</v>
      </c>
      <c r="G43" s="616">
        <v>9376399.1699999999</v>
      </c>
      <c r="H43" s="616">
        <v>1</v>
      </c>
      <c r="I43" s="616"/>
      <c r="J43" s="514">
        <v>1</v>
      </c>
    </row>
    <row r="44" spans="2:10" x14ac:dyDescent="0.35">
      <c r="B44" s="616">
        <v>87</v>
      </c>
      <c r="C44" s="616" t="s">
        <v>11</v>
      </c>
      <c r="D44" s="616" t="s">
        <v>83</v>
      </c>
      <c r="E44" s="616" t="s">
        <v>1312</v>
      </c>
      <c r="F44" s="616">
        <v>7825000</v>
      </c>
      <c r="G44" s="616">
        <v>10827540.65</v>
      </c>
      <c r="H44" s="616">
        <v>1</v>
      </c>
      <c r="I44" s="616"/>
      <c r="J44" s="514">
        <v>1</v>
      </c>
    </row>
    <row r="45" spans="2:10" x14ac:dyDescent="0.35">
      <c r="B45" s="616">
        <v>87</v>
      </c>
      <c r="C45" s="616" t="s">
        <v>11</v>
      </c>
      <c r="D45" s="616" t="s">
        <v>95</v>
      </c>
      <c r="E45" s="616" t="s">
        <v>96</v>
      </c>
      <c r="F45" s="616">
        <v>9300000</v>
      </c>
      <c r="G45" s="616">
        <v>9619859.2799999993</v>
      </c>
      <c r="H45" s="616">
        <v>1</v>
      </c>
      <c r="I45" s="616"/>
      <c r="J45" s="514">
        <v>1</v>
      </c>
    </row>
    <row r="46" spans="2:10" x14ac:dyDescent="0.35">
      <c r="B46" s="616">
        <v>87</v>
      </c>
      <c r="C46" s="616" t="s">
        <v>11</v>
      </c>
      <c r="D46" s="616" t="s">
        <v>95</v>
      </c>
      <c r="E46" s="616" t="s">
        <v>928</v>
      </c>
      <c r="F46" s="616">
        <v>13950000</v>
      </c>
      <c r="G46" s="616">
        <v>14380786.439999999</v>
      </c>
      <c r="H46" s="616">
        <v>1</v>
      </c>
      <c r="I46" s="616"/>
      <c r="J46" s="514">
        <v>2</v>
      </c>
    </row>
    <row r="47" spans="2:10" x14ac:dyDescent="0.35">
      <c r="B47" s="616">
        <v>87</v>
      </c>
      <c r="C47" s="616" t="s">
        <v>11</v>
      </c>
      <c r="D47" s="616" t="s">
        <v>84</v>
      </c>
      <c r="E47" s="616" t="s">
        <v>978</v>
      </c>
      <c r="F47" s="616">
        <v>9188000</v>
      </c>
      <c r="G47" s="616">
        <v>9606024.2899999991</v>
      </c>
      <c r="H47" s="616">
        <v>1</v>
      </c>
      <c r="I47" s="616"/>
      <c r="J47" s="514">
        <v>1</v>
      </c>
    </row>
    <row r="48" spans="2:10" x14ac:dyDescent="0.35">
      <c r="B48" s="616">
        <v>87</v>
      </c>
      <c r="C48" s="616" t="s">
        <v>11</v>
      </c>
      <c r="D48" s="616" t="s">
        <v>530</v>
      </c>
      <c r="E48" s="616" t="s">
        <v>1269</v>
      </c>
      <c r="F48" s="616">
        <v>7238000</v>
      </c>
      <c r="G48" s="616">
        <v>9606024.2899999991</v>
      </c>
      <c r="H48" s="616">
        <v>1</v>
      </c>
      <c r="I48" s="616"/>
      <c r="J48" s="514">
        <v>1</v>
      </c>
    </row>
    <row r="49" spans="2:10" x14ac:dyDescent="0.35">
      <c r="B49" s="616">
        <v>87</v>
      </c>
      <c r="C49" s="616" t="s">
        <v>11</v>
      </c>
      <c r="D49" s="616" t="s">
        <v>979</v>
      </c>
      <c r="E49" s="616" t="s">
        <v>979</v>
      </c>
      <c r="F49" s="616">
        <v>9273000</v>
      </c>
      <c r="G49" s="616">
        <v>9598032.9600000009</v>
      </c>
      <c r="H49" s="616">
        <v>1</v>
      </c>
      <c r="I49" s="616"/>
      <c r="J49" s="514">
        <v>1</v>
      </c>
    </row>
    <row r="50" spans="2:10" x14ac:dyDescent="0.35">
      <c r="B50" s="616">
        <v>87</v>
      </c>
      <c r="C50" s="616" t="s">
        <v>12</v>
      </c>
      <c r="D50" s="616" t="s">
        <v>12</v>
      </c>
      <c r="E50" s="616" t="s">
        <v>901</v>
      </c>
      <c r="F50" s="616">
        <v>8581000</v>
      </c>
      <c r="G50" s="616">
        <v>8928965.7599999998</v>
      </c>
      <c r="H50" s="616">
        <v>1</v>
      </c>
      <c r="I50" s="616"/>
      <c r="J50" s="514">
        <v>4</v>
      </c>
    </row>
    <row r="51" spans="2:10" x14ac:dyDescent="0.35">
      <c r="B51" s="616">
        <v>87</v>
      </c>
      <c r="C51" s="616" t="s">
        <v>13</v>
      </c>
      <c r="D51" s="616" t="s">
        <v>13</v>
      </c>
      <c r="E51" s="616" t="s">
        <v>1436</v>
      </c>
      <c r="F51" s="616">
        <v>8875000</v>
      </c>
      <c r="G51" s="616">
        <v>9172687.0099999998</v>
      </c>
      <c r="H51" s="616">
        <v>1</v>
      </c>
      <c r="I51" s="616"/>
      <c r="J51" s="514">
        <v>1</v>
      </c>
    </row>
    <row r="52" spans="2:10" x14ac:dyDescent="0.35">
      <c r="B52" s="616">
        <v>87</v>
      </c>
      <c r="C52" s="616" t="s">
        <v>13</v>
      </c>
      <c r="D52" s="616" t="s">
        <v>106</v>
      </c>
      <c r="E52" s="616" t="s">
        <v>1275</v>
      </c>
      <c r="F52" s="616">
        <v>9300000</v>
      </c>
      <c r="G52" s="616">
        <v>9606024.2899999991</v>
      </c>
      <c r="H52" s="616">
        <v>1</v>
      </c>
      <c r="I52" s="616"/>
      <c r="J52" s="514">
        <v>1</v>
      </c>
    </row>
    <row r="53" spans="2:10" x14ac:dyDescent="0.35">
      <c r="B53" s="616">
        <v>87</v>
      </c>
      <c r="C53" s="616" t="s">
        <v>73</v>
      </c>
      <c r="D53" s="616" t="s">
        <v>916</v>
      </c>
      <c r="E53" s="616" t="s">
        <v>916</v>
      </c>
      <c r="F53" s="616">
        <v>9293000</v>
      </c>
      <c r="G53" s="616">
        <v>9617946.7699999996</v>
      </c>
      <c r="H53" s="616">
        <v>1</v>
      </c>
      <c r="I53" s="616"/>
      <c r="J53" s="514">
        <v>1</v>
      </c>
    </row>
    <row r="54" spans="2:10" x14ac:dyDescent="0.35">
      <c r="B54" s="616">
        <v>87</v>
      </c>
      <c r="C54" s="616" t="s">
        <v>73</v>
      </c>
      <c r="D54" s="616" t="s">
        <v>916</v>
      </c>
      <c r="E54" s="616" t="s">
        <v>982</v>
      </c>
      <c r="F54" s="616">
        <v>9267000</v>
      </c>
      <c r="G54" s="616">
        <v>9584438.4399999995</v>
      </c>
      <c r="H54" s="616">
        <v>1</v>
      </c>
      <c r="I54" s="616"/>
      <c r="J54" s="514">
        <v>1</v>
      </c>
    </row>
    <row r="55" spans="2:10" ht="18" customHeight="1" x14ac:dyDescent="0.35">
      <c r="B55" s="616">
        <v>87</v>
      </c>
      <c r="C55" s="616" t="s">
        <v>73</v>
      </c>
      <c r="D55" s="616" t="s">
        <v>86</v>
      </c>
      <c r="E55" s="616" t="s">
        <v>1430</v>
      </c>
      <c r="F55" s="616">
        <v>9127000</v>
      </c>
      <c r="G55" s="616">
        <v>9606024.2899999991</v>
      </c>
      <c r="H55" s="616">
        <v>1</v>
      </c>
      <c r="I55" s="616"/>
      <c r="J55" s="514">
        <v>1</v>
      </c>
    </row>
    <row r="56" spans="2:10" x14ac:dyDescent="0.35">
      <c r="B56" s="616">
        <v>87</v>
      </c>
      <c r="C56" s="616" t="s">
        <v>73</v>
      </c>
      <c r="D56" s="616" t="s">
        <v>913</v>
      </c>
      <c r="E56" s="616" t="s">
        <v>1584</v>
      </c>
      <c r="F56" s="616">
        <v>8665000</v>
      </c>
      <c r="G56" s="616">
        <v>9606024.2899999991</v>
      </c>
      <c r="H56" s="616">
        <v>1</v>
      </c>
      <c r="I56" s="616"/>
      <c r="J56" s="514">
        <v>1</v>
      </c>
    </row>
    <row r="57" spans="2:10" x14ac:dyDescent="0.35">
      <c r="B57" s="616">
        <v>87</v>
      </c>
      <c r="C57" s="616" t="s">
        <v>74</v>
      </c>
      <c r="D57" s="616" t="s">
        <v>74</v>
      </c>
      <c r="E57" s="616" t="s">
        <v>814</v>
      </c>
      <c r="F57" s="616">
        <v>9300000</v>
      </c>
      <c r="G57" s="616">
        <v>9617580.0899999999</v>
      </c>
      <c r="H57" s="616">
        <v>1</v>
      </c>
      <c r="I57" s="616"/>
      <c r="J57" s="514">
        <v>1</v>
      </c>
    </row>
    <row r="58" spans="2:10" x14ac:dyDescent="0.35">
      <c r="B58" s="616">
        <v>87</v>
      </c>
      <c r="C58" s="616" t="s">
        <v>74</v>
      </c>
      <c r="D58" s="616" t="s">
        <v>72</v>
      </c>
      <c r="E58" s="616" t="s">
        <v>72</v>
      </c>
      <c r="F58" s="616">
        <v>9300000</v>
      </c>
      <c r="G58" s="616">
        <v>9410581.6699999999</v>
      </c>
      <c r="H58" s="616">
        <v>1</v>
      </c>
      <c r="I58" s="616"/>
      <c r="J58" s="514">
        <v>1</v>
      </c>
    </row>
    <row r="59" spans="2:10" x14ac:dyDescent="0.35">
      <c r="B59" s="616">
        <v>87</v>
      </c>
      <c r="C59" s="616" t="s">
        <v>74</v>
      </c>
      <c r="D59" s="616" t="s">
        <v>72</v>
      </c>
      <c r="E59" s="616" t="s">
        <v>1316</v>
      </c>
      <c r="F59" s="616">
        <v>9300000</v>
      </c>
      <c r="G59" s="616">
        <v>9410533.4000000004</v>
      </c>
      <c r="H59" s="616">
        <v>1</v>
      </c>
      <c r="I59" s="616"/>
      <c r="J59" s="514">
        <v>1</v>
      </c>
    </row>
    <row r="60" spans="2:10" x14ac:dyDescent="0.35">
      <c r="B60" s="616">
        <v>87</v>
      </c>
      <c r="C60" s="616" t="s">
        <v>74</v>
      </c>
      <c r="D60" s="616" t="s">
        <v>72</v>
      </c>
      <c r="E60" s="616" t="s">
        <v>1245</v>
      </c>
      <c r="F60" s="616">
        <v>9285000</v>
      </c>
      <c r="G60" s="616">
        <v>9376399.1699999999</v>
      </c>
      <c r="H60" s="616">
        <v>2</v>
      </c>
      <c r="I60" s="616"/>
      <c r="J60" s="514">
        <v>1</v>
      </c>
    </row>
    <row r="61" spans="2:10" x14ac:dyDescent="0.35">
      <c r="B61" s="616">
        <v>87</v>
      </c>
      <c r="C61" s="616" t="s">
        <v>74</v>
      </c>
      <c r="D61" s="616" t="s">
        <v>72</v>
      </c>
      <c r="E61" s="616" t="s">
        <v>908</v>
      </c>
      <c r="F61" s="616">
        <v>9300000</v>
      </c>
      <c r="G61" s="616">
        <v>9410533.4000000004</v>
      </c>
      <c r="H61" s="616">
        <v>1</v>
      </c>
      <c r="I61" s="616"/>
      <c r="J61" s="514">
        <v>1</v>
      </c>
    </row>
    <row r="62" spans="2:10" x14ac:dyDescent="0.35">
      <c r="B62" s="616">
        <v>87</v>
      </c>
      <c r="C62" s="616" t="s">
        <v>74</v>
      </c>
      <c r="D62" s="616" t="s">
        <v>97</v>
      </c>
      <c r="E62" s="616" t="s">
        <v>97</v>
      </c>
      <c r="F62" s="616">
        <v>11618000</v>
      </c>
      <c r="G62" s="616">
        <v>11717070</v>
      </c>
      <c r="H62" s="616">
        <v>2</v>
      </c>
      <c r="I62" s="616"/>
      <c r="J62" s="514">
        <v>2</v>
      </c>
    </row>
    <row r="63" spans="2:10" x14ac:dyDescent="0.35">
      <c r="B63" s="616">
        <v>87</v>
      </c>
      <c r="C63" s="616" t="s">
        <v>74</v>
      </c>
      <c r="D63" s="616" t="s">
        <v>87</v>
      </c>
      <c r="E63" s="616" t="s">
        <v>918</v>
      </c>
      <c r="F63" s="616">
        <v>9296500</v>
      </c>
      <c r="G63" s="616">
        <v>9508278.3350000009</v>
      </c>
      <c r="H63" s="616">
        <v>2</v>
      </c>
      <c r="I63" s="616"/>
      <c r="J63" s="514">
        <v>1</v>
      </c>
    </row>
    <row r="64" spans="2:10" x14ac:dyDescent="0.35">
      <c r="B64" s="616">
        <v>87</v>
      </c>
      <c r="C64" s="616" t="s">
        <v>74</v>
      </c>
      <c r="D64" s="616" t="s">
        <v>87</v>
      </c>
      <c r="E64" s="616" t="s">
        <v>98</v>
      </c>
      <c r="F64" s="616">
        <v>7699000</v>
      </c>
      <c r="G64" s="616">
        <v>12320253.6</v>
      </c>
      <c r="H64" s="616">
        <v>1</v>
      </c>
      <c r="I64" s="616"/>
      <c r="J64" s="514">
        <v>1</v>
      </c>
    </row>
    <row r="65" spans="2:10" x14ac:dyDescent="0.35">
      <c r="B65" s="616">
        <v>87</v>
      </c>
      <c r="C65" s="616" t="s">
        <v>74</v>
      </c>
      <c r="D65" s="616" t="s">
        <v>87</v>
      </c>
      <c r="E65" s="616" t="s">
        <v>1289</v>
      </c>
      <c r="F65" s="616">
        <v>9300000</v>
      </c>
      <c r="G65" s="616">
        <v>9571841.7899999991</v>
      </c>
      <c r="H65" s="616">
        <v>1</v>
      </c>
      <c r="I65" s="616"/>
      <c r="J65" s="514">
        <v>1</v>
      </c>
    </row>
    <row r="66" spans="2:10" x14ac:dyDescent="0.35">
      <c r="B66" s="616">
        <v>87</v>
      </c>
      <c r="C66" s="616" t="s">
        <v>74</v>
      </c>
      <c r="D66" s="616" t="s">
        <v>87</v>
      </c>
      <c r="E66" s="616" t="s">
        <v>984</v>
      </c>
      <c r="F66" s="616">
        <v>13950000</v>
      </c>
      <c r="G66" s="616">
        <v>14095765.960000001</v>
      </c>
      <c r="H66" s="616">
        <v>1</v>
      </c>
      <c r="I66" s="616"/>
      <c r="J66" s="514">
        <v>1</v>
      </c>
    </row>
    <row r="67" spans="2:10" x14ac:dyDescent="0.35">
      <c r="B67" s="616">
        <v>87</v>
      </c>
      <c r="C67" s="616" t="s">
        <v>74</v>
      </c>
      <c r="D67" s="616" t="s">
        <v>804</v>
      </c>
      <c r="E67" s="616" t="s">
        <v>985</v>
      </c>
      <c r="F67" s="616">
        <v>9300000</v>
      </c>
      <c r="G67" s="616">
        <v>9508302.9800000004</v>
      </c>
      <c r="H67" s="616">
        <v>2</v>
      </c>
      <c r="I67" s="616"/>
      <c r="J67" s="514">
        <v>1</v>
      </c>
    </row>
    <row r="68" spans="2:10" x14ac:dyDescent="0.35">
      <c r="B68" s="616">
        <v>87</v>
      </c>
      <c r="C68" s="616" t="s">
        <v>74</v>
      </c>
      <c r="D68" s="616" t="s">
        <v>804</v>
      </c>
      <c r="E68" s="616" t="s">
        <v>934</v>
      </c>
      <c r="F68" s="616">
        <v>9280000</v>
      </c>
      <c r="G68" s="616">
        <v>9571841.7899999991</v>
      </c>
      <c r="H68" s="616">
        <v>2</v>
      </c>
      <c r="I68" s="616"/>
      <c r="J68" s="514">
        <v>1</v>
      </c>
    </row>
    <row r="69" spans="2:10" x14ac:dyDescent="0.35">
      <c r="B69" s="616">
        <v>87</v>
      </c>
      <c r="C69" s="616" t="s">
        <v>74</v>
      </c>
      <c r="D69" s="616" t="s">
        <v>1278</v>
      </c>
      <c r="E69" s="616" t="s">
        <v>1278</v>
      </c>
      <c r="F69" s="616">
        <v>9285000</v>
      </c>
      <c r="G69" s="616">
        <v>9376399.1699999999</v>
      </c>
      <c r="H69" s="616">
        <v>1</v>
      </c>
      <c r="I69" s="616"/>
      <c r="J69" s="514">
        <v>1</v>
      </c>
    </row>
    <row r="70" spans="2:10" x14ac:dyDescent="0.35">
      <c r="B70" s="616">
        <v>87</v>
      </c>
      <c r="C70" s="616" t="s">
        <v>105</v>
      </c>
      <c r="D70" s="616" t="s">
        <v>105</v>
      </c>
      <c r="E70" s="616" t="s">
        <v>933</v>
      </c>
      <c r="F70" s="616">
        <v>9300000</v>
      </c>
      <c r="G70" s="616">
        <v>9571841.7899999991</v>
      </c>
      <c r="H70" s="616">
        <v>1</v>
      </c>
      <c r="I70" s="616"/>
      <c r="J70" s="514">
        <v>1</v>
      </c>
    </row>
    <row r="71" spans="2:10" x14ac:dyDescent="0.35">
      <c r="B71" s="616">
        <v>87</v>
      </c>
      <c r="C71" s="616" t="s">
        <v>105</v>
      </c>
      <c r="D71" s="616" t="s">
        <v>107</v>
      </c>
      <c r="E71" s="616" t="s">
        <v>76</v>
      </c>
      <c r="F71" s="616">
        <v>9085000</v>
      </c>
      <c r="G71" s="616">
        <v>9599386.8000000007</v>
      </c>
      <c r="H71" s="616">
        <v>1</v>
      </c>
      <c r="I71" s="616"/>
      <c r="J71" s="514">
        <v>1</v>
      </c>
    </row>
    <row r="72" spans="2:10" x14ac:dyDescent="0.35">
      <c r="B72" s="616">
        <v>87</v>
      </c>
      <c r="C72" s="616" t="s">
        <v>105</v>
      </c>
      <c r="D72" s="616" t="s">
        <v>107</v>
      </c>
      <c r="E72" s="616" t="s">
        <v>77</v>
      </c>
      <c r="F72" s="616">
        <v>9300000</v>
      </c>
      <c r="G72" s="616">
        <v>9604815.6600000001</v>
      </c>
      <c r="H72" s="616">
        <v>1</v>
      </c>
      <c r="I72" s="616"/>
      <c r="J72" s="514">
        <v>2</v>
      </c>
    </row>
    <row r="73" spans="2:10" x14ac:dyDescent="0.35">
      <c r="B73" s="616">
        <v>88</v>
      </c>
      <c r="C73" s="616" t="s">
        <v>74</v>
      </c>
      <c r="D73" s="616" t="s">
        <v>1278</v>
      </c>
      <c r="E73" s="616" t="s">
        <v>1278</v>
      </c>
      <c r="F73" s="616">
        <v>9214000</v>
      </c>
      <c r="G73" s="616">
        <v>9708454.7100000009</v>
      </c>
      <c r="H73" s="616">
        <v>1</v>
      </c>
      <c r="I73" s="616"/>
      <c r="J73" s="514">
        <v>2</v>
      </c>
    </row>
    <row r="74" spans="2:10" x14ac:dyDescent="0.35">
      <c r="B74" s="616">
        <v>93</v>
      </c>
      <c r="C74" s="616" t="s">
        <v>103</v>
      </c>
      <c r="D74" s="616" t="s">
        <v>1585</v>
      </c>
      <c r="E74" s="616" t="s">
        <v>1585</v>
      </c>
      <c r="F74" s="616">
        <v>8371000</v>
      </c>
      <c r="G74" s="616">
        <v>34745000</v>
      </c>
      <c r="H74" s="616">
        <v>1</v>
      </c>
      <c r="I74" s="616"/>
      <c r="J74" s="514">
        <v>1</v>
      </c>
    </row>
    <row r="75" spans="2:10" x14ac:dyDescent="0.35">
      <c r="B75" s="616">
        <v>93</v>
      </c>
      <c r="C75" s="616" t="s">
        <v>103</v>
      </c>
      <c r="D75" s="616" t="s">
        <v>899</v>
      </c>
      <c r="E75" s="616" t="s">
        <v>1293</v>
      </c>
      <c r="F75" s="616">
        <v>7741000</v>
      </c>
      <c r="G75" s="616">
        <v>8041928.75</v>
      </c>
      <c r="H75" s="616">
        <v>1</v>
      </c>
      <c r="I75" s="616"/>
      <c r="J75" s="514">
        <v>1</v>
      </c>
    </row>
    <row r="76" spans="2:10" x14ac:dyDescent="0.35">
      <c r="B76" s="616">
        <v>93</v>
      </c>
      <c r="C76" s="616" t="s">
        <v>103</v>
      </c>
      <c r="D76" s="616" t="s">
        <v>94</v>
      </c>
      <c r="E76" s="616" t="s">
        <v>1586</v>
      </c>
      <c r="F76" s="616">
        <v>9085000</v>
      </c>
      <c r="G76" s="616">
        <v>31900000</v>
      </c>
      <c r="H76" s="616">
        <v>1</v>
      </c>
      <c r="I76" s="616"/>
      <c r="J76" s="514">
        <v>2</v>
      </c>
    </row>
    <row r="77" spans="2:10" x14ac:dyDescent="0.35">
      <c r="B77" s="616">
        <v>93</v>
      </c>
      <c r="C77" s="616" t="s">
        <v>103</v>
      </c>
      <c r="D77" s="616" t="s">
        <v>670</v>
      </c>
      <c r="E77" s="616" t="s">
        <v>671</v>
      </c>
      <c r="F77" s="616">
        <v>6146000</v>
      </c>
      <c r="G77" s="616">
        <v>50857300</v>
      </c>
      <c r="H77" s="616">
        <v>1</v>
      </c>
      <c r="I77" s="616"/>
      <c r="J77" s="514">
        <v>1</v>
      </c>
    </row>
    <row r="78" spans="2:10" x14ac:dyDescent="0.35">
      <c r="B78" s="616">
        <v>93</v>
      </c>
      <c r="C78" s="616" t="s">
        <v>103</v>
      </c>
      <c r="D78" s="616" t="s">
        <v>109</v>
      </c>
      <c r="E78" s="616" t="s">
        <v>810</v>
      </c>
      <c r="F78" s="616">
        <v>8334500</v>
      </c>
      <c r="G78" s="616">
        <v>21583576.5</v>
      </c>
      <c r="H78" s="616">
        <v>2</v>
      </c>
      <c r="I78" s="616"/>
      <c r="J78" s="514">
        <v>1</v>
      </c>
    </row>
    <row r="79" spans="2:10" x14ac:dyDescent="0.35">
      <c r="B79" s="616">
        <v>93</v>
      </c>
      <c r="C79" s="616" t="s">
        <v>103</v>
      </c>
      <c r="D79" s="616" t="s">
        <v>109</v>
      </c>
      <c r="E79" s="616" t="s">
        <v>82</v>
      </c>
      <c r="F79" s="616">
        <v>8688500</v>
      </c>
      <c r="G79" s="616">
        <v>15583008</v>
      </c>
      <c r="H79" s="616">
        <v>2</v>
      </c>
      <c r="I79" s="616"/>
      <c r="J79" s="514">
        <v>1</v>
      </c>
    </row>
    <row r="80" spans="2:10" x14ac:dyDescent="0.35">
      <c r="B80" s="616">
        <v>93</v>
      </c>
      <c r="C80" s="616" t="s">
        <v>103</v>
      </c>
      <c r="D80" s="616" t="s">
        <v>109</v>
      </c>
      <c r="E80" s="616" t="s">
        <v>800</v>
      </c>
      <c r="F80" s="616">
        <v>9300000</v>
      </c>
      <c r="G80" s="616">
        <v>9734543</v>
      </c>
      <c r="H80" s="616">
        <v>1</v>
      </c>
      <c r="I80" s="616"/>
      <c r="J80" s="514">
        <v>5</v>
      </c>
    </row>
    <row r="81" spans="2:10" x14ac:dyDescent="0.35">
      <c r="B81" s="616">
        <v>93</v>
      </c>
      <c r="C81" s="616" t="s">
        <v>103</v>
      </c>
      <c r="D81" s="616" t="s">
        <v>109</v>
      </c>
      <c r="E81" s="616" t="s">
        <v>919</v>
      </c>
      <c r="F81" s="616">
        <v>4650000</v>
      </c>
      <c r="G81" s="616">
        <v>10000152.975</v>
      </c>
      <c r="H81" s="616">
        <v>2</v>
      </c>
      <c r="I81" s="616"/>
      <c r="J81" s="514">
        <v>1</v>
      </c>
    </row>
    <row r="82" spans="2:10" x14ac:dyDescent="0.35">
      <c r="B82" s="616">
        <v>93</v>
      </c>
      <c r="C82" s="616" t="s">
        <v>11</v>
      </c>
      <c r="D82" s="616" t="s">
        <v>104</v>
      </c>
      <c r="E82" s="616" t="s">
        <v>920</v>
      </c>
      <c r="F82" s="616">
        <v>8161000</v>
      </c>
      <c r="G82" s="616">
        <v>23780000</v>
      </c>
      <c r="H82" s="616">
        <v>1</v>
      </c>
      <c r="I82" s="616"/>
      <c r="J82" s="514">
        <v>3</v>
      </c>
    </row>
    <row r="83" spans="2:10" x14ac:dyDescent="0.35">
      <c r="B83" s="616">
        <v>93</v>
      </c>
      <c r="C83" s="616" t="s">
        <v>11</v>
      </c>
      <c r="D83" s="616" t="s">
        <v>104</v>
      </c>
      <c r="E83" s="616" t="s">
        <v>557</v>
      </c>
      <c r="F83" s="616">
        <v>8413000</v>
      </c>
      <c r="G83" s="616">
        <v>31500000</v>
      </c>
      <c r="H83" s="616">
        <v>1</v>
      </c>
      <c r="I83" s="616"/>
      <c r="J83" s="514">
        <v>2</v>
      </c>
    </row>
    <row r="84" spans="2:10" x14ac:dyDescent="0.35">
      <c r="B84" s="616">
        <v>93</v>
      </c>
      <c r="C84" s="616" t="s">
        <v>11</v>
      </c>
      <c r="D84" s="616" t="s">
        <v>104</v>
      </c>
      <c r="E84" s="616" t="s">
        <v>922</v>
      </c>
      <c r="F84" s="616">
        <v>13891000</v>
      </c>
      <c r="G84" s="616">
        <v>14499247.439999999</v>
      </c>
      <c r="H84" s="616">
        <v>1</v>
      </c>
      <c r="I84" s="616"/>
      <c r="J84" s="514">
        <v>1</v>
      </c>
    </row>
    <row r="85" spans="2:10" x14ac:dyDescent="0.35">
      <c r="B85" s="616">
        <v>93</v>
      </c>
      <c r="C85" s="616" t="s">
        <v>11</v>
      </c>
      <c r="D85" s="616" t="s">
        <v>104</v>
      </c>
      <c r="E85" s="616" t="s">
        <v>529</v>
      </c>
      <c r="F85" s="616">
        <v>7490000</v>
      </c>
      <c r="G85" s="616">
        <v>13564342.25</v>
      </c>
      <c r="H85" s="616">
        <v>1</v>
      </c>
      <c r="I85" s="616"/>
      <c r="J85" s="514">
        <v>1</v>
      </c>
    </row>
    <row r="86" spans="2:10" x14ac:dyDescent="0.35">
      <c r="B86" s="616">
        <v>93</v>
      </c>
      <c r="C86" s="616" t="s">
        <v>11</v>
      </c>
      <c r="D86" s="616" t="s">
        <v>83</v>
      </c>
      <c r="E86" s="616" t="s">
        <v>910</v>
      </c>
      <c r="F86" s="616">
        <v>7280000</v>
      </c>
      <c r="G86" s="616">
        <v>21082529.559999999</v>
      </c>
      <c r="H86" s="616">
        <v>1</v>
      </c>
      <c r="I86" s="616"/>
      <c r="J86" s="514">
        <v>2</v>
      </c>
    </row>
    <row r="87" spans="2:10" x14ac:dyDescent="0.35">
      <c r="B87" s="616">
        <v>93</v>
      </c>
      <c r="C87" s="616" t="s">
        <v>11</v>
      </c>
      <c r="D87" s="616" t="s">
        <v>924</v>
      </c>
      <c r="E87" s="616" t="s">
        <v>1440</v>
      </c>
      <c r="F87" s="616">
        <v>8119000</v>
      </c>
      <c r="G87" s="616">
        <v>21781998.449999999</v>
      </c>
      <c r="H87" s="616">
        <v>1</v>
      </c>
      <c r="I87" s="616"/>
      <c r="J87" s="514">
        <v>1</v>
      </c>
    </row>
    <row r="88" spans="2:10" x14ac:dyDescent="0.35">
      <c r="B88" s="616">
        <v>93</v>
      </c>
      <c r="C88" s="616" t="s">
        <v>11</v>
      </c>
      <c r="D88" s="616" t="s">
        <v>924</v>
      </c>
      <c r="E88" s="616" t="s">
        <v>1519</v>
      </c>
      <c r="F88" s="616">
        <v>8917000</v>
      </c>
      <c r="G88" s="616">
        <v>28078066.32</v>
      </c>
      <c r="H88" s="616">
        <v>1</v>
      </c>
      <c r="I88" s="616"/>
      <c r="J88" s="514">
        <v>1</v>
      </c>
    </row>
    <row r="89" spans="2:10" x14ac:dyDescent="0.35">
      <c r="B89" s="616">
        <v>93</v>
      </c>
      <c r="C89" s="616" t="s">
        <v>11</v>
      </c>
      <c r="D89" s="616" t="s">
        <v>900</v>
      </c>
      <c r="E89" s="616" t="s">
        <v>1323</v>
      </c>
      <c r="F89" s="616">
        <v>9085000</v>
      </c>
      <c r="G89" s="616">
        <v>12800000</v>
      </c>
      <c r="H89" s="616">
        <v>1</v>
      </c>
      <c r="I89" s="616"/>
      <c r="J89" s="514">
        <v>1</v>
      </c>
    </row>
    <row r="90" spans="2:10" x14ac:dyDescent="0.35">
      <c r="B90" s="616">
        <v>93</v>
      </c>
      <c r="C90" s="616" t="s">
        <v>11</v>
      </c>
      <c r="D90" s="616" t="s">
        <v>95</v>
      </c>
      <c r="E90" s="616" t="s">
        <v>96</v>
      </c>
      <c r="F90" s="616">
        <v>9286000</v>
      </c>
      <c r="G90" s="616">
        <v>17666989.640000001</v>
      </c>
      <c r="H90" s="616">
        <v>1</v>
      </c>
      <c r="I90" s="616"/>
      <c r="J90" s="514">
        <v>1</v>
      </c>
    </row>
    <row r="91" spans="2:10" x14ac:dyDescent="0.35">
      <c r="B91" s="616">
        <v>93</v>
      </c>
      <c r="C91" s="616" t="s">
        <v>11</v>
      </c>
      <c r="D91" s="616" t="s">
        <v>95</v>
      </c>
      <c r="E91" s="616" t="s">
        <v>101</v>
      </c>
      <c r="F91" s="616">
        <v>9267000</v>
      </c>
      <c r="G91" s="616">
        <v>12769000</v>
      </c>
      <c r="H91" s="616">
        <v>1</v>
      </c>
      <c r="I91" s="616"/>
      <c r="J91" s="514">
        <v>1</v>
      </c>
    </row>
    <row r="92" spans="2:10" x14ac:dyDescent="0.35">
      <c r="B92" s="616">
        <v>93</v>
      </c>
      <c r="C92" s="616" t="s">
        <v>11</v>
      </c>
      <c r="D92" s="616" t="s">
        <v>95</v>
      </c>
      <c r="E92" s="616" t="s">
        <v>925</v>
      </c>
      <c r="F92" s="616">
        <v>8371000</v>
      </c>
      <c r="G92" s="616">
        <v>19959858.57</v>
      </c>
      <c r="H92" s="616">
        <v>1</v>
      </c>
      <c r="I92" s="616"/>
      <c r="J92" s="514">
        <v>1</v>
      </c>
    </row>
    <row r="93" spans="2:10" x14ac:dyDescent="0.35">
      <c r="B93" s="616">
        <v>93</v>
      </c>
      <c r="C93" s="616" t="s">
        <v>11</v>
      </c>
      <c r="D93" s="616" t="s">
        <v>1434</v>
      </c>
      <c r="E93" s="616" t="s">
        <v>1581</v>
      </c>
      <c r="F93" s="616">
        <v>9300000</v>
      </c>
      <c r="G93" s="616">
        <v>9905187.4399999995</v>
      </c>
      <c r="H93" s="616">
        <v>1</v>
      </c>
      <c r="I93" s="616"/>
      <c r="J93" s="514">
        <v>1</v>
      </c>
    </row>
    <row r="94" spans="2:10" x14ac:dyDescent="0.35">
      <c r="B94" s="616">
        <v>93</v>
      </c>
      <c r="C94" s="616" t="s">
        <v>11</v>
      </c>
      <c r="D94" s="616" t="s">
        <v>84</v>
      </c>
      <c r="E94" s="616" t="s">
        <v>1266</v>
      </c>
      <c r="F94" s="616">
        <v>9254000</v>
      </c>
      <c r="G94" s="616">
        <v>24800000</v>
      </c>
      <c r="H94" s="616">
        <v>1</v>
      </c>
      <c r="I94" s="616"/>
      <c r="J94" s="514">
        <v>1</v>
      </c>
    </row>
    <row r="95" spans="2:10" x14ac:dyDescent="0.35">
      <c r="B95" s="616">
        <v>93</v>
      </c>
      <c r="C95" s="616" t="s">
        <v>11</v>
      </c>
      <c r="D95" s="616" t="s">
        <v>84</v>
      </c>
      <c r="E95" s="616" t="s">
        <v>927</v>
      </c>
      <c r="F95" s="616">
        <v>9085000</v>
      </c>
      <c r="G95" s="616">
        <v>9550000</v>
      </c>
      <c r="H95" s="616">
        <v>1</v>
      </c>
      <c r="I95" s="616"/>
      <c r="J95" s="514">
        <v>8</v>
      </c>
    </row>
    <row r="96" spans="2:10" x14ac:dyDescent="0.35">
      <c r="B96" s="616">
        <v>93</v>
      </c>
      <c r="C96" s="616" t="s">
        <v>11</v>
      </c>
      <c r="D96" s="616" t="s">
        <v>84</v>
      </c>
      <c r="E96" s="616" t="s">
        <v>1240</v>
      </c>
      <c r="F96" s="616">
        <v>9300000</v>
      </c>
      <c r="G96" s="616">
        <v>9550000</v>
      </c>
      <c r="H96" s="616">
        <v>1</v>
      </c>
      <c r="I96" s="616"/>
      <c r="J96" s="514">
        <v>1</v>
      </c>
    </row>
    <row r="97" spans="2:10" x14ac:dyDescent="0.35">
      <c r="B97" s="616">
        <v>93</v>
      </c>
      <c r="C97" s="616" t="s">
        <v>11</v>
      </c>
      <c r="D97" s="616" t="s">
        <v>530</v>
      </c>
      <c r="E97" s="616" t="s">
        <v>1269</v>
      </c>
      <c r="F97" s="616">
        <v>9300000</v>
      </c>
      <c r="G97" s="616">
        <v>13612000</v>
      </c>
      <c r="H97" s="616">
        <v>1</v>
      </c>
      <c r="I97" s="616"/>
      <c r="J97" s="514">
        <v>1</v>
      </c>
    </row>
    <row r="98" spans="2:10" x14ac:dyDescent="0.35">
      <c r="B98" s="616">
        <v>93</v>
      </c>
      <c r="C98" s="616" t="s">
        <v>12</v>
      </c>
      <c r="D98" s="616" t="s">
        <v>12</v>
      </c>
      <c r="E98" s="616" t="s">
        <v>901</v>
      </c>
      <c r="F98" s="616">
        <v>7741000</v>
      </c>
      <c r="G98" s="616">
        <v>59560000</v>
      </c>
      <c r="H98" s="616">
        <v>1</v>
      </c>
      <c r="I98" s="616"/>
      <c r="J98" s="514">
        <v>1</v>
      </c>
    </row>
    <row r="99" spans="2:10" x14ac:dyDescent="0.35">
      <c r="B99" s="616">
        <v>93</v>
      </c>
      <c r="C99" s="616" t="s">
        <v>12</v>
      </c>
      <c r="D99" s="616" t="s">
        <v>12</v>
      </c>
      <c r="E99" s="616" t="s">
        <v>1587</v>
      </c>
      <c r="F99" s="616">
        <v>9254000</v>
      </c>
      <c r="G99" s="616">
        <v>25750000</v>
      </c>
      <c r="H99" s="616">
        <v>1</v>
      </c>
      <c r="I99" s="616"/>
      <c r="J99" s="514">
        <v>1</v>
      </c>
    </row>
    <row r="100" spans="2:10" x14ac:dyDescent="0.35">
      <c r="B100" s="616">
        <v>93</v>
      </c>
      <c r="C100" s="616" t="s">
        <v>12</v>
      </c>
      <c r="D100" s="616" t="s">
        <v>85</v>
      </c>
      <c r="E100" s="616" t="s">
        <v>1298</v>
      </c>
      <c r="F100" s="616">
        <v>9267000</v>
      </c>
      <c r="G100" s="616">
        <v>9550002.3900000006</v>
      </c>
      <c r="H100" s="616">
        <v>1</v>
      </c>
      <c r="I100" s="616"/>
      <c r="J100" s="514">
        <v>1</v>
      </c>
    </row>
    <row r="101" spans="2:10" x14ac:dyDescent="0.35">
      <c r="B101" s="616">
        <v>93</v>
      </c>
      <c r="C101" s="616" t="s">
        <v>13</v>
      </c>
      <c r="D101" s="616" t="s">
        <v>912</v>
      </c>
      <c r="E101" s="616" t="s">
        <v>977</v>
      </c>
      <c r="F101" s="616">
        <v>5852000</v>
      </c>
      <c r="G101" s="616">
        <v>61546869.909999996</v>
      </c>
      <c r="H101" s="616">
        <v>1</v>
      </c>
      <c r="I101" s="616"/>
      <c r="J101" s="514">
        <v>4</v>
      </c>
    </row>
    <row r="102" spans="2:10" x14ac:dyDescent="0.35">
      <c r="B102" s="616">
        <v>93</v>
      </c>
      <c r="C102" s="616" t="s">
        <v>13</v>
      </c>
      <c r="D102" s="616" t="s">
        <v>106</v>
      </c>
      <c r="E102" s="616" t="s">
        <v>536</v>
      </c>
      <c r="F102" s="616">
        <v>9241000</v>
      </c>
      <c r="G102" s="616">
        <v>9615888.7699999996</v>
      </c>
      <c r="H102" s="616">
        <v>1</v>
      </c>
      <c r="I102" s="616"/>
      <c r="J102" s="514">
        <v>1</v>
      </c>
    </row>
    <row r="103" spans="2:10" x14ac:dyDescent="0.35">
      <c r="B103" s="616">
        <v>93</v>
      </c>
      <c r="C103" s="616" t="s">
        <v>73</v>
      </c>
      <c r="D103" s="616" t="s">
        <v>913</v>
      </c>
      <c r="E103" s="616" t="s">
        <v>1243</v>
      </c>
      <c r="F103" s="616">
        <v>9300000</v>
      </c>
      <c r="G103" s="616">
        <v>9600000</v>
      </c>
      <c r="H103" s="616">
        <v>1</v>
      </c>
      <c r="I103" s="616"/>
      <c r="J103" s="514">
        <v>3</v>
      </c>
    </row>
    <row r="104" spans="2:10" x14ac:dyDescent="0.35">
      <c r="B104" s="616">
        <v>93</v>
      </c>
      <c r="C104" s="616" t="s">
        <v>73</v>
      </c>
      <c r="D104" s="616" t="s">
        <v>1282</v>
      </c>
      <c r="E104" s="616" t="s">
        <v>1282</v>
      </c>
      <c r="F104" s="616">
        <v>8638000</v>
      </c>
      <c r="G104" s="616">
        <v>21807000</v>
      </c>
      <c r="H104" s="616">
        <v>3</v>
      </c>
      <c r="I104" s="616"/>
      <c r="J104" s="514">
        <v>1</v>
      </c>
    </row>
    <row r="105" spans="2:10" x14ac:dyDescent="0.35">
      <c r="B105" s="616">
        <v>93</v>
      </c>
      <c r="C105" s="616" t="s">
        <v>73</v>
      </c>
      <c r="D105" s="616" t="s">
        <v>631</v>
      </c>
      <c r="E105" s="616" t="s">
        <v>1324</v>
      </c>
      <c r="F105" s="616">
        <v>8562500</v>
      </c>
      <c r="G105" s="616">
        <v>15215006.045</v>
      </c>
      <c r="H105" s="616">
        <v>2</v>
      </c>
      <c r="I105" s="616"/>
      <c r="J105" s="514">
        <v>2</v>
      </c>
    </row>
    <row r="106" spans="2:10" x14ac:dyDescent="0.35">
      <c r="B106" s="616">
        <v>93</v>
      </c>
      <c r="C106" s="616" t="s">
        <v>73</v>
      </c>
      <c r="D106" s="616" t="s">
        <v>824</v>
      </c>
      <c r="E106" s="616" t="s">
        <v>1325</v>
      </c>
      <c r="F106" s="616">
        <v>8539000</v>
      </c>
      <c r="G106" s="616">
        <v>9600004.4000000004</v>
      </c>
      <c r="H106" s="616">
        <v>1</v>
      </c>
      <c r="I106" s="616"/>
      <c r="J106" s="514">
        <v>1</v>
      </c>
    </row>
    <row r="107" spans="2:10" x14ac:dyDescent="0.35">
      <c r="B107" s="616">
        <v>93</v>
      </c>
      <c r="C107" s="616" t="s">
        <v>74</v>
      </c>
      <c r="D107" s="616" t="s">
        <v>75</v>
      </c>
      <c r="E107" s="616" t="s">
        <v>1276</v>
      </c>
      <c r="F107" s="616">
        <v>9234000</v>
      </c>
      <c r="G107" s="616">
        <v>23704000</v>
      </c>
      <c r="H107" s="616">
        <v>1</v>
      </c>
      <c r="I107" s="616"/>
      <c r="J107" s="514">
        <v>1</v>
      </c>
    </row>
    <row r="108" spans="2:10" x14ac:dyDescent="0.35">
      <c r="B108" s="616">
        <v>93</v>
      </c>
      <c r="C108" s="616" t="s">
        <v>74</v>
      </c>
      <c r="D108" s="616" t="s">
        <v>803</v>
      </c>
      <c r="E108" s="616" t="s">
        <v>803</v>
      </c>
      <c r="F108" s="616">
        <v>6104000</v>
      </c>
      <c r="G108" s="616">
        <v>26200000</v>
      </c>
      <c r="H108" s="616">
        <v>1</v>
      </c>
      <c r="I108" s="616"/>
      <c r="J108" s="514">
        <v>1</v>
      </c>
    </row>
    <row r="109" spans="2:10" x14ac:dyDescent="0.35">
      <c r="B109" s="616">
        <v>93</v>
      </c>
      <c r="C109" s="616" t="s">
        <v>105</v>
      </c>
      <c r="D109" s="616" t="s">
        <v>105</v>
      </c>
      <c r="E109" s="616" t="s">
        <v>933</v>
      </c>
      <c r="F109" s="616">
        <v>9234000</v>
      </c>
      <c r="G109" s="616">
        <v>9650000</v>
      </c>
      <c r="H109" s="616">
        <v>1</v>
      </c>
      <c r="I109" s="616"/>
      <c r="J109" s="514">
        <v>1</v>
      </c>
    </row>
    <row r="110" spans="2:10" x14ac:dyDescent="0.35">
      <c r="B110" s="616">
        <v>93</v>
      </c>
      <c r="C110" s="616" t="s">
        <v>105</v>
      </c>
      <c r="D110" s="616" t="s">
        <v>107</v>
      </c>
      <c r="E110" s="616" t="s">
        <v>77</v>
      </c>
      <c r="F110" s="616">
        <v>9007500</v>
      </c>
      <c r="G110" s="616">
        <v>20851000</v>
      </c>
      <c r="H110" s="616">
        <v>2</v>
      </c>
      <c r="I110" s="616"/>
      <c r="J110" s="514">
        <v>10</v>
      </c>
    </row>
    <row r="111" spans="2:10" x14ac:dyDescent="0.35">
      <c r="B111" s="616">
        <v>93</v>
      </c>
      <c r="C111" s="616" t="s">
        <v>105</v>
      </c>
      <c r="D111" s="616" t="s">
        <v>108</v>
      </c>
      <c r="E111" s="616" t="s">
        <v>108</v>
      </c>
      <c r="F111" s="616">
        <v>7500000</v>
      </c>
      <c r="G111" s="616">
        <v>7750000</v>
      </c>
      <c r="H111" s="616">
        <v>1</v>
      </c>
      <c r="I111" s="616"/>
      <c r="J111" s="514">
        <v>40</v>
      </c>
    </row>
    <row r="112" spans="2:10" x14ac:dyDescent="0.35">
      <c r="B112" s="616">
        <v>96</v>
      </c>
      <c r="C112" s="616" t="s">
        <v>103</v>
      </c>
      <c r="D112" s="616" t="s">
        <v>899</v>
      </c>
      <c r="E112" s="616" t="s">
        <v>1281</v>
      </c>
      <c r="F112" s="616">
        <v>13950000</v>
      </c>
      <c r="G112" s="616">
        <v>14773434.18</v>
      </c>
      <c r="H112" s="616">
        <v>1</v>
      </c>
      <c r="I112" s="616"/>
      <c r="J112" s="514">
        <v>2</v>
      </c>
    </row>
    <row r="113" spans="2:10" x14ac:dyDescent="0.35">
      <c r="B113" s="616">
        <v>96</v>
      </c>
      <c r="C113" s="616" t="s">
        <v>103</v>
      </c>
      <c r="D113" s="616" t="s">
        <v>109</v>
      </c>
      <c r="E113" s="616" t="s">
        <v>810</v>
      </c>
      <c r="F113" s="616">
        <v>8623000</v>
      </c>
      <c r="G113" s="616">
        <v>9615595</v>
      </c>
      <c r="H113" s="616">
        <v>1</v>
      </c>
      <c r="I113" s="616"/>
      <c r="J113" s="514">
        <v>2</v>
      </c>
    </row>
    <row r="114" spans="2:10" x14ac:dyDescent="0.35">
      <c r="B114" s="616">
        <v>96</v>
      </c>
      <c r="C114" s="616" t="s">
        <v>103</v>
      </c>
      <c r="D114" s="616" t="s">
        <v>109</v>
      </c>
      <c r="E114" s="616" t="s">
        <v>82</v>
      </c>
      <c r="F114" s="616">
        <v>9280000</v>
      </c>
      <c r="G114" s="616">
        <v>9989112.9100000001</v>
      </c>
      <c r="H114" s="616">
        <v>1</v>
      </c>
      <c r="I114" s="616"/>
      <c r="J114" s="514">
        <v>2</v>
      </c>
    </row>
    <row r="115" spans="2:10" x14ac:dyDescent="0.35">
      <c r="B115" s="616">
        <v>96</v>
      </c>
      <c r="C115" s="616" t="s">
        <v>103</v>
      </c>
      <c r="D115" s="616" t="s">
        <v>109</v>
      </c>
      <c r="E115" s="616" t="s">
        <v>988</v>
      </c>
      <c r="F115" s="616">
        <v>9300000</v>
      </c>
      <c r="G115" s="616">
        <v>10937417.25</v>
      </c>
      <c r="H115" s="616">
        <v>2</v>
      </c>
      <c r="I115" s="616"/>
      <c r="J115" s="514">
        <v>1</v>
      </c>
    </row>
    <row r="116" spans="2:10" x14ac:dyDescent="0.35">
      <c r="B116" s="616">
        <v>96</v>
      </c>
      <c r="C116" s="616" t="s">
        <v>103</v>
      </c>
      <c r="D116" s="616" t="s">
        <v>109</v>
      </c>
      <c r="E116" s="616" t="s">
        <v>1588</v>
      </c>
      <c r="F116" s="616">
        <v>9300000</v>
      </c>
      <c r="G116" s="616">
        <v>9604557.5099999998</v>
      </c>
      <c r="H116" s="616">
        <v>1</v>
      </c>
      <c r="I116" s="616"/>
      <c r="J116" s="514">
        <v>1</v>
      </c>
    </row>
    <row r="117" spans="2:10" x14ac:dyDescent="0.35">
      <c r="B117" s="616">
        <v>96</v>
      </c>
      <c r="C117" s="616" t="s">
        <v>103</v>
      </c>
      <c r="D117" s="616" t="s">
        <v>109</v>
      </c>
      <c r="E117" s="616" t="s">
        <v>1589</v>
      </c>
      <c r="F117" s="616">
        <v>9254000</v>
      </c>
      <c r="G117" s="616">
        <v>9570375.0099999998</v>
      </c>
      <c r="H117" s="616">
        <v>1</v>
      </c>
      <c r="I117" s="616"/>
      <c r="J117" s="514">
        <v>1</v>
      </c>
    </row>
    <row r="118" spans="2:10" x14ac:dyDescent="0.35">
      <c r="B118" s="616">
        <v>96</v>
      </c>
      <c r="C118" s="616" t="s">
        <v>11</v>
      </c>
      <c r="D118" s="616" t="s">
        <v>83</v>
      </c>
      <c r="E118" s="616" t="s">
        <v>910</v>
      </c>
      <c r="F118" s="616">
        <v>6104000</v>
      </c>
      <c r="G118" s="616">
        <v>41802684.600000001</v>
      </c>
      <c r="H118" s="616">
        <v>1</v>
      </c>
      <c r="I118" s="616"/>
      <c r="J118" s="514">
        <v>1</v>
      </c>
    </row>
    <row r="119" spans="2:10" x14ac:dyDescent="0.35">
      <c r="B119" s="616">
        <v>96</v>
      </c>
      <c r="C119" s="616" t="s">
        <v>11</v>
      </c>
      <c r="D119" s="616" t="s">
        <v>95</v>
      </c>
      <c r="E119" s="616" t="s">
        <v>672</v>
      </c>
      <c r="F119" s="616">
        <v>9286000</v>
      </c>
      <c r="G119" s="616">
        <v>9627701</v>
      </c>
      <c r="H119" s="616">
        <v>1</v>
      </c>
      <c r="I119" s="616"/>
      <c r="J119" s="514">
        <v>2</v>
      </c>
    </row>
    <row r="120" spans="2:10" x14ac:dyDescent="0.35">
      <c r="B120" s="616">
        <v>96</v>
      </c>
      <c r="C120" s="616" t="s">
        <v>11</v>
      </c>
      <c r="D120" s="616" t="s">
        <v>84</v>
      </c>
      <c r="E120" s="616" t="s">
        <v>927</v>
      </c>
      <c r="F120" s="616">
        <v>9300000</v>
      </c>
      <c r="G120" s="616">
        <v>9604557.5099999998</v>
      </c>
      <c r="H120" s="616">
        <v>1</v>
      </c>
      <c r="I120" s="616"/>
      <c r="J120" s="514">
        <v>2</v>
      </c>
    </row>
    <row r="121" spans="2:10" x14ac:dyDescent="0.35">
      <c r="B121" s="616">
        <v>96</v>
      </c>
      <c r="C121" s="616" t="s">
        <v>12</v>
      </c>
      <c r="D121" s="616" t="s">
        <v>12</v>
      </c>
      <c r="E121" s="616" t="s">
        <v>901</v>
      </c>
      <c r="F121" s="616">
        <v>8035000</v>
      </c>
      <c r="G121" s="616">
        <v>8321052.1200000001</v>
      </c>
      <c r="H121" s="616">
        <v>1</v>
      </c>
      <c r="I121" s="616"/>
      <c r="J121" s="514">
        <v>1</v>
      </c>
    </row>
    <row r="122" spans="2:10" x14ac:dyDescent="0.35">
      <c r="B122" s="616">
        <v>96</v>
      </c>
      <c r="C122" s="616" t="s">
        <v>12</v>
      </c>
      <c r="D122" s="616" t="s">
        <v>380</v>
      </c>
      <c r="E122" s="616" t="s">
        <v>920</v>
      </c>
      <c r="F122" s="616">
        <v>9300000</v>
      </c>
      <c r="G122" s="616">
        <v>10924242.5</v>
      </c>
      <c r="H122" s="616">
        <v>1</v>
      </c>
      <c r="I122" s="616"/>
    </row>
    <row r="123" spans="2:10" x14ac:dyDescent="0.35">
      <c r="B123" s="616">
        <v>96</v>
      </c>
      <c r="C123" s="616" t="s">
        <v>12</v>
      </c>
      <c r="D123" s="616" t="s">
        <v>1303</v>
      </c>
      <c r="E123" s="616" t="s">
        <v>1294</v>
      </c>
      <c r="F123" s="616">
        <v>9300000</v>
      </c>
      <c r="G123" s="616">
        <v>9639835</v>
      </c>
      <c r="H123" s="616">
        <v>1</v>
      </c>
      <c r="I123" s="616"/>
    </row>
    <row r="124" spans="2:10" x14ac:dyDescent="0.35">
      <c r="B124" s="616">
        <v>96</v>
      </c>
      <c r="C124" s="616" t="s">
        <v>74</v>
      </c>
      <c r="D124" s="616" t="s">
        <v>75</v>
      </c>
      <c r="E124" s="616" t="s">
        <v>1276</v>
      </c>
      <c r="F124" s="616">
        <v>4604000</v>
      </c>
      <c r="G124" s="616">
        <v>9629278.7550000008</v>
      </c>
      <c r="H124" s="616">
        <v>2</v>
      </c>
      <c r="I124" s="616"/>
    </row>
    <row r="125" spans="2:10" x14ac:dyDescent="0.35">
      <c r="B125" s="616">
        <v>96</v>
      </c>
      <c r="C125" s="616" t="s">
        <v>74</v>
      </c>
      <c r="D125" s="616" t="s">
        <v>983</v>
      </c>
      <c r="E125" s="616" t="s">
        <v>1429</v>
      </c>
      <c r="F125" s="616">
        <v>8077000</v>
      </c>
      <c r="G125" s="616">
        <v>9661959.25</v>
      </c>
      <c r="H125" s="616">
        <v>1</v>
      </c>
      <c r="I125" s="616"/>
    </row>
    <row r="126" spans="2:10" x14ac:dyDescent="0.35">
      <c r="B126" s="616">
        <v>96</v>
      </c>
      <c r="C126" s="616" t="s">
        <v>74</v>
      </c>
      <c r="D126" s="616" t="s">
        <v>97</v>
      </c>
      <c r="E126" s="616" t="s">
        <v>816</v>
      </c>
      <c r="F126" s="616">
        <v>7448000</v>
      </c>
      <c r="G126" s="616">
        <v>11516784.9</v>
      </c>
      <c r="H126" s="616">
        <v>1</v>
      </c>
      <c r="I126" s="616"/>
    </row>
    <row r="127" spans="2:10" x14ac:dyDescent="0.35">
      <c r="B127" s="616">
        <v>96</v>
      </c>
      <c r="C127" s="616" t="s">
        <v>74</v>
      </c>
      <c r="D127" s="616" t="s">
        <v>87</v>
      </c>
      <c r="E127" s="616" t="s">
        <v>1590</v>
      </c>
      <c r="F127" s="616">
        <v>9260000</v>
      </c>
      <c r="G127" s="616">
        <v>9604557.5099999998</v>
      </c>
      <c r="H127" s="616">
        <v>1</v>
      </c>
      <c r="I127" s="616"/>
    </row>
    <row r="128" spans="2:10" x14ac:dyDescent="0.35">
      <c r="B128" s="514">
        <v>96</v>
      </c>
      <c r="C128" s="514" t="s">
        <v>105</v>
      </c>
      <c r="D128" s="514" t="s">
        <v>107</v>
      </c>
      <c r="E128" s="514" t="s">
        <v>76</v>
      </c>
      <c r="F128" s="514">
        <v>9300000</v>
      </c>
      <c r="G128" s="514">
        <v>9622982</v>
      </c>
      <c r="H128" s="514">
        <v>1</v>
      </c>
    </row>
    <row r="129" spans="2:8" x14ac:dyDescent="0.35">
      <c r="B129" s="514">
        <v>96</v>
      </c>
      <c r="C129" s="514" t="s">
        <v>105</v>
      </c>
      <c r="D129" s="514" t="s">
        <v>521</v>
      </c>
      <c r="E129" s="514" t="s">
        <v>682</v>
      </c>
      <c r="F129" s="514">
        <v>9300000</v>
      </c>
      <c r="G129" s="514">
        <v>9932686.8499999996</v>
      </c>
      <c r="H129" s="514">
        <v>1</v>
      </c>
    </row>
    <row r="130" spans="2:8" x14ac:dyDescent="0.35">
      <c r="B130" s="514">
        <v>105</v>
      </c>
      <c r="C130" s="514" t="s">
        <v>11</v>
      </c>
      <c r="D130" s="514" t="s">
        <v>530</v>
      </c>
      <c r="E130" s="514" t="s">
        <v>530</v>
      </c>
      <c r="F130" s="514">
        <v>9300000</v>
      </c>
      <c r="G130" s="514">
        <v>9599973.5399999991</v>
      </c>
      <c r="H130" s="514">
        <v>1</v>
      </c>
    </row>
    <row r="131" spans="2:8" x14ac:dyDescent="0.35">
      <c r="B131" s="514">
        <v>108</v>
      </c>
      <c r="C131" s="514" t="s">
        <v>12</v>
      </c>
      <c r="D131" s="514" t="s">
        <v>904</v>
      </c>
      <c r="E131" s="514" t="s">
        <v>1274</v>
      </c>
      <c r="F131" s="514">
        <v>9300000</v>
      </c>
      <c r="G131" s="514">
        <v>9530000</v>
      </c>
      <c r="H131" s="514">
        <v>1</v>
      </c>
    </row>
    <row r="132" spans="2:8" x14ac:dyDescent="0.35">
      <c r="B132" s="514">
        <v>108</v>
      </c>
      <c r="C132" s="514" t="s">
        <v>105</v>
      </c>
      <c r="D132" s="514" t="s">
        <v>108</v>
      </c>
      <c r="E132" s="514" t="s">
        <v>108</v>
      </c>
      <c r="F132" s="514">
        <v>9300000</v>
      </c>
      <c r="G132" s="514">
        <v>9530000</v>
      </c>
      <c r="H132" s="514">
        <v>1</v>
      </c>
    </row>
    <row r="133" spans="2:8" x14ac:dyDescent="0.35">
      <c r="B133" s="514">
        <v>117</v>
      </c>
      <c r="C133" s="514" t="s">
        <v>11</v>
      </c>
      <c r="D133" s="514" t="s">
        <v>95</v>
      </c>
      <c r="E133" s="514" t="s">
        <v>911</v>
      </c>
      <c r="F133" s="514">
        <v>9300000</v>
      </c>
      <c r="G133" s="514">
        <v>9511293.75</v>
      </c>
      <c r="H133" s="514">
        <v>1</v>
      </c>
    </row>
    <row r="134" spans="2:8" x14ac:dyDescent="0.35">
      <c r="B134" s="514">
        <v>117</v>
      </c>
      <c r="C134" s="514" t="s">
        <v>11</v>
      </c>
      <c r="D134" s="514" t="s">
        <v>95</v>
      </c>
      <c r="E134" s="514" t="s">
        <v>96</v>
      </c>
      <c r="F134" s="514">
        <v>8950000</v>
      </c>
      <c r="G134" s="514">
        <v>9161293.75</v>
      </c>
      <c r="H134" s="514">
        <v>1</v>
      </c>
    </row>
    <row r="135" spans="2:8" x14ac:dyDescent="0.35">
      <c r="B135" s="514">
        <v>117</v>
      </c>
      <c r="C135" s="514" t="s">
        <v>11</v>
      </c>
      <c r="D135" s="514" t="s">
        <v>95</v>
      </c>
      <c r="E135" s="514" t="s">
        <v>926</v>
      </c>
      <c r="F135" s="514">
        <v>9280000</v>
      </c>
      <c r="G135" s="514">
        <v>9511293.75</v>
      </c>
      <c r="H135" s="514">
        <v>1</v>
      </c>
    </row>
    <row r="136" spans="2:8" x14ac:dyDescent="0.35">
      <c r="B136" s="514">
        <v>117</v>
      </c>
      <c r="C136" s="514" t="s">
        <v>11</v>
      </c>
      <c r="D136" s="514" t="s">
        <v>99</v>
      </c>
      <c r="E136" s="514" t="s">
        <v>1591</v>
      </c>
      <c r="F136" s="514">
        <v>9300000</v>
      </c>
      <c r="G136" s="514">
        <v>9511293.75</v>
      </c>
      <c r="H136" s="514">
        <v>2</v>
      </c>
    </row>
    <row r="137" spans="2:8" x14ac:dyDescent="0.35">
      <c r="B137" s="514">
        <v>117</v>
      </c>
      <c r="C137" s="514" t="s">
        <v>73</v>
      </c>
      <c r="D137" s="514" t="s">
        <v>916</v>
      </c>
      <c r="E137" s="514" t="s">
        <v>1286</v>
      </c>
      <c r="F137" s="514">
        <v>13950000</v>
      </c>
      <c r="G137" s="514">
        <v>14283743.15</v>
      </c>
      <c r="H137" s="514">
        <v>1</v>
      </c>
    </row>
    <row r="138" spans="2:8" x14ac:dyDescent="0.35">
      <c r="B138" s="514">
        <v>117</v>
      </c>
      <c r="C138" s="514" t="s">
        <v>73</v>
      </c>
      <c r="D138" s="514" t="s">
        <v>913</v>
      </c>
      <c r="E138" s="514" t="s">
        <v>1584</v>
      </c>
      <c r="F138" s="514">
        <v>4630000</v>
      </c>
      <c r="G138" s="514">
        <v>9531293.75</v>
      </c>
      <c r="H138" s="514">
        <v>2</v>
      </c>
    </row>
    <row r="139" spans="2:8" x14ac:dyDescent="0.35">
      <c r="B139" s="514">
        <v>117</v>
      </c>
      <c r="C139" s="514" t="s">
        <v>73</v>
      </c>
      <c r="D139" s="514" t="s">
        <v>824</v>
      </c>
      <c r="E139" s="514" t="s">
        <v>1592</v>
      </c>
      <c r="F139" s="514">
        <v>9260000</v>
      </c>
      <c r="G139" s="514">
        <v>9511293.75</v>
      </c>
      <c r="H139" s="514">
        <v>1</v>
      </c>
    </row>
    <row r="140" spans="2:8" x14ac:dyDescent="0.35">
      <c r="B140" s="514">
        <v>117</v>
      </c>
      <c r="C140" s="514" t="s">
        <v>74</v>
      </c>
      <c r="D140" s="514" t="s">
        <v>74</v>
      </c>
      <c r="E140" s="514" t="s">
        <v>74</v>
      </c>
      <c r="F140" s="514">
        <v>9300000</v>
      </c>
      <c r="G140" s="514">
        <v>9511293.75</v>
      </c>
      <c r="H140" s="514">
        <v>1</v>
      </c>
    </row>
    <row r="141" spans="2:8" x14ac:dyDescent="0.35">
      <c r="B141" s="514">
        <v>117</v>
      </c>
      <c r="C141" s="514" t="s">
        <v>74</v>
      </c>
      <c r="D141" s="514" t="s">
        <v>825</v>
      </c>
      <c r="E141" s="514" t="s">
        <v>1593</v>
      </c>
      <c r="F141" s="514">
        <v>9214000</v>
      </c>
      <c r="G141" s="514">
        <v>9505000</v>
      </c>
      <c r="H141" s="514">
        <v>1</v>
      </c>
    </row>
    <row r="142" spans="2:8" x14ac:dyDescent="0.35">
      <c r="B142" s="514">
        <v>117</v>
      </c>
      <c r="C142" s="514" t="s">
        <v>105</v>
      </c>
      <c r="D142" s="514" t="s">
        <v>107</v>
      </c>
      <c r="E142" s="514" t="s">
        <v>76</v>
      </c>
      <c r="F142" s="514">
        <v>9300000</v>
      </c>
      <c r="G142" s="514">
        <v>9511293.75</v>
      </c>
      <c r="H142" s="514">
        <v>1</v>
      </c>
    </row>
    <row r="143" spans="2:8" x14ac:dyDescent="0.35">
      <c r="B143" s="514">
        <v>121</v>
      </c>
      <c r="C143" s="514" t="s">
        <v>11</v>
      </c>
      <c r="D143" s="514" t="s">
        <v>95</v>
      </c>
      <c r="E143" s="514" t="s">
        <v>101</v>
      </c>
      <c r="F143" s="514">
        <v>8287000</v>
      </c>
      <c r="G143" s="514">
        <v>10855220.6</v>
      </c>
      <c r="H143" s="514">
        <v>1</v>
      </c>
    </row>
    <row r="144" spans="2:8" x14ac:dyDescent="0.35">
      <c r="B144" s="514">
        <v>121</v>
      </c>
      <c r="C144" s="514" t="s">
        <v>11</v>
      </c>
      <c r="D144" s="514" t="s">
        <v>95</v>
      </c>
      <c r="E144" s="514" t="s">
        <v>925</v>
      </c>
      <c r="F144" s="514">
        <v>9300000</v>
      </c>
      <c r="G144" s="514">
        <v>9674040.9000000004</v>
      </c>
      <c r="H144" s="514">
        <v>1</v>
      </c>
    </row>
    <row r="145" spans="2:8" x14ac:dyDescent="0.35">
      <c r="B145" s="514">
        <v>121</v>
      </c>
      <c r="C145" s="514" t="s">
        <v>11</v>
      </c>
      <c r="D145" s="514" t="s">
        <v>95</v>
      </c>
      <c r="E145" s="514" t="s">
        <v>936</v>
      </c>
      <c r="F145" s="514">
        <v>13950000</v>
      </c>
      <c r="G145" s="514">
        <v>14422720</v>
      </c>
      <c r="H145" s="514">
        <v>1</v>
      </c>
    </row>
    <row r="146" spans="2:8" x14ac:dyDescent="0.35">
      <c r="B146" s="514">
        <v>121</v>
      </c>
      <c r="C146" s="514" t="s">
        <v>11</v>
      </c>
      <c r="D146" s="514" t="s">
        <v>84</v>
      </c>
      <c r="E146" s="514" t="s">
        <v>84</v>
      </c>
      <c r="F146" s="514">
        <v>9293000</v>
      </c>
      <c r="G146" s="514">
        <v>9645078.4000000004</v>
      </c>
      <c r="H146" s="514">
        <v>1</v>
      </c>
    </row>
    <row r="147" spans="2:8" x14ac:dyDescent="0.35">
      <c r="B147" s="514">
        <v>121</v>
      </c>
      <c r="C147" s="514" t="s">
        <v>11</v>
      </c>
      <c r="D147" s="514" t="s">
        <v>84</v>
      </c>
      <c r="E147" s="514" t="s">
        <v>1267</v>
      </c>
      <c r="F147" s="514">
        <v>9254000</v>
      </c>
      <c r="G147" s="514">
        <v>9576272.6999999993</v>
      </c>
      <c r="H147" s="514">
        <v>1</v>
      </c>
    </row>
    <row r="148" spans="2:8" x14ac:dyDescent="0.35">
      <c r="B148" s="514">
        <v>121</v>
      </c>
      <c r="C148" s="514" t="s">
        <v>11</v>
      </c>
      <c r="D148" s="514" t="s">
        <v>84</v>
      </c>
      <c r="E148" s="514" t="s">
        <v>927</v>
      </c>
      <c r="F148" s="514">
        <v>9227000</v>
      </c>
      <c r="G148" s="514">
        <v>9644332.5999999996</v>
      </c>
      <c r="H148" s="514">
        <v>1</v>
      </c>
    </row>
    <row r="149" spans="2:8" x14ac:dyDescent="0.35">
      <c r="B149" s="514">
        <v>121</v>
      </c>
      <c r="C149" s="514" t="s">
        <v>12</v>
      </c>
      <c r="D149" s="514" t="s">
        <v>85</v>
      </c>
      <c r="E149" s="514" t="s">
        <v>86</v>
      </c>
      <c r="F149" s="514">
        <v>9300000</v>
      </c>
      <c r="G149" s="514">
        <v>9645157.5</v>
      </c>
      <c r="H149" s="514">
        <v>1</v>
      </c>
    </row>
    <row r="150" spans="2:8" x14ac:dyDescent="0.35">
      <c r="B150" s="514">
        <v>121</v>
      </c>
      <c r="C150" s="514" t="s">
        <v>13</v>
      </c>
      <c r="D150" s="514" t="s">
        <v>106</v>
      </c>
      <c r="E150" s="514" t="s">
        <v>536</v>
      </c>
      <c r="F150" s="514">
        <v>9260000</v>
      </c>
      <c r="G150" s="514">
        <v>9576340.5</v>
      </c>
      <c r="H150" s="514">
        <v>1</v>
      </c>
    </row>
    <row r="151" spans="2:8" x14ac:dyDescent="0.35">
      <c r="B151" s="514">
        <v>121</v>
      </c>
      <c r="C151" s="514" t="s">
        <v>73</v>
      </c>
      <c r="D151" s="514" t="s">
        <v>528</v>
      </c>
      <c r="E151" s="514" t="s">
        <v>528</v>
      </c>
      <c r="F151" s="514">
        <v>9300000</v>
      </c>
      <c r="G151" s="514">
        <v>9645157.5</v>
      </c>
      <c r="H151" s="514">
        <v>1</v>
      </c>
    </row>
    <row r="152" spans="2:8" x14ac:dyDescent="0.35">
      <c r="B152" s="514">
        <v>121</v>
      </c>
      <c r="C152" s="514" t="s">
        <v>73</v>
      </c>
      <c r="D152" s="514" t="s">
        <v>916</v>
      </c>
      <c r="E152" s="514" t="s">
        <v>916</v>
      </c>
      <c r="F152" s="514">
        <v>10810333.3333333</v>
      </c>
      <c r="G152" s="514">
        <v>11237230.1</v>
      </c>
      <c r="H152" s="514">
        <v>3</v>
      </c>
    </row>
    <row r="153" spans="2:8" x14ac:dyDescent="0.35">
      <c r="B153" s="514">
        <v>121</v>
      </c>
      <c r="C153" s="514" t="s">
        <v>73</v>
      </c>
      <c r="D153" s="514" t="s">
        <v>86</v>
      </c>
      <c r="E153" s="514" t="s">
        <v>86</v>
      </c>
      <c r="F153" s="514">
        <v>9300000</v>
      </c>
      <c r="G153" s="514">
        <v>9645157.5</v>
      </c>
      <c r="H153" s="514">
        <v>1</v>
      </c>
    </row>
    <row r="154" spans="2:8" x14ac:dyDescent="0.35">
      <c r="B154" s="514">
        <v>121</v>
      </c>
      <c r="C154" s="514" t="s">
        <v>73</v>
      </c>
      <c r="D154" s="514" t="s">
        <v>813</v>
      </c>
      <c r="E154" s="514" t="s">
        <v>813</v>
      </c>
      <c r="F154" s="514">
        <v>9300000</v>
      </c>
      <c r="G154" s="514">
        <v>9645157.5</v>
      </c>
      <c r="H154" s="514">
        <v>1</v>
      </c>
    </row>
    <row r="155" spans="2:8" x14ac:dyDescent="0.35">
      <c r="B155" s="514">
        <v>121</v>
      </c>
      <c r="C155" s="514" t="s">
        <v>73</v>
      </c>
      <c r="D155" s="514" t="s">
        <v>675</v>
      </c>
      <c r="E155" s="514" t="s">
        <v>1304</v>
      </c>
      <c r="F155" s="514">
        <v>9227000</v>
      </c>
      <c r="G155" s="514">
        <v>9644332.5999999996</v>
      </c>
      <c r="H155" s="514">
        <v>1</v>
      </c>
    </row>
    <row r="156" spans="2:8" x14ac:dyDescent="0.35">
      <c r="B156" s="514">
        <v>121</v>
      </c>
      <c r="C156" s="514" t="s">
        <v>73</v>
      </c>
      <c r="D156" s="514" t="s">
        <v>675</v>
      </c>
      <c r="E156" s="514" t="s">
        <v>1271</v>
      </c>
      <c r="F156" s="514">
        <v>9260000</v>
      </c>
      <c r="G156" s="514">
        <v>9644705.5</v>
      </c>
      <c r="H156" s="514">
        <v>1</v>
      </c>
    </row>
    <row r="157" spans="2:8" x14ac:dyDescent="0.35">
      <c r="B157" s="514">
        <v>121</v>
      </c>
      <c r="C157" s="514" t="s">
        <v>73</v>
      </c>
      <c r="D157" s="514" t="s">
        <v>801</v>
      </c>
      <c r="E157" s="514" t="s">
        <v>802</v>
      </c>
      <c r="F157" s="514">
        <v>9300000</v>
      </c>
      <c r="G157" s="514">
        <v>9645157.5</v>
      </c>
      <c r="H157" s="514">
        <v>1</v>
      </c>
    </row>
    <row r="158" spans="2:8" x14ac:dyDescent="0.35">
      <c r="B158" s="514">
        <v>121</v>
      </c>
      <c r="C158" s="514" t="s">
        <v>74</v>
      </c>
      <c r="D158" s="514" t="s">
        <v>87</v>
      </c>
      <c r="E158" s="514" t="s">
        <v>98</v>
      </c>
      <c r="F158" s="514">
        <v>9300000</v>
      </c>
      <c r="G158" s="514">
        <v>9660957.7100000009</v>
      </c>
      <c r="H158" s="514">
        <v>1</v>
      </c>
    </row>
    <row r="159" spans="2:8" x14ac:dyDescent="0.35">
      <c r="B159" s="514">
        <v>121</v>
      </c>
      <c r="C159" s="514" t="s">
        <v>74</v>
      </c>
      <c r="D159" s="514" t="s">
        <v>87</v>
      </c>
      <c r="E159" s="514" t="s">
        <v>1289</v>
      </c>
      <c r="F159" s="514">
        <v>9300000</v>
      </c>
      <c r="G159" s="514">
        <v>9645157.5</v>
      </c>
      <c r="H159" s="514">
        <v>1</v>
      </c>
    </row>
    <row r="160" spans="2:8" x14ac:dyDescent="0.35">
      <c r="B160" s="514">
        <v>121</v>
      </c>
      <c r="C160" s="514" t="s">
        <v>105</v>
      </c>
      <c r="D160" s="514" t="s">
        <v>521</v>
      </c>
      <c r="E160" s="514" t="s">
        <v>682</v>
      </c>
      <c r="F160" s="514">
        <v>9293000</v>
      </c>
      <c r="G160" s="514">
        <v>9645078.4000000004</v>
      </c>
      <c r="H160" s="514">
        <v>1</v>
      </c>
    </row>
    <row r="161" spans="2:8" x14ac:dyDescent="0.35">
      <c r="B161" s="514">
        <v>121</v>
      </c>
      <c r="C161" s="514" t="s">
        <v>105</v>
      </c>
      <c r="D161" s="514" t="s">
        <v>108</v>
      </c>
      <c r="E161" s="514" t="s">
        <v>108</v>
      </c>
      <c r="F161" s="514">
        <v>7867000</v>
      </c>
      <c r="G161" s="514">
        <v>9628964.5999999996</v>
      </c>
      <c r="H161" s="514">
        <v>1</v>
      </c>
    </row>
    <row r="162" spans="2:8" x14ac:dyDescent="0.35">
      <c r="B162" s="514">
        <v>4</v>
      </c>
      <c r="C162" s="514" t="s">
        <v>103</v>
      </c>
      <c r="D162" s="514" t="s">
        <v>899</v>
      </c>
      <c r="E162" s="514" t="s">
        <v>1594</v>
      </c>
      <c r="F162" s="514">
        <v>8580000</v>
      </c>
      <c r="G162" s="514">
        <v>8880000</v>
      </c>
      <c r="H162" s="514">
        <v>1</v>
      </c>
    </row>
    <row r="163" spans="2:8" x14ac:dyDescent="0.35">
      <c r="B163" s="514">
        <v>4</v>
      </c>
      <c r="C163" s="514" t="s">
        <v>103</v>
      </c>
      <c r="D163" s="514" t="s">
        <v>899</v>
      </c>
      <c r="E163" s="514" t="s">
        <v>1595</v>
      </c>
      <c r="F163" s="514">
        <v>9296000</v>
      </c>
      <c r="G163" s="514">
        <v>9596952.1099999994</v>
      </c>
      <c r="H163" s="514">
        <v>1</v>
      </c>
    </row>
    <row r="164" spans="2:8" x14ac:dyDescent="0.35">
      <c r="B164" s="514">
        <v>4</v>
      </c>
      <c r="C164" s="514" t="s">
        <v>103</v>
      </c>
      <c r="D164" s="514" t="s">
        <v>1308</v>
      </c>
      <c r="E164" s="514" t="s">
        <v>1320</v>
      </c>
      <c r="F164" s="514">
        <v>9300000</v>
      </c>
      <c r="G164" s="514">
        <v>9600000</v>
      </c>
      <c r="H164" s="514">
        <v>1</v>
      </c>
    </row>
    <row r="165" spans="2:8" x14ac:dyDescent="0.35">
      <c r="B165" s="514">
        <v>4</v>
      </c>
      <c r="C165" s="514" t="s">
        <v>103</v>
      </c>
      <c r="D165" s="514" t="s">
        <v>1308</v>
      </c>
      <c r="E165" s="514" t="s">
        <v>1309</v>
      </c>
      <c r="F165" s="514">
        <v>9300000</v>
      </c>
      <c r="G165" s="514">
        <v>9600000</v>
      </c>
      <c r="H165" s="514">
        <v>1</v>
      </c>
    </row>
    <row r="166" spans="2:8" x14ac:dyDescent="0.35">
      <c r="B166" s="514">
        <v>4</v>
      </c>
      <c r="C166" s="514" t="s">
        <v>103</v>
      </c>
      <c r="D166" s="514" t="s">
        <v>94</v>
      </c>
      <c r="E166" s="514" t="s">
        <v>809</v>
      </c>
      <c r="F166" s="514">
        <v>9195000</v>
      </c>
      <c r="G166" s="514">
        <v>9495000</v>
      </c>
      <c r="H166" s="514">
        <v>1</v>
      </c>
    </row>
    <row r="167" spans="2:8" x14ac:dyDescent="0.35">
      <c r="B167" s="514">
        <v>4</v>
      </c>
      <c r="C167" s="514" t="s">
        <v>103</v>
      </c>
      <c r="D167" s="514" t="s">
        <v>1433</v>
      </c>
      <c r="E167" s="514" t="s">
        <v>821</v>
      </c>
      <c r="F167" s="514">
        <v>9300000</v>
      </c>
      <c r="G167" s="514">
        <v>9600000</v>
      </c>
      <c r="H167" s="514">
        <v>1</v>
      </c>
    </row>
    <row r="168" spans="2:8" x14ac:dyDescent="0.35">
      <c r="B168" s="514">
        <v>4</v>
      </c>
      <c r="C168" s="514" t="s">
        <v>103</v>
      </c>
      <c r="D168" s="514" t="s">
        <v>818</v>
      </c>
      <c r="E168" s="514" t="s">
        <v>1596</v>
      </c>
      <c r="F168" s="514">
        <v>7699000</v>
      </c>
      <c r="G168" s="514">
        <v>9600000</v>
      </c>
      <c r="H168" s="514">
        <v>1</v>
      </c>
    </row>
    <row r="169" spans="2:8" x14ac:dyDescent="0.35">
      <c r="B169" s="514">
        <v>4</v>
      </c>
      <c r="C169" s="514" t="s">
        <v>103</v>
      </c>
      <c r="D169" s="514" t="s">
        <v>109</v>
      </c>
      <c r="E169" s="514" t="s">
        <v>810</v>
      </c>
      <c r="F169" s="514">
        <v>9270500</v>
      </c>
      <c r="G169" s="514">
        <v>18737000</v>
      </c>
      <c r="H169" s="514">
        <v>2</v>
      </c>
    </row>
    <row r="170" spans="2:8" x14ac:dyDescent="0.35">
      <c r="B170" s="514">
        <v>4</v>
      </c>
      <c r="C170" s="514" t="s">
        <v>103</v>
      </c>
      <c r="D170" s="514" t="s">
        <v>109</v>
      </c>
      <c r="E170" s="514" t="s">
        <v>800</v>
      </c>
      <c r="F170" s="514">
        <v>9286000</v>
      </c>
      <c r="G170" s="514">
        <v>9795409.3699999992</v>
      </c>
      <c r="H170" s="514">
        <v>1</v>
      </c>
    </row>
    <row r="171" spans="2:8" x14ac:dyDescent="0.35">
      <c r="B171" s="514">
        <v>4</v>
      </c>
      <c r="C171" s="514" t="s">
        <v>103</v>
      </c>
      <c r="D171" s="514" t="s">
        <v>109</v>
      </c>
      <c r="E171" s="514" t="s">
        <v>919</v>
      </c>
      <c r="F171" s="514">
        <v>9300000</v>
      </c>
      <c r="G171" s="514">
        <v>9600000</v>
      </c>
      <c r="H171" s="514">
        <v>1</v>
      </c>
    </row>
    <row r="172" spans="2:8" x14ac:dyDescent="0.35">
      <c r="B172" s="514">
        <v>4</v>
      </c>
      <c r="C172" s="514" t="s">
        <v>103</v>
      </c>
      <c r="D172" s="514" t="s">
        <v>1292</v>
      </c>
      <c r="E172" s="514" t="s">
        <v>698</v>
      </c>
      <c r="F172" s="514">
        <v>9280000</v>
      </c>
      <c r="G172" s="514">
        <v>22590000</v>
      </c>
      <c r="H172" s="514">
        <v>1</v>
      </c>
    </row>
    <row r="173" spans="2:8" x14ac:dyDescent="0.35">
      <c r="B173" s="514">
        <v>4</v>
      </c>
      <c r="C173" s="514" t="s">
        <v>103</v>
      </c>
      <c r="D173" s="514" t="s">
        <v>1292</v>
      </c>
      <c r="E173" s="514" t="s">
        <v>1597</v>
      </c>
      <c r="F173" s="514">
        <v>9300000</v>
      </c>
      <c r="G173" s="514">
        <v>9600000</v>
      </c>
      <c r="H173" s="514">
        <v>1</v>
      </c>
    </row>
    <row r="174" spans="2:8" x14ac:dyDescent="0.35">
      <c r="B174" s="514">
        <v>4</v>
      </c>
      <c r="C174" s="514" t="s">
        <v>11</v>
      </c>
      <c r="D174" s="514" t="s">
        <v>11</v>
      </c>
      <c r="E174" s="514" t="s">
        <v>106</v>
      </c>
      <c r="F174" s="514">
        <v>9293000</v>
      </c>
      <c r="G174" s="514">
        <v>9600000</v>
      </c>
      <c r="H174" s="514">
        <v>1</v>
      </c>
    </row>
    <row r="175" spans="2:8" x14ac:dyDescent="0.35">
      <c r="B175" s="514">
        <v>4</v>
      </c>
      <c r="C175" s="514" t="s">
        <v>11</v>
      </c>
      <c r="D175" s="514" t="s">
        <v>104</v>
      </c>
      <c r="E175" s="514" t="s">
        <v>529</v>
      </c>
      <c r="F175" s="514">
        <v>6073500</v>
      </c>
      <c r="G175" s="514">
        <v>13013000</v>
      </c>
      <c r="H175" s="514">
        <v>2</v>
      </c>
    </row>
    <row r="176" spans="2:8" x14ac:dyDescent="0.35">
      <c r="B176" s="514">
        <v>4</v>
      </c>
      <c r="C176" s="514" t="s">
        <v>11</v>
      </c>
      <c r="D176" s="514" t="s">
        <v>83</v>
      </c>
      <c r="E176" s="514" t="s">
        <v>83</v>
      </c>
      <c r="F176" s="514">
        <v>9293000</v>
      </c>
      <c r="G176" s="514">
        <v>9600000</v>
      </c>
      <c r="H176" s="514">
        <v>1</v>
      </c>
    </row>
    <row r="177" spans="2:8" x14ac:dyDescent="0.35">
      <c r="B177" s="514">
        <v>4</v>
      </c>
      <c r="C177" s="514" t="s">
        <v>11</v>
      </c>
      <c r="D177" s="514" t="s">
        <v>83</v>
      </c>
      <c r="E177" s="514" t="s">
        <v>992</v>
      </c>
      <c r="F177" s="514">
        <v>8203000</v>
      </c>
      <c r="G177" s="514">
        <v>9600000</v>
      </c>
      <c r="H177" s="514">
        <v>1</v>
      </c>
    </row>
    <row r="178" spans="2:8" x14ac:dyDescent="0.35">
      <c r="B178" s="514">
        <v>4</v>
      </c>
      <c r="C178" s="514" t="s">
        <v>11</v>
      </c>
      <c r="D178" s="514" t="s">
        <v>914</v>
      </c>
      <c r="E178" s="514" t="s">
        <v>914</v>
      </c>
      <c r="F178" s="514">
        <v>9300000</v>
      </c>
      <c r="G178" s="514">
        <v>9600000</v>
      </c>
      <c r="H178" s="514">
        <v>1</v>
      </c>
    </row>
    <row r="179" spans="2:8" x14ac:dyDescent="0.35">
      <c r="B179" s="514">
        <v>4</v>
      </c>
      <c r="C179" s="514" t="s">
        <v>11</v>
      </c>
      <c r="D179" s="514" t="s">
        <v>914</v>
      </c>
      <c r="E179" s="514" t="s">
        <v>103</v>
      </c>
      <c r="F179" s="514">
        <v>9300000</v>
      </c>
      <c r="G179" s="514">
        <v>9600000</v>
      </c>
      <c r="H179" s="514">
        <v>1</v>
      </c>
    </row>
    <row r="180" spans="2:8" x14ac:dyDescent="0.35">
      <c r="B180" s="514">
        <v>4</v>
      </c>
      <c r="C180" s="514" t="s">
        <v>11</v>
      </c>
      <c r="D180" s="514" t="s">
        <v>95</v>
      </c>
      <c r="E180" s="514" t="s">
        <v>911</v>
      </c>
      <c r="F180" s="514">
        <v>9169000</v>
      </c>
      <c r="G180" s="514">
        <v>9534000</v>
      </c>
      <c r="H180" s="514">
        <v>1</v>
      </c>
    </row>
    <row r="181" spans="2:8" x14ac:dyDescent="0.35">
      <c r="B181" s="514">
        <v>4</v>
      </c>
      <c r="C181" s="514" t="s">
        <v>11</v>
      </c>
      <c r="D181" s="514" t="s">
        <v>95</v>
      </c>
      <c r="E181" s="514" t="s">
        <v>96</v>
      </c>
      <c r="F181" s="514">
        <v>9237500</v>
      </c>
      <c r="G181" s="514">
        <v>9600000</v>
      </c>
      <c r="H181" s="514">
        <v>2</v>
      </c>
    </row>
    <row r="182" spans="2:8" x14ac:dyDescent="0.35">
      <c r="B182" s="514">
        <v>4</v>
      </c>
      <c r="C182" s="514" t="s">
        <v>11</v>
      </c>
      <c r="D182" s="514" t="s">
        <v>95</v>
      </c>
      <c r="E182" s="514" t="s">
        <v>101</v>
      </c>
      <c r="F182" s="514">
        <v>9254000</v>
      </c>
      <c r="G182" s="514">
        <v>9600000.3849999998</v>
      </c>
      <c r="H182" s="514">
        <v>2</v>
      </c>
    </row>
    <row r="183" spans="2:8" x14ac:dyDescent="0.35">
      <c r="B183" s="514">
        <v>4</v>
      </c>
      <c r="C183" s="514" t="s">
        <v>11</v>
      </c>
      <c r="D183" s="514" t="s">
        <v>95</v>
      </c>
      <c r="E183" s="514" t="s">
        <v>925</v>
      </c>
      <c r="F183" s="514">
        <v>9263000</v>
      </c>
      <c r="G183" s="514">
        <v>9600000</v>
      </c>
      <c r="H183" s="514">
        <v>5</v>
      </c>
    </row>
    <row r="184" spans="2:8" x14ac:dyDescent="0.35">
      <c r="B184" s="514">
        <v>4</v>
      </c>
      <c r="C184" s="514" t="s">
        <v>11</v>
      </c>
      <c r="D184" s="514" t="s">
        <v>95</v>
      </c>
      <c r="E184" s="514" t="s">
        <v>936</v>
      </c>
      <c r="F184" s="514">
        <v>9043000</v>
      </c>
      <c r="G184" s="514">
        <v>18366500</v>
      </c>
      <c r="H184" s="514">
        <v>1</v>
      </c>
    </row>
    <row r="185" spans="2:8" x14ac:dyDescent="0.35">
      <c r="B185" s="514">
        <v>4</v>
      </c>
      <c r="C185" s="514" t="s">
        <v>11</v>
      </c>
      <c r="D185" s="514" t="s">
        <v>95</v>
      </c>
      <c r="E185" s="514" t="s">
        <v>1265</v>
      </c>
      <c r="F185" s="514">
        <v>10462500</v>
      </c>
      <c r="G185" s="514">
        <v>10762500</v>
      </c>
      <c r="H185" s="514">
        <v>4</v>
      </c>
    </row>
    <row r="186" spans="2:8" x14ac:dyDescent="0.35">
      <c r="B186" s="514">
        <v>4</v>
      </c>
      <c r="C186" s="514" t="s">
        <v>11</v>
      </c>
      <c r="D186" s="514" t="s">
        <v>95</v>
      </c>
      <c r="E186" s="514" t="s">
        <v>812</v>
      </c>
      <c r="F186" s="514">
        <v>9247500</v>
      </c>
      <c r="G186" s="514">
        <v>9580000</v>
      </c>
      <c r="H186" s="514">
        <v>2</v>
      </c>
    </row>
    <row r="187" spans="2:8" x14ac:dyDescent="0.35">
      <c r="B187" s="514">
        <v>4</v>
      </c>
      <c r="C187" s="514" t="s">
        <v>11</v>
      </c>
      <c r="D187" s="514" t="s">
        <v>95</v>
      </c>
      <c r="E187" s="514" t="s">
        <v>926</v>
      </c>
      <c r="F187" s="514">
        <v>8539000</v>
      </c>
      <c r="G187" s="514">
        <v>9600000</v>
      </c>
      <c r="H187" s="514">
        <v>1</v>
      </c>
    </row>
    <row r="188" spans="2:8" x14ac:dyDescent="0.35">
      <c r="B188" s="514">
        <v>4</v>
      </c>
      <c r="C188" s="514" t="s">
        <v>11</v>
      </c>
      <c r="D188" s="514" t="s">
        <v>84</v>
      </c>
      <c r="E188" s="514" t="s">
        <v>84</v>
      </c>
      <c r="F188" s="514">
        <v>9271166.6666666698</v>
      </c>
      <c r="G188" s="514">
        <v>9550000</v>
      </c>
      <c r="H188" s="514">
        <v>6</v>
      </c>
    </row>
    <row r="189" spans="2:8" x14ac:dyDescent="0.35">
      <c r="B189" s="514">
        <v>4</v>
      </c>
      <c r="C189" s="514" t="s">
        <v>11</v>
      </c>
      <c r="D189" s="514" t="s">
        <v>84</v>
      </c>
      <c r="E189" s="514" t="s">
        <v>1267</v>
      </c>
      <c r="F189" s="514">
        <v>10062833.3333333</v>
      </c>
      <c r="G189" s="514">
        <v>10358333.3333333</v>
      </c>
      <c r="H189" s="514">
        <v>6</v>
      </c>
    </row>
    <row r="190" spans="2:8" x14ac:dyDescent="0.35">
      <c r="B190" s="514">
        <v>4</v>
      </c>
      <c r="C190" s="514" t="s">
        <v>11</v>
      </c>
      <c r="D190" s="514" t="s">
        <v>84</v>
      </c>
      <c r="E190" s="514" t="s">
        <v>1268</v>
      </c>
      <c r="F190" s="514">
        <v>9300000</v>
      </c>
      <c r="G190" s="514">
        <v>9649333.3333333302</v>
      </c>
      <c r="H190" s="514">
        <v>3</v>
      </c>
    </row>
    <row r="191" spans="2:8" x14ac:dyDescent="0.35">
      <c r="B191" s="514">
        <v>4</v>
      </c>
      <c r="C191" s="514" t="s">
        <v>11</v>
      </c>
      <c r="D191" s="514" t="s">
        <v>84</v>
      </c>
      <c r="E191" s="514" t="s">
        <v>978</v>
      </c>
      <c r="F191" s="514">
        <v>9300000</v>
      </c>
      <c r="G191" s="514">
        <v>9550000</v>
      </c>
      <c r="H191" s="514">
        <v>2</v>
      </c>
    </row>
    <row r="192" spans="2:8" x14ac:dyDescent="0.35">
      <c r="B192" s="514">
        <v>4</v>
      </c>
      <c r="C192" s="514" t="s">
        <v>11</v>
      </c>
      <c r="D192" s="514" t="s">
        <v>84</v>
      </c>
      <c r="E192" s="514" t="s">
        <v>927</v>
      </c>
      <c r="F192" s="514">
        <v>9271000</v>
      </c>
      <c r="G192" s="514">
        <v>9520000</v>
      </c>
      <c r="H192" s="514">
        <v>5</v>
      </c>
    </row>
    <row r="193" spans="2:8" x14ac:dyDescent="0.35">
      <c r="B193" s="514">
        <v>4</v>
      </c>
      <c r="C193" s="514" t="s">
        <v>11</v>
      </c>
      <c r="D193" s="514" t="s">
        <v>84</v>
      </c>
      <c r="E193" s="514" t="s">
        <v>937</v>
      </c>
      <c r="F193" s="514">
        <v>8920333.3333333302</v>
      </c>
      <c r="G193" s="514">
        <v>9600000</v>
      </c>
      <c r="H193" s="514">
        <v>3</v>
      </c>
    </row>
    <row r="194" spans="2:8" x14ac:dyDescent="0.35">
      <c r="B194" s="514">
        <v>4</v>
      </c>
      <c r="C194" s="514" t="s">
        <v>11</v>
      </c>
      <c r="D194" s="514" t="s">
        <v>530</v>
      </c>
      <c r="E194" s="514" t="s">
        <v>530</v>
      </c>
      <c r="F194" s="514">
        <v>8245000</v>
      </c>
      <c r="G194" s="514">
        <v>9600000</v>
      </c>
      <c r="H194" s="514">
        <v>1</v>
      </c>
    </row>
    <row r="195" spans="2:8" x14ac:dyDescent="0.35">
      <c r="B195" s="514">
        <v>4</v>
      </c>
      <c r="C195" s="514" t="s">
        <v>11</v>
      </c>
      <c r="D195" s="514" t="s">
        <v>530</v>
      </c>
      <c r="E195" s="514" t="s">
        <v>1598</v>
      </c>
      <c r="F195" s="514">
        <v>9300000</v>
      </c>
      <c r="G195" s="514">
        <v>9500000</v>
      </c>
      <c r="H195" s="514">
        <v>1</v>
      </c>
    </row>
    <row r="196" spans="2:8" x14ac:dyDescent="0.35">
      <c r="B196" s="514">
        <v>4</v>
      </c>
      <c r="C196" s="514" t="s">
        <v>11</v>
      </c>
      <c r="D196" s="514" t="s">
        <v>530</v>
      </c>
      <c r="E196" s="514" t="s">
        <v>1269</v>
      </c>
      <c r="F196" s="514">
        <v>9300000</v>
      </c>
      <c r="G196" s="514">
        <v>9600000</v>
      </c>
      <c r="H196" s="514">
        <v>3</v>
      </c>
    </row>
    <row r="197" spans="2:8" x14ac:dyDescent="0.35">
      <c r="B197" s="514">
        <v>4</v>
      </c>
      <c r="C197" s="514" t="s">
        <v>11</v>
      </c>
      <c r="D197" s="514" t="s">
        <v>99</v>
      </c>
      <c r="E197" s="514" t="s">
        <v>821</v>
      </c>
      <c r="F197" s="514">
        <v>8049000</v>
      </c>
      <c r="G197" s="514">
        <v>13137261.16</v>
      </c>
      <c r="H197" s="514">
        <v>2</v>
      </c>
    </row>
    <row r="198" spans="2:8" x14ac:dyDescent="0.35">
      <c r="B198" s="514">
        <v>4</v>
      </c>
      <c r="C198" s="514" t="s">
        <v>11</v>
      </c>
      <c r="D198" s="514" t="s">
        <v>99</v>
      </c>
      <c r="E198" s="514" t="s">
        <v>915</v>
      </c>
      <c r="F198" s="514">
        <v>9300000</v>
      </c>
      <c r="G198" s="514">
        <v>9600000</v>
      </c>
      <c r="H198" s="514">
        <v>1</v>
      </c>
    </row>
    <row r="199" spans="2:8" x14ac:dyDescent="0.35">
      <c r="B199" s="514">
        <v>4</v>
      </c>
      <c r="C199" s="514" t="s">
        <v>11</v>
      </c>
      <c r="D199" s="514" t="s">
        <v>979</v>
      </c>
      <c r="E199" s="514" t="s">
        <v>1271</v>
      </c>
      <c r="F199" s="514">
        <v>9300000</v>
      </c>
      <c r="G199" s="514">
        <v>9600000</v>
      </c>
      <c r="H199" s="514">
        <v>1</v>
      </c>
    </row>
    <row r="200" spans="2:8" x14ac:dyDescent="0.35">
      <c r="B200" s="514">
        <v>4</v>
      </c>
      <c r="C200" s="514" t="s">
        <v>12</v>
      </c>
      <c r="D200" s="514" t="s">
        <v>12</v>
      </c>
      <c r="E200" s="514" t="s">
        <v>901</v>
      </c>
      <c r="F200" s="514">
        <v>8220666.6666666698</v>
      </c>
      <c r="G200" s="514">
        <v>43340361.563333303</v>
      </c>
      <c r="H200" s="514">
        <v>3</v>
      </c>
    </row>
    <row r="201" spans="2:8" x14ac:dyDescent="0.35">
      <c r="B201" s="514">
        <v>4</v>
      </c>
      <c r="C201" s="514" t="s">
        <v>12</v>
      </c>
      <c r="D201" s="514" t="s">
        <v>12</v>
      </c>
      <c r="E201" s="514" t="s">
        <v>1313</v>
      </c>
      <c r="F201" s="514">
        <v>6901666.6666666698</v>
      </c>
      <c r="G201" s="514">
        <v>53475209.866666697</v>
      </c>
      <c r="H201" s="514">
        <v>3</v>
      </c>
    </row>
    <row r="202" spans="2:8" x14ac:dyDescent="0.35">
      <c r="B202" s="514">
        <v>4</v>
      </c>
      <c r="C202" s="514" t="s">
        <v>12</v>
      </c>
      <c r="D202" s="514" t="s">
        <v>380</v>
      </c>
      <c r="E202" s="514" t="s">
        <v>380</v>
      </c>
      <c r="F202" s="514">
        <v>9300000</v>
      </c>
      <c r="G202" s="514">
        <v>11200000</v>
      </c>
      <c r="H202" s="514">
        <v>1</v>
      </c>
    </row>
    <row r="203" spans="2:8" x14ac:dyDescent="0.35">
      <c r="B203" s="514">
        <v>4</v>
      </c>
      <c r="C203" s="514" t="s">
        <v>12</v>
      </c>
      <c r="D203" s="514" t="s">
        <v>380</v>
      </c>
      <c r="E203" s="514" t="s">
        <v>902</v>
      </c>
      <c r="F203" s="514">
        <v>7877750</v>
      </c>
      <c r="G203" s="514">
        <v>47183250</v>
      </c>
      <c r="H203" s="514">
        <v>4</v>
      </c>
    </row>
    <row r="204" spans="2:8" x14ac:dyDescent="0.35">
      <c r="B204" s="514">
        <v>4</v>
      </c>
      <c r="C204" s="514" t="s">
        <v>12</v>
      </c>
      <c r="D204" s="514" t="s">
        <v>85</v>
      </c>
      <c r="E204" s="514" t="s">
        <v>1272</v>
      </c>
      <c r="F204" s="514">
        <v>6115000</v>
      </c>
      <c r="G204" s="514">
        <v>9550000</v>
      </c>
      <c r="H204" s="514">
        <v>3</v>
      </c>
    </row>
    <row r="205" spans="2:8" x14ac:dyDescent="0.35">
      <c r="B205" s="514">
        <v>4</v>
      </c>
      <c r="C205" s="514" t="s">
        <v>12</v>
      </c>
      <c r="D205" s="514" t="s">
        <v>85</v>
      </c>
      <c r="E205" s="514" t="s">
        <v>1599</v>
      </c>
      <c r="F205" s="514">
        <v>8707000</v>
      </c>
      <c r="G205" s="514">
        <v>9600000</v>
      </c>
      <c r="H205" s="514">
        <v>1</v>
      </c>
    </row>
    <row r="206" spans="2:8" x14ac:dyDescent="0.35">
      <c r="B206" s="514">
        <v>4</v>
      </c>
      <c r="C206" s="514" t="s">
        <v>12</v>
      </c>
      <c r="D206" s="514" t="s">
        <v>85</v>
      </c>
      <c r="E206" s="514" t="s">
        <v>1518</v>
      </c>
      <c r="F206" s="514">
        <v>9300000</v>
      </c>
      <c r="G206" s="514">
        <v>9600000</v>
      </c>
      <c r="H206" s="514">
        <v>2</v>
      </c>
    </row>
    <row r="207" spans="2:8" x14ac:dyDescent="0.35">
      <c r="B207" s="514">
        <v>4</v>
      </c>
      <c r="C207" s="514" t="s">
        <v>12</v>
      </c>
      <c r="D207" s="514" t="s">
        <v>903</v>
      </c>
      <c r="E207" s="514" t="s">
        <v>1435</v>
      </c>
      <c r="F207" s="514">
        <v>9234000</v>
      </c>
      <c r="G207" s="514">
        <v>28134000</v>
      </c>
      <c r="H207" s="514">
        <v>1</v>
      </c>
    </row>
    <row r="208" spans="2:8" x14ac:dyDescent="0.35">
      <c r="B208" s="514">
        <v>4</v>
      </c>
      <c r="C208" s="514" t="s">
        <v>12</v>
      </c>
      <c r="D208" s="514" t="s">
        <v>980</v>
      </c>
      <c r="E208" s="514" t="s">
        <v>981</v>
      </c>
      <c r="F208" s="514">
        <v>8413000</v>
      </c>
      <c r="G208" s="514">
        <v>8713000</v>
      </c>
      <c r="H208" s="514">
        <v>1</v>
      </c>
    </row>
    <row r="209" spans="2:8" x14ac:dyDescent="0.35">
      <c r="B209" s="514">
        <v>4</v>
      </c>
      <c r="C209" s="514" t="s">
        <v>12</v>
      </c>
      <c r="D209" s="514" t="s">
        <v>980</v>
      </c>
      <c r="E209" s="514" t="s">
        <v>557</v>
      </c>
      <c r="F209" s="514">
        <v>9260000</v>
      </c>
      <c r="G209" s="514">
        <v>9600000</v>
      </c>
      <c r="H209" s="514">
        <v>1</v>
      </c>
    </row>
    <row r="210" spans="2:8" x14ac:dyDescent="0.35">
      <c r="B210" s="514">
        <v>4</v>
      </c>
      <c r="C210" s="514" t="s">
        <v>13</v>
      </c>
      <c r="D210" s="514" t="s">
        <v>106</v>
      </c>
      <c r="E210" s="514" t="s">
        <v>1275</v>
      </c>
      <c r="F210" s="514">
        <v>9300000</v>
      </c>
      <c r="G210" s="514">
        <v>9600000.1349999998</v>
      </c>
      <c r="H210" s="514">
        <v>2</v>
      </c>
    </row>
    <row r="211" spans="2:8" x14ac:dyDescent="0.35">
      <c r="B211" s="514">
        <v>4</v>
      </c>
      <c r="C211" s="514" t="s">
        <v>13</v>
      </c>
      <c r="D211" s="514" t="s">
        <v>106</v>
      </c>
      <c r="E211" s="514" t="s">
        <v>630</v>
      </c>
      <c r="F211" s="514">
        <v>9293000</v>
      </c>
      <c r="G211" s="514">
        <v>9600000</v>
      </c>
      <c r="H211" s="514">
        <v>1</v>
      </c>
    </row>
    <row r="212" spans="2:8" x14ac:dyDescent="0.35">
      <c r="B212" s="514">
        <v>4</v>
      </c>
      <c r="C212" s="514" t="s">
        <v>13</v>
      </c>
      <c r="D212" s="514" t="s">
        <v>106</v>
      </c>
      <c r="E212" s="514" t="s">
        <v>536</v>
      </c>
      <c r="F212" s="514">
        <v>10836666.6666667</v>
      </c>
      <c r="G212" s="514">
        <v>11180000</v>
      </c>
      <c r="H212" s="514">
        <v>3</v>
      </c>
    </row>
    <row r="213" spans="2:8" x14ac:dyDescent="0.35">
      <c r="B213" s="514">
        <v>4</v>
      </c>
      <c r="C213" s="514" t="s">
        <v>73</v>
      </c>
      <c r="D213" s="514" t="s">
        <v>528</v>
      </c>
      <c r="E213" s="514" t="s">
        <v>528</v>
      </c>
      <c r="F213" s="514">
        <v>9175000</v>
      </c>
      <c r="G213" s="514">
        <v>9940000</v>
      </c>
      <c r="H213" s="514">
        <v>1</v>
      </c>
    </row>
    <row r="214" spans="2:8" x14ac:dyDescent="0.35">
      <c r="B214" s="514">
        <v>4</v>
      </c>
      <c r="C214" s="514" t="s">
        <v>73</v>
      </c>
      <c r="D214" s="514" t="s">
        <v>528</v>
      </c>
      <c r="E214" s="514" t="s">
        <v>1315</v>
      </c>
      <c r="F214" s="514">
        <v>7891000</v>
      </c>
      <c r="G214" s="514">
        <v>9930000</v>
      </c>
      <c r="H214" s="514">
        <v>2</v>
      </c>
    </row>
    <row r="215" spans="2:8" x14ac:dyDescent="0.35">
      <c r="B215" s="514">
        <v>4</v>
      </c>
      <c r="C215" s="514" t="s">
        <v>73</v>
      </c>
      <c r="D215" s="514" t="s">
        <v>801</v>
      </c>
      <c r="E215" s="514" t="s">
        <v>802</v>
      </c>
      <c r="F215" s="514">
        <v>9300000</v>
      </c>
      <c r="G215" s="514">
        <v>9600000</v>
      </c>
      <c r="H215" s="514">
        <v>1</v>
      </c>
    </row>
    <row r="216" spans="2:8" x14ac:dyDescent="0.35">
      <c r="B216" s="514">
        <v>4</v>
      </c>
      <c r="C216" s="514" t="s">
        <v>74</v>
      </c>
      <c r="D216" s="514" t="s">
        <v>72</v>
      </c>
      <c r="E216" s="514" t="s">
        <v>72</v>
      </c>
      <c r="F216" s="514">
        <v>9238333.3333333302</v>
      </c>
      <c r="G216" s="514">
        <v>9600000</v>
      </c>
      <c r="H216" s="514">
        <v>3</v>
      </c>
    </row>
    <row r="217" spans="2:8" x14ac:dyDescent="0.35">
      <c r="B217" s="514">
        <v>4</v>
      </c>
      <c r="C217" s="514" t="s">
        <v>74</v>
      </c>
      <c r="D217" s="514" t="s">
        <v>72</v>
      </c>
      <c r="E217" s="514" t="s">
        <v>815</v>
      </c>
      <c r="F217" s="514">
        <v>9300000</v>
      </c>
      <c r="G217" s="514">
        <v>9600000</v>
      </c>
      <c r="H217" s="514">
        <v>1</v>
      </c>
    </row>
    <row r="218" spans="2:8" x14ac:dyDescent="0.35">
      <c r="B218" s="514">
        <v>4</v>
      </c>
      <c r="C218" s="514" t="s">
        <v>74</v>
      </c>
      <c r="D218" s="514" t="s">
        <v>75</v>
      </c>
      <c r="E218" s="514" t="s">
        <v>1277</v>
      </c>
      <c r="F218" s="514">
        <v>9227500</v>
      </c>
      <c r="G218" s="514">
        <v>9550000</v>
      </c>
      <c r="H218" s="514">
        <v>2</v>
      </c>
    </row>
    <row r="219" spans="2:8" x14ac:dyDescent="0.35">
      <c r="B219" s="514">
        <v>4</v>
      </c>
      <c r="C219" s="514" t="s">
        <v>74</v>
      </c>
      <c r="D219" s="514" t="s">
        <v>75</v>
      </c>
      <c r="E219" s="514" t="s">
        <v>1600</v>
      </c>
      <c r="F219" s="514">
        <v>9300000</v>
      </c>
      <c r="G219" s="514">
        <v>9600000</v>
      </c>
      <c r="H219" s="514">
        <v>1</v>
      </c>
    </row>
    <row r="220" spans="2:8" x14ac:dyDescent="0.35">
      <c r="B220" s="514">
        <v>4</v>
      </c>
      <c r="C220" s="514" t="s">
        <v>74</v>
      </c>
      <c r="D220" s="514" t="s">
        <v>983</v>
      </c>
      <c r="E220" s="514" t="s">
        <v>983</v>
      </c>
      <c r="F220" s="514">
        <v>9253250</v>
      </c>
      <c r="G220" s="514">
        <v>9525000</v>
      </c>
      <c r="H220" s="514">
        <v>4</v>
      </c>
    </row>
    <row r="221" spans="2:8" x14ac:dyDescent="0.35">
      <c r="B221" s="514">
        <v>4</v>
      </c>
      <c r="C221" s="514" t="s">
        <v>74</v>
      </c>
      <c r="D221" s="514" t="s">
        <v>983</v>
      </c>
      <c r="E221" s="514" t="s">
        <v>1302</v>
      </c>
      <c r="F221" s="514">
        <v>9300000</v>
      </c>
      <c r="G221" s="514">
        <v>9500000</v>
      </c>
      <c r="H221" s="514">
        <v>1</v>
      </c>
    </row>
    <row r="222" spans="2:8" x14ac:dyDescent="0.35">
      <c r="B222" s="514">
        <v>4</v>
      </c>
      <c r="C222" s="514" t="s">
        <v>74</v>
      </c>
      <c r="D222" s="514" t="s">
        <v>97</v>
      </c>
      <c r="E222" s="514" t="s">
        <v>612</v>
      </c>
      <c r="F222" s="514">
        <v>9260500</v>
      </c>
      <c r="G222" s="514">
        <v>9550000</v>
      </c>
      <c r="H222" s="514">
        <v>2</v>
      </c>
    </row>
    <row r="223" spans="2:8" x14ac:dyDescent="0.35">
      <c r="B223" s="514">
        <v>4</v>
      </c>
      <c r="C223" s="514" t="s">
        <v>74</v>
      </c>
      <c r="D223" s="514" t="s">
        <v>97</v>
      </c>
      <c r="E223" s="514" t="s">
        <v>816</v>
      </c>
      <c r="F223" s="514">
        <v>9234000</v>
      </c>
      <c r="G223" s="514">
        <v>9600000</v>
      </c>
      <c r="H223" s="514">
        <v>1</v>
      </c>
    </row>
    <row r="224" spans="2:8" x14ac:dyDescent="0.35">
      <c r="B224" s="514">
        <v>4</v>
      </c>
      <c r="C224" s="514" t="s">
        <v>74</v>
      </c>
      <c r="D224" s="514" t="s">
        <v>87</v>
      </c>
      <c r="E224" s="514" t="s">
        <v>918</v>
      </c>
      <c r="F224" s="514">
        <v>9260000</v>
      </c>
      <c r="G224" s="514">
        <v>9600000</v>
      </c>
      <c r="H224" s="514">
        <v>1</v>
      </c>
    </row>
    <row r="225" spans="2:8" x14ac:dyDescent="0.35">
      <c r="B225" s="514">
        <v>4</v>
      </c>
      <c r="C225" s="514" t="s">
        <v>74</v>
      </c>
      <c r="D225" s="514" t="s">
        <v>803</v>
      </c>
      <c r="E225" s="514" t="s">
        <v>803</v>
      </c>
      <c r="F225" s="514">
        <v>9257000</v>
      </c>
      <c r="G225" s="514">
        <v>9550000</v>
      </c>
      <c r="H225" s="514">
        <v>2</v>
      </c>
    </row>
    <row r="226" spans="2:8" x14ac:dyDescent="0.35">
      <c r="B226" s="514">
        <v>4</v>
      </c>
      <c r="C226" s="514" t="s">
        <v>74</v>
      </c>
      <c r="D226" s="514" t="s">
        <v>804</v>
      </c>
      <c r="E226" s="514" t="s">
        <v>985</v>
      </c>
      <c r="F226" s="514">
        <v>9001000</v>
      </c>
      <c r="G226" s="514">
        <v>21755000</v>
      </c>
      <c r="H226" s="514">
        <v>1</v>
      </c>
    </row>
    <row r="227" spans="2:8" x14ac:dyDescent="0.35">
      <c r="B227" s="514">
        <v>4</v>
      </c>
      <c r="C227" s="514" t="s">
        <v>74</v>
      </c>
      <c r="D227" s="514" t="s">
        <v>804</v>
      </c>
      <c r="E227" s="514" t="s">
        <v>934</v>
      </c>
      <c r="F227" s="514">
        <v>10075000</v>
      </c>
      <c r="G227" s="514">
        <v>10328849.2816667</v>
      </c>
      <c r="H227" s="514">
        <v>6</v>
      </c>
    </row>
    <row r="228" spans="2:8" x14ac:dyDescent="0.35">
      <c r="B228" s="514">
        <v>4</v>
      </c>
      <c r="C228" s="514" t="s">
        <v>74</v>
      </c>
      <c r="D228" s="514" t="s">
        <v>804</v>
      </c>
      <c r="E228" s="514" t="s">
        <v>817</v>
      </c>
      <c r="F228" s="514">
        <v>9074333.3333333302</v>
      </c>
      <c r="G228" s="514">
        <v>9566666.6666666698</v>
      </c>
      <c r="H228" s="514">
        <v>3</v>
      </c>
    </row>
    <row r="229" spans="2:8" x14ac:dyDescent="0.35">
      <c r="B229" s="514">
        <v>4</v>
      </c>
      <c r="C229" s="514" t="s">
        <v>74</v>
      </c>
      <c r="D229" s="514" t="s">
        <v>1278</v>
      </c>
      <c r="E229" s="514" t="s">
        <v>1278</v>
      </c>
      <c r="F229" s="514">
        <v>9300000</v>
      </c>
      <c r="G229" s="514">
        <v>9600000</v>
      </c>
      <c r="H229" s="514">
        <v>1</v>
      </c>
    </row>
    <row r="230" spans="2:8" x14ac:dyDescent="0.35">
      <c r="B230" s="514">
        <v>4</v>
      </c>
      <c r="C230" s="514" t="s">
        <v>105</v>
      </c>
      <c r="D230" s="514" t="s">
        <v>105</v>
      </c>
      <c r="E230" s="514" t="s">
        <v>105</v>
      </c>
      <c r="F230" s="514">
        <v>10832333.3333333</v>
      </c>
      <c r="G230" s="514">
        <v>11065666.6666667</v>
      </c>
      <c r="H230" s="514">
        <v>3</v>
      </c>
    </row>
    <row r="231" spans="2:8" x14ac:dyDescent="0.35">
      <c r="B231" s="514">
        <v>4</v>
      </c>
      <c r="C231" s="514" t="s">
        <v>105</v>
      </c>
      <c r="D231" s="514" t="s">
        <v>105</v>
      </c>
      <c r="E231" s="514" t="s">
        <v>933</v>
      </c>
      <c r="F231" s="514">
        <v>9031000</v>
      </c>
      <c r="G231" s="514">
        <v>9644333.3333333302</v>
      </c>
      <c r="H231" s="514">
        <v>3</v>
      </c>
    </row>
    <row r="232" spans="2:8" x14ac:dyDescent="0.35">
      <c r="B232" s="514">
        <v>4</v>
      </c>
      <c r="C232" s="514" t="s">
        <v>105</v>
      </c>
      <c r="D232" s="514" t="s">
        <v>105</v>
      </c>
      <c r="E232" s="514" t="s">
        <v>1601</v>
      </c>
      <c r="F232" s="514">
        <v>8413000</v>
      </c>
      <c r="G232" s="514">
        <v>20100000</v>
      </c>
      <c r="H232" s="514">
        <v>1</v>
      </c>
    </row>
    <row r="233" spans="2:8" x14ac:dyDescent="0.35">
      <c r="B233" s="514">
        <v>4</v>
      </c>
      <c r="C233" s="514" t="s">
        <v>105</v>
      </c>
      <c r="D233" s="514" t="s">
        <v>105</v>
      </c>
      <c r="E233" s="514" t="s">
        <v>935</v>
      </c>
      <c r="F233" s="514">
        <v>9017000</v>
      </c>
      <c r="G233" s="514">
        <v>9600000</v>
      </c>
      <c r="H233" s="514">
        <v>3</v>
      </c>
    </row>
    <row r="234" spans="2:8" x14ac:dyDescent="0.35">
      <c r="B234" s="514">
        <v>4</v>
      </c>
      <c r="C234" s="514" t="s">
        <v>105</v>
      </c>
      <c r="D234" s="514" t="s">
        <v>107</v>
      </c>
      <c r="E234" s="514" t="s">
        <v>110</v>
      </c>
      <c r="F234" s="514">
        <v>9273666.6666666698</v>
      </c>
      <c r="G234" s="514">
        <v>14729000</v>
      </c>
      <c r="H234" s="514">
        <v>3</v>
      </c>
    </row>
    <row r="235" spans="2:8" x14ac:dyDescent="0.35">
      <c r="B235" s="514">
        <v>4</v>
      </c>
      <c r="C235" s="514" t="s">
        <v>105</v>
      </c>
      <c r="D235" s="514" t="s">
        <v>107</v>
      </c>
      <c r="E235" s="514" t="s">
        <v>76</v>
      </c>
      <c r="F235" s="514">
        <v>9267000</v>
      </c>
      <c r="G235" s="514">
        <v>9600000</v>
      </c>
      <c r="H235" s="514">
        <v>1</v>
      </c>
    </row>
    <row r="236" spans="2:8" x14ac:dyDescent="0.35">
      <c r="B236" s="514">
        <v>4</v>
      </c>
      <c r="C236" s="514" t="s">
        <v>105</v>
      </c>
      <c r="D236" s="514" t="s">
        <v>107</v>
      </c>
      <c r="E236" s="514" t="s">
        <v>92</v>
      </c>
      <c r="F236" s="514">
        <v>9192500</v>
      </c>
      <c r="G236" s="514">
        <v>9600000</v>
      </c>
      <c r="H236" s="514">
        <v>2</v>
      </c>
    </row>
    <row r="237" spans="2:8" x14ac:dyDescent="0.35">
      <c r="B237" s="514">
        <v>4</v>
      </c>
      <c r="C237" s="514" t="s">
        <v>105</v>
      </c>
      <c r="D237" s="514" t="s">
        <v>107</v>
      </c>
      <c r="E237" s="514" t="s">
        <v>77</v>
      </c>
      <c r="F237" s="514">
        <v>9263857.1428571399</v>
      </c>
      <c r="G237" s="514">
        <v>12472890.685714301</v>
      </c>
      <c r="H237" s="514">
        <v>7</v>
      </c>
    </row>
    <row r="238" spans="2:8" x14ac:dyDescent="0.35">
      <c r="B238" s="514">
        <v>4</v>
      </c>
      <c r="C238" s="514" t="s">
        <v>105</v>
      </c>
      <c r="D238" s="514" t="s">
        <v>907</v>
      </c>
      <c r="E238" s="514" t="s">
        <v>907</v>
      </c>
      <c r="F238" s="514">
        <v>9074333.3333333302</v>
      </c>
      <c r="G238" s="514">
        <v>15321666.6666667</v>
      </c>
      <c r="H238" s="514">
        <v>3</v>
      </c>
    </row>
    <row r="239" spans="2:8" x14ac:dyDescent="0.35">
      <c r="B239" s="514">
        <v>4</v>
      </c>
      <c r="C239" s="514" t="s">
        <v>105</v>
      </c>
      <c r="D239" s="514" t="s">
        <v>907</v>
      </c>
      <c r="E239" s="514" t="s">
        <v>1602</v>
      </c>
      <c r="F239" s="514">
        <v>9247000</v>
      </c>
      <c r="G239" s="514">
        <v>9547000</v>
      </c>
      <c r="H239" s="514">
        <v>1</v>
      </c>
    </row>
    <row r="240" spans="2:8" x14ac:dyDescent="0.35">
      <c r="B240" s="514">
        <v>4</v>
      </c>
      <c r="C240" s="514" t="s">
        <v>105</v>
      </c>
      <c r="D240" s="514" t="s">
        <v>907</v>
      </c>
      <c r="E240" s="514" t="s">
        <v>930</v>
      </c>
      <c r="F240" s="514">
        <v>9227000</v>
      </c>
      <c r="G240" s="514">
        <v>25584000</v>
      </c>
      <c r="H240" s="514">
        <v>1</v>
      </c>
    </row>
    <row r="241" spans="2:8" x14ac:dyDescent="0.35">
      <c r="B241" s="514">
        <v>4</v>
      </c>
      <c r="C241" s="514" t="s">
        <v>105</v>
      </c>
      <c r="D241" s="514" t="s">
        <v>495</v>
      </c>
      <c r="E241" s="514" t="s">
        <v>1279</v>
      </c>
      <c r="F241" s="514">
        <v>9221000</v>
      </c>
      <c r="G241" s="514">
        <v>9600000</v>
      </c>
      <c r="H241" s="514">
        <v>1</v>
      </c>
    </row>
    <row r="242" spans="2:8" x14ac:dyDescent="0.35">
      <c r="B242" s="514">
        <v>4</v>
      </c>
      <c r="C242" s="514" t="s">
        <v>105</v>
      </c>
      <c r="D242" s="514" t="s">
        <v>521</v>
      </c>
      <c r="E242" s="514" t="s">
        <v>521</v>
      </c>
      <c r="F242" s="514">
        <v>9234000</v>
      </c>
      <c r="G242" s="514">
        <v>9534000</v>
      </c>
      <c r="H242" s="514">
        <v>1</v>
      </c>
    </row>
    <row r="243" spans="2:8" x14ac:dyDescent="0.35">
      <c r="B243" s="514">
        <v>4</v>
      </c>
      <c r="C243" s="514" t="s">
        <v>105</v>
      </c>
      <c r="D243" s="514" t="s">
        <v>521</v>
      </c>
      <c r="E243" s="514" t="s">
        <v>682</v>
      </c>
      <c r="F243" s="514">
        <v>8519333.3333333302</v>
      </c>
      <c r="G243" s="514">
        <v>8841333.3333333302</v>
      </c>
      <c r="H243" s="514">
        <v>3</v>
      </c>
    </row>
    <row r="244" spans="2:8" x14ac:dyDescent="0.35">
      <c r="B244" s="514">
        <v>4</v>
      </c>
      <c r="C244" s="514" t="s">
        <v>105</v>
      </c>
      <c r="D244" s="514" t="s">
        <v>108</v>
      </c>
      <c r="E244" s="514" t="s">
        <v>108</v>
      </c>
      <c r="F244" s="514">
        <v>9285400</v>
      </c>
      <c r="G244" s="514">
        <v>9600000</v>
      </c>
      <c r="H244" s="514">
        <v>5</v>
      </c>
    </row>
    <row r="245" spans="2:8" x14ac:dyDescent="0.35">
      <c r="B245" s="514">
        <v>4</v>
      </c>
      <c r="C245" s="514" t="s">
        <v>105</v>
      </c>
      <c r="D245" s="514" t="s">
        <v>108</v>
      </c>
      <c r="E245" s="514" t="s">
        <v>1280</v>
      </c>
      <c r="F245" s="514">
        <v>8297666.6666666698</v>
      </c>
      <c r="G245" s="514">
        <v>9600000</v>
      </c>
      <c r="H245" s="514">
        <v>3</v>
      </c>
    </row>
    <row r="246" spans="2:8" x14ac:dyDescent="0.35">
      <c r="B246" s="514">
        <v>4</v>
      </c>
      <c r="C246" s="514" t="s">
        <v>105</v>
      </c>
      <c r="D246" s="514" t="s">
        <v>108</v>
      </c>
      <c r="E246" s="514" t="s">
        <v>621</v>
      </c>
      <c r="F246" s="514">
        <v>9300000</v>
      </c>
      <c r="G246" s="514">
        <v>9600000</v>
      </c>
      <c r="H246" s="514">
        <v>1</v>
      </c>
    </row>
    <row r="247" spans="2:8" x14ac:dyDescent="0.35">
      <c r="B247" s="514">
        <v>4</v>
      </c>
      <c r="C247" s="514" t="s">
        <v>105</v>
      </c>
      <c r="D247" s="514" t="s">
        <v>108</v>
      </c>
      <c r="E247" s="514" t="s">
        <v>987</v>
      </c>
      <c r="F247" s="514">
        <v>11625000</v>
      </c>
      <c r="G247" s="514">
        <v>11925000</v>
      </c>
      <c r="H247" s="514">
        <v>2</v>
      </c>
    </row>
    <row r="248" spans="2:8" x14ac:dyDescent="0.35">
      <c r="B248" s="514">
        <v>22</v>
      </c>
      <c r="C248" s="514" t="s">
        <v>103</v>
      </c>
      <c r="D248" s="514" t="s">
        <v>899</v>
      </c>
      <c r="E248" s="514" t="s">
        <v>899</v>
      </c>
      <c r="F248" s="514">
        <v>8371000</v>
      </c>
      <c r="G248" s="514">
        <v>28471764.199999999</v>
      </c>
      <c r="H248" s="514">
        <v>1</v>
      </c>
    </row>
    <row r="249" spans="2:8" x14ac:dyDescent="0.35">
      <c r="B249" s="514">
        <v>22</v>
      </c>
      <c r="C249" s="514" t="s">
        <v>11</v>
      </c>
      <c r="D249" s="514" t="s">
        <v>914</v>
      </c>
      <c r="E249" s="514" t="s">
        <v>914</v>
      </c>
      <c r="F249" s="514">
        <v>8623000</v>
      </c>
      <c r="G249" s="514">
        <v>36623000</v>
      </c>
      <c r="H249" s="514">
        <v>1</v>
      </c>
    </row>
    <row r="250" spans="2:8" x14ac:dyDescent="0.35">
      <c r="B250" s="514">
        <v>22</v>
      </c>
      <c r="C250" s="514" t="s">
        <v>12</v>
      </c>
      <c r="D250" s="514" t="s">
        <v>12</v>
      </c>
      <c r="E250" s="514" t="s">
        <v>901</v>
      </c>
      <c r="F250" s="514">
        <v>7573400</v>
      </c>
      <c r="G250" s="514">
        <v>59278400</v>
      </c>
      <c r="H250" s="514">
        <v>5</v>
      </c>
    </row>
    <row r="251" spans="2:8" x14ac:dyDescent="0.35">
      <c r="B251" s="514">
        <v>22</v>
      </c>
      <c r="C251" s="514" t="s">
        <v>12</v>
      </c>
      <c r="D251" s="514" t="s">
        <v>85</v>
      </c>
      <c r="E251" s="514" t="s">
        <v>1273</v>
      </c>
      <c r="F251" s="514">
        <v>8497000</v>
      </c>
      <c r="G251" s="514">
        <v>40300000</v>
      </c>
      <c r="H251" s="514">
        <v>1</v>
      </c>
    </row>
    <row r="252" spans="2:8" x14ac:dyDescent="0.35">
      <c r="B252" s="514">
        <v>22</v>
      </c>
      <c r="C252" s="514" t="s">
        <v>13</v>
      </c>
      <c r="D252" s="514" t="s">
        <v>13</v>
      </c>
      <c r="E252" s="514" t="s">
        <v>1432</v>
      </c>
      <c r="F252" s="514">
        <v>6398000</v>
      </c>
      <c r="G252" s="514">
        <v>63223000</v>
      </c>
      <c r="H252" s="514">
        <v>1</v>
      </c>
    </row>
    <row r="253" spans="2:8" x14ac:dyDescent="0.35">
      <c r="B253" s="514">
        <v>22</v>
      </c>
      <c r="C253" s="514" t="s">
        <v>13</v>
      </c>
      <c r="D253" s="514" t="s">
        <v>13</v>
      </c>
      <c r="E253" s="514" t="s">
        <v>1436</v>
      </c>
      <c r="F253" s="514">
        <v>8581000</v>
      </c>
      <c r="G253" s="514">
        <v>39188000</v>
      </c>
      <c r="H253" s="514">
        <v>1</v>
      </c>
    </row>
    <row r="254" spans="2:8" x14ac:dyDescent="0.35">
      <c r="B254" s="514">
        <v>22</v>
      </c>
      <c r="C254" s="514" t="s">
        <v>73</v>
      </c>
      <c r="D254" s="514" t="s">
        <v>528</v>
      </c>
      <c r="E254" s="514" t="s">
        <v>1315</v>
      </c>
      <c r="F254" s="514">
        <v>7196000</v>
      </c>
      <c r="G254" s="514">
        <v>33196000</v>
      </c>
      <c r="H254" s="514">
        <v>1</v>
      </c>
    </row>
    <row r="255" spans="2:8" x14ac:dyDescent="0.35">
      <c r="B255" s="514">
        <v>26</v>
      </c>
      <c r="C255" s="514" t="s">
        <v>103</v>
      </c>
      <c r="D255" s="514" t="s">
        <v>1308</v>
      </c>
      <c r="E255" s="514" t="s">
        <v>1320</v>
      </c>
      <c r="F255" s="514">
        <v>9085000</v>
      </c>
      <c r="G255" s="514">
        <v>39353381.520000003</v>
      </c>
      <c r="H255" s="514">
        <v>1</v>
      </c>
    </row>
    <row r="256" spans="2:8" x14ac:dyDescent="0.35">
      <c r="B256" s="514">
        <v>26</v>
      </c>
      <c r="C256" s="514" t="s">
        <v>103</v>
      </c>
      <c r="D256" s="514" t="s">
        <v>1433</v>
      </c>
      <c r="E256" s="514" t="s">
        <v>1603</v>
      </c>
      <c r="F256" s="514">
        <v>7112000</v>
      </c>
      <c r="G256" s="514">
        <v>30782864.300000001</v>
      </c>
      <c r="H256" s="514">
        <v>1</v>
      </c>
    </row>
    <row r="257" spans="2:8" x14ac:dyDescent="0.35">
      <c r="B257" s="514">
        <v>26</v>
      </c>
      <c r="C257" s="514" t="s">
        <v>73</v>
      </c>
      <c r="D257" s="514" t="s">
        <v>675</v>
      </c>
      <c r="E257" s="514" t="s">
        <v>1304</v>
      </c>
      <c r="F257" s="514">
        <v>9004000</v>
      </c>
      <c r="G257" s="514">
        <v>9509271.5600000005</v>
      </c>
      <c r="H257" s="514">
        <v>1</v>
      </c>
    </row>
    <row r="258" spans="2:8" x14ac:dyDescent="0.35">
      <c r="B258" s="514">
        <v>28</v>
      </c>
      <c r="C258" s="514" t="s">
        <v>11</v>
      </c>
      <c r="D258" s="514" t="s">
        <v>104</v>
      </c>
      <c r="E258" s="514" t="s">
        <v>529</v>
      </c>
      <c r="F258" s="514">
        <v>9260000</v>
      </c>
      <c r="G258" s="514">
        <v>9605573.0299999993</v>
      </c>
      <c r="H258" s="514">
        <v>1</v>
      </c>
    </row>
    <row r="259" spans="2:8" x14ac:dyDescent="0.35">
      <c r="B259" s="514">
        <v>28</v>
      </c>
      <c r="C259" s="514" t="s">
        <v>11</v>
      </c>
      <c r="D259" s="514" t="s">
        <v>1283</v>
      </c>
      <c r="E259" s="514" t="s">
        <v>1284</v>
      </c>
      <c r="F259" s="514">
        <v>9234000</v>
      </c>
      <c r="G259" s="514">
        <v>9623464.2699999996</v>
      </c>
      <c r="H259" s="514">
        <v>1</v>
      </c>
    </row>
    <row r="260" spans="2:8" x14ac:dyDescent="0.35">
      <c r="B260" s="514">
        <v>28</v>
      </c>
      <c r="C260" s="514" t="s">
        <v>11</v>
      </c>
      <c r="D260" s="514" t="s">
        <v>819</v>
      </c>
      <c r="E260" s="514" t="s">
        <v>819</v>
      </c>
      <c r="F260" s="514">
        <v>9051750</v>
      </c>
      <c r="G260" s="514">
        <v>12220146.24</v>
      </c>
      <c r="H260" s="514">
        <v>4</v>
      </c>
    </row>
    <row r="261" spans="2:8" x14ac:dyDescent="0.35">
      <c r="B261" s="514">
        <v>28</v>
      </c>
      <c r="C261" s="514" t="s">
        <v>11</v>
      </c>
      <c r="D261" s="514" t="s">
        <v>819</v>
      </c>
      <c r="E261" s="514" t="s">
        <v>1604</v>
      </c>
      <c r="F261" s="514">
        <v>9300000</v>
      </c>
      <c r="G261" s="514">
        <v>9605975.9299999997</v>
      </c>
      <c r="H261" s="514">
        <v>1</v>
      </c>
    </row>
    <row r="262" spans="2:8" x14ac:dyDescent="0.35">
      <c r="B262" s="514">
        <v>28</v>
      </c>
      <c r="C262" s="514" t="s">
        <v>11</v>
      </c>
      <c r="D262" s="514" t="s">
        <v>819</v>
      </c>
      <c r="E262" s="514" t="s">
        <v>1285</v>
      </c>
      <c r="F262" s="514">
        <v>10790666.6666667</v>
      </c>
      <c r="G262" s="514">
        <v>11317490.34</v>
      </c>
      <c r="H262" s="514">
        <v>3</v>
      </c>
    </row>
    <row r="263" spans="2:8" x14ac:dyDescent="0.35">
      <c r="B263" s="514">
        <v>28</v>
      </c>
      <c r="C263" s="514" t="s">
        <v>11</v>
      </c>
      <c r="D263" s="514" t="s">
        <v>95</v>
      </c>
      <c r="E263" s="514" t="s">
        <v>96</v>
      </c>
      <c r="F263" s="514">
        <v>7825000</v>
      </c>
      <c r="G263" s="514">
        <v>18431890.859999999</v>
      </c>
      <c r="H263" s="514">
        <v>1</v>
      </c>
    </row>
    <row r="264" spans="2:8" x14ac:dyDescent="0.35">
      <c r="B264" s="514">
        <v>28</v>
      </c>
      <c r="C264" s="514" t="s">
        <v>11</v>
      </c>
      <c r="D264" s="514" t="s">
        <v>84</v>
      </c>
      <c r="E264" s="514" t="s">
        <v>1267</v>
      </c>
      <c r="F264" s="514">
        <v>9254000</v>
      </c>
      <c r="G264" s="514">
        <v>9587320.1999999993</v>
      </c>
      <c r="H264" s="514">
        <v>1</v>
      </c>
    </row>
    <row r="265" spans="2:8" x14ac:dyDescent="0.35">
      <c r="B265" s="514">
        <v>28</v>
      </c>
      <c r="C265" s="514" t="s">
        <v>11</v>
      </c>
      <c r="D265" s="514" t="s">
        <v>84</v>
      </c>
      <c r="E265" s="514" t="s">
        <v>978</v>
      </c>
      <c r="F265" s="514">
        <v>9293000</v>
      </c>
      <c r="G265" s="514">
        <v>9605945.9299999997</v>
      </c>
      <c r="H265" s="514">
        <v>1</v>
      </c>
    </row>
    <row r="266" spans="2:8" x14ac:dyDescent="0.35">
      <c r="B266" s="514">
        <v>28</v>
      </c>
      <c r="C266" s="514" t="s">
        <v>11</v>
      </c>
      <c r="D266" s="514" t="s">
        <v>84</v>
      </c>
      <c r="E266" s="514" t="s">
        <v>927</v>
      </c>
      <c r="F266" s="514">
        <v>9300000</v>
      </c>
      <c r="G266" s="514">
        <v>9571842.5299999993</v>
      </c>
      <c r="H266" s="514">
        <v>1</v>
      </c>
    </row>
    <row r="267" spans="2:8" x14ac:dyDescent="0.35">
      <c r="B267" s="514">
        <v>28</v>
      </c>
      <c r="C267" s="514" t="s">
        <v>11</v>
      </c>
      <c r="D267" s="514" t="s">
        <v>99</v>
      </c>
      <c r="E267" s="514" t="s">
        <v>821</v>
      </c>
      <c r="F267" s="514">
        <v>9300000</v>
      </c>
      <c r="G267" s="514">
        <v>9860017.2899999991</v>
      </c>
      <c r="H267" s="514">
        <v>3</v>
      </c>
    </row>
    <row r="268" spans="2:8" x14ac:dyDescent="0.35">
      <c r="B268" s="514">
        <v>28</v>
      </c>
      <c r="C268" s="514" t="s">
        <v>11</v>
      </c>
      <c r="D268" s="514" t="s">
        <v>99</v>
      </c>
      <c r="E268" s="514" t="s">
        <v>1270</v>
      </c>
      <c r="F268" s="514">
        <v>9300000</v>
      </c>
      <c r="G268" s="514">
        <v>9588933.7799999993</v>
      </c>
      <c r="H268" s="514">
        <v>2</v>
      </c>
    </row>
    <row r="269" spans="2:8" x14ac:dyDescent="0.35">
      <c r="B269" s="514">
        <v>28</v>
      </c>
      <c r="C269" s="514" t="s">
        <v>12</v>
      </c>
      <c r="D269" s="514" t="s">
        <v>380</v>
      </c>
      <c r="E269" s="514" t="s">
        <v>380</v>
      </c>
      <c r="F269" s="514">
        <v>8539000</v>
      </c>
      <c r="G269" s="514">
        <v>32010055.010000002</v>
      </c>
      <c r="H269" s="514">
        <v>1</v>
      </c>
    </row>
    <row r="270" spans="2:8" x14ac:dyDescent="0.35">
      <c r="B270" s="514">
        <v>28</v>
      </c>
      <c r="C270" s="514" t="s">
        <v>13</v>
      </c>
      <c r="D270" s="514" t="s">
        <v>106</v>
      </c>
      <c r="E270" s="514" t="s">
        <v>1275</v>
      </c>
      <c r="F270" s="514">
        <v>10107400</v>
      </c>
      <c r="G270" s="514">
        <v>10553320.653999999</v>
      </c>
      <c r="H270" s="514">
        <v>5</v>
      </c>
    </row>
    <row r="271" spans="2:8" x14ac:dyDescent="0.35">
      <c r="B271" s="514">
        <v>28</v>
      </c>
      <c r="C271" s="514" t="s">
        <v>13</v>
      </c>
      <c r="D271" s="514" t="s">
        <v>106</v>
      </c>
      <c r="E271" s="514" t="s">
        <v>630</v>
      </c>
      <c r="F271" s="514">
        <v>8940500</v>
      </c>
      <c r="G271" s="514">
        <v>9601962.6799999997</v>
      </c>
      <c r="H271" s="514">
        <v>2</v>
      </c>
    </row>
    <row r="272" spans="2:8" x14ac:dyDescent="0.35">
      <c r="B272" s="514">
        <v>28</v>
      </c>
      <c r="C272" s="514" t="s">
        <v>13</v>
      </c>
      <c r="D272" s="514" t="s">
        <v>106</v>
      </c>
      <c r="E272" s="514" t="s">
        <v>536</v>
      </c>
      <c r="F272" s="514">
        <v>9280000</v>
      </c>
      <c r="G272" s="514">
        <v>9605799.0299999993</v>
      </c>
      <c r="H272" s="514">
        <v>2</v>
      </c>
    </row>
    <row r="273" spans="2:8" x14ac:dyDescent="0.35">
      <c r="B273" s="514">
        <v>28</v>
      </c>
      <c r="C273" s="514" t="s">
        <v>73</v>
      </c>
      <c r="D273" s="514" t="s">
        <v>916</v>
      </c>
      <c r="E273" s="514" t="s">
        <v>916</v>
      </c>
      <c r="F273" s="514">
        <v>9300000</v>
      </c>
      <c r="G273" s="514">
        <v>9606025.0299999993</v>
      </c>
      <c r="H273" s="514">
        <v>1</v>
      </c>
    </row>
    <row r="274" spans="2:8" x14ac:dyDescent="0.35">
      <c r="B274" s="514">
        <v>28</v>
      </c>
      <c r="C274" s="514" t="s">
        <v>73</v>
      </c>
      <c r="D274" s="514" t="s">
        <v>916</v>
      </c>
      <c r="E274" s="514" t="s">
        <v>982</v>
      </c>
      <c r="F274" s="514">
        <v>9127000</v>
      </c>
      <c r="G274" s="514">
        <v>9604070.1300000008</v>
      </c>
      <c r="H274" s="514">
        <v>1</v>
      </c>
    </row>
    <row r="275" spans="2:8" x14ac:dyDescent="0.35">
      <c r="B275" s="514">
        <v>28</v>
      </c>
      <c r="C275" s="514" t="s">
        <v>73</v>
      </c>
      <c r="D275" s="514" t="s">
        <v>916</v>
      </c>
      <c r="E275" s="514" t="s">
        <v>1286</v>
      </c>
      <c r="F275" s="514">
        <v>9300000</v>
      </c>
      <c r="G275" s="514">
        <v>9588933.7799999993</v>
      </c>
      <c r="H275" s="514">
        <v>2</v>
      </c>
    </row>
    <row r="276" spans="2:8" x14ac:dyDescent="0.35">
      <c r="B276" s="514">
        <v>28</v>
      </c>
      <c r="C276" s="514" t="s">
        <v>73</v>
      </c>
      <c r="D276" s="514" t="s">
        <v>916</v>
      </c>
      <c r="E276" s="514" t="s">
        <v>1605</v>
      </c>
      <c r="F276" s="514">
        <v>9277000</v>
      </c>
      <c r="G276" s="514">
        <v>9605765.1300000008</v>
      </c>
      <c r="H276" s="514">
        <v>2</v>
      </c>
    </row>
    <row r="277" spans="2:8" x14ac:dyDescent="0.35">
      <c r="B277" s="514">
        <v>28</v>
      </c>
      <c r="C277" s="514" t="s">
        <v>73</v>
      </c>
      <c r="D277" s="514" t="s">
        <v>916</v>
      </c>
      <c r="E277" s="514" t="s">
        <v>1606</v>
      </c>
      <c r="F277" s="514">
        <v>9169000</v>
      </c>
      <c r="G277" s="514">
        <v>9604544.7300000004</v>
      </c>
      <c r="H277" s="514">
        <v>1</v>
      </c>
    </row>
    <row r="278" spans="2:8" x14ac:dyDescent="0.35">
      <c r="B278" s="514">
        <v>28</v>
      </c>
      <c r="C278" s="514" t="s">
        <v>73</v>
      </c>
      <c r="D278" s="514" t="s">
        <v>916</v>
      </c>
      <c r="E278" s="514" t="s">
        <v>1287</v>
      </c>
      <c r="F278" s="514">
        <v>9300000</v>
      </c>
      <c r="G278" s="514">
        <v>9606025.0299999993</v>
      </c>
      <c r="H278" s="514">
        <v>2</v>
      </c>
    </row>
    <row r="279" spans="2:8" x14ac:dyDescent="0.35">
      <c r="B279" s="514">
        <v>28</v>
      </c>
      <c r="C279" s="514" t="s">
        <v>73</v>
      </c>
      <c r="D279" s="514" t="s">
        <v>86</v>
      </c>
      <c r="E279" s="514" t="s">
        <v>1288</v>
      </c>
      <c r="F279" s="514">
        <v>9278000</v>
      </c>
      <c r="G279" s="514">
        <v>9582988.0966666695</v>
      </c>
      <c r="H279" s="514">
        <v>3</v>
      </c>
    </row>
    <row r="280" spans="2:8" x14ac:dyDescent="0.35">
      <c r="B280" s="514">
        <v>28</v>
      </c>
      <c r="C280" s="514" t="s">
        <v>73</v>
      </c>
      <c r="D280" s="514" t="s">
        <v>913</v>
      </c>
      <c r="E280" s="514" t="s">
        <v>1243</v>
      </c>
      <c r="F280" s="514">
        <v>8791000</v>
      </c>
      <c r="G280" s="514">
        <v>9566090.8300000001</v>
      </c>
      <c r="H280" s="514">
        <v>1</v>
      </c>
    </row>
    <row r="281" spans="2:8" x14ac:dyDescent="0.35">
      <c r="B281" s="514">
        <v>28</v>
      </c>
      <c r="C281" s="514" t="s">
        <v>73</v>
      </c>
      <c r="D281" s="514" t="s">
        <v>913</v>
      </c>
      <c r="E281" s="514" t="s">
        <v>932</v>
      </c>
      <c r="F281" s="514">
        <v>9300000</v>
      </c>
      <c r="G281" s="514">
        <v>9587840</v>
      </c>
      <c r="H281" s="514">
        <v>1</v>
      </c>
    </row>
    <row r="282" spans="2:8" x14ac:dyDescent="0.35">
      <c r="B282" s="514">
        <v>28</v>
      </c>
      <c r="C282" s="514" t="s">
        <v>73</v>
      </c>
      <c r="D282" s="514" t="s">
        <v>801</v>
      </c>
      <c r="E282" s="514" t="s">
        <v>801</v>
      </c>
      <c r="F282" s="514">
        <v>9300000</v>
      </c>
      <c r="G282" s="514">
        <v>9588933.7799999993</v>
      </c>
      <c r="H282" s="514">
        <v>2</v>
      </c>
    </row>
    <row r="283" spans="2:8" x14ac:dyDescent="0.35">
      <c r="B283" s="514">
        <v>28</v>
      </c>
      <c r="C283" s="514" t="s">
        <v>73</v>
      </c>
      <c r="D283" s="514" t="s">
        <v>801</v>
      </c>
      <c r="E283" s="514" t="s">
        <v>1607</v>
      </c>
      <c r="F283" s="514">
        <v>9175000</v>
      </c>
      <c r="G283" s="514">
        <v>9570430.0299999993</v>
      </c>
      <c r="H283" s="514">
        <v>1</v>
      </c>
    </row>
    <row r="284" spans="2:8" x14ac:dyDescent="0.35">
      <c r="B284" s="514">
        <v>28</v>
      </c>
      <c r="C284" s="514" t="s">
        <v>74</v>
      </c>
      <c r="D284" s="514" t="s">
        <v>825</v>
      </c>
      <c r="E284" s="514" t="s">
        <v>1301</v>
      </c>
      <c r="F284" s="514">
        <v>9280000</v>
      </c>
      <c r="G284" s="514">
        <v>9588707.7799999993</v>
      </c>
      <c r="H284" s="514">
        <v>2</v>
      </c>
    </row>
    <row r="285" spans="2:8" x14ac:dyDescent="0.35">
      <c r="B285" s="514">
        <v>28</v>
      </c>
      <c r="C285" s="514" t="s">
        <v>74</v>
      </c>
      <c r="D285" s="514" t="s">
        <v>75</v>
      </c>
      <c r="E285" s="514" t="s">
        <v>1277</v>
      </c>
      <c r="F285" s="514">
        <v>9300000</v>
      </c>
      <c r="G285" s="514">
        <v>9606025.0299999993</v>
      </c>
      <c r="H285" s="514">
        <v>1</v>
      </c>
    </row>
    <row r="286" spans="2:8" x14ac:dyDescent="0.35">
      <c r="B286" s="514">
        <v>28</v>
      </c>
      <c r="C286" s="514" t="s">
        <v>74</v>
      </c>
      <c r="D286" s="514" t="s">
        <v>87</v>
      </c>
      <c r="E286" s="514" t="s">
        <v>918</v>
      </c>
      <c r="F286" s="514">
        <v>9300000</v>
      </c>
      <c r="G286" s="514">
        <v>9571842.5299999993</v>
      </c>
      <c r="H286" s="514">
        <v>1</v>
      </c>
    </row>
    <row r="287" spans="2:8" x14ac:dyDescent="0.35">
      <c r="B287" s="514">
        <v>28</v>
      </c>
      <c r="C287" s="514" t="s">
        <v>74</v>
      </c>
      <c r="D287" s="514" t="s">
        <v>87</v>
      </c>
      <c r="E287" s="514" t="s">
        <v>98</v>
      </c>
      <c r="F287" s="514">
        <v>9284250</v>
      </c>
      <c r="G287" s="514">
        <v>9971559.6112500001</v>
      </c>
      <c r="H287" s="514">
        <v>8</v>
      </c>
    </row>
    <row r="288" spans="2:8" x14ac:dyDescent="0.35">
      <c r="B288" s="514">
        <v>28</v>
      </c>
      <c r="C288" s="514" t="s">
        <v>74</v>
      </c>
      <c r="D288" s="514" t="s">
        <v>87</v>
      </c>
      <c r="E288" s="514" t="s">
        <v>1289</v>
      </c>
      <c r="F288" s="514">
        <v>9280333.3333333302</v>
      </c>
      <c r="G288" s="514">
        <v>9576223.5999999996</v>
      </c>
      <c r="H288" s="514">
        <v>3</v>
      </c>
    </row>
    <row r="289" spans="2:8" x14ac:dyDescent="0.35">
      <c r="B289" s="514">
        <v>28</v>
      </c>
      <c r="C289" s="514" t="s">
        <v>74</v>
      </c>
      <c r="D289" s="514" t="s">
        <v>804</v>
      </c>
      <c r="E289" s="514" t="s">
        <v>817</v>
      </c>
      <c r="F289" s="514">
        <v>9300000</v>
      </c>
      <c r="G289" s="514">
        <v>9571842.5299999993</v>
      </c>
      <c r="H289" s="514">
        <v>1</v>
      </c>
    </row>
    <row r="290" spans="2:8" x14ac:dyDescent="0.35">
      <c r="B290" s="514">
        <v>28</v>
      </c>
      <c r="C290" s="514" t="s">
        <v>74</v>
      </c>
      <c r="D290" s="514" t="s">
        <v>1290</v>
      </c>
      <c r="E290" s="514" t="s">
        <v>1608</v>
      </c>
      <c r="F290" s="514">
        <v>9300000</v>
      </c>
      <c r="G290" s="514">
        <v>9571793.4299999997</v>
      </c>
      <c r="H290" s="514">
        <v>1</v>
      </c>
    </row>
    <row r="291" spans="2:8" x14ac:dyDescent="0.35">
      <c r="B291" s="514">
        <v>28</v>
      </c>
      <c r="C291" s="514" t="s">
        <v>105</v>
      </c>
      <c r="D291" s="514" t="s">
        <v>107</v>
      </c>
      <c r="E291" s="514" t="s">
        <v>77</v>
      </c>
      <c r="F291" s="514">
        <v>9241000</v>
      </c>
      <c r="G291" s="514">
        <v>9605358.3300000001</v>
      </c>
      <c r="H291" s="514">
        <v>1</v>
      </c>
    </row>
    <row r="292" spans="2:8" x14ac:dyDescent="0.35">
      <c r="B292" s="514">
        <v>28</v>
      </c>
      <c r="C292" s="514" t="s">
        <v>105</v>
      </c>
      <c r="D292" s="514" t="s">
        <v>108</v>
      </c>
      <c r="E292" s="514" t="s">
        <v>621</v>
      </c>
      <c r="F292" s="514">
        <v>7322000</v>
      </c>
      <c r="G292" s="514">
        <v>10483181.460000001</v>
      </c>
      <c r="H292" s="514">
        <v>1</v>
      </c>
    </row>
    <row r="293" spans="2:8" x14ac:dyDescent="0.35">
      <c r="B293" s="514">
        <v>32</v>
      </c>
      <c r="C293" s="514" t="s">
        <v>103</v>
      </c>
      <c r="D293" s="514" t="s">
        <v>103</v>
      </c>
      <c r="E293" s="514" t="s">
        <v>1244</v>
      </c>
      <c r="F293" s="514">
        <v>9214000</v>
      </c>
      <c r="G293" s="514">
        <v>18848289.260000002</v>
      </c>
      <c r="H293" s="514">
        <v>1</v>
      </c>
    </row>
    <row r="294" spans="2:8" x14ac:dyDescent="0.35">
      <c r="B294" s="514">
        <v>32</v>
      </c>
      <c r="C294" s="514" t="s">
        <v>11</v>
      </c>
      <c r="D294" s="514" t="s">
        <v>104</v>
      </c>
      <c r="E294" s="514" t="s">
        <v>923</v>
      </c>
      <c r="F294" s="514">
        <v>8261500</v>
      </c>
      <c r="G294" s="514">
        <v>27656714.699999999</v>
      </c>
      <c r="H294" s="514">
        <v>2</v>
      </c>
    </row>
    <row r="295" spans="2:8" x14ac:dyDescent="0.35">
      <c r="B295" s="514">
        <v>32</v>
      </c>
      <c r="C295" s="514" t="s">
        <v>11</v>
      </c>
      <c r="D295" s="514" t="s">
        <v>104</v>
      </c>
      <c r="E295" s="514" t="s">
        <v>1295</v>
      </c>
      <c r="F295" s="514">
        <v>9380000</v>
      </c>
      <c r="G295" s="514">
        <v>22155840.210000001</v>
      </c>
      <c r="H295" s="514">
        <v>2</v>
      </c>
    </row>
    <row r="296" spans="2:8" x14ac:dyDescent="0.35">
      <c r="B296" s="514">
        <v>32</v>
      </c>
      <c r="C296" s="514" t="s">
        <v>73</v>
      </c>
      <c r="D296" s="514" t="s">
        <v>916</v>
      </c>
      <c r="E296" s="514" t="s">
        <v>916</v>
      </c>
      <c r="F296" s="514">
        <v>8917000</v>
      </c>
      <c r="G296" s="514">
        <v>21440198.649999999</v>
      </c>
      <c r="H296" s="514">
        <v>1</v>
      </c>
    </row>
    <row r="297" spans="2:8" x14ac:dyDescent="0.35">
      <c r="B297" s="514">
        <v>87</v>
      </c>
      <c r="C297" s="514" t="s">
        <v>73</v>
      </c>
      <c r="D297" s="514" t="s">
        <v>913</v>
      </c>
      <c r="E297" s="514" t="s">
        <v>932</v>
      </c>
      <c r="F297" s="514">
        <v>9260000</v>
      </c>
      <c r="G297" s="514">
        <v>9571792.5</v>
      </c>
      <c r="H297" s="514">
        <v>1</v>
      </c>
    </row>
    <row r="298" spans="2:8" x14ac:dyDescent="0.35">
      <c r="B298" s="514">
        <v>88</v>
      </c>
      <c r="C298" s="514" t="s">
        <v>103</v>
      </c>
      <c r="D298" s="514" t="s">
        <v>1246</v>
      </c>
      <c r="E298" s="514" t="s">
        <v>1609</v>
      </c>
      <c r="F298" s="514">
        <v>9300000</v>
      </c>
      <c r="G298" s="514">
        <v>9714519.9800000004</v>
      </c>
      <c r="H298" s="514">
        <v>1</v>
      </c>
    </row>
    <row r="299" spans="2:8" x14ac:dyDescent="0.35">
      <c r="B299" s="514">
        <v>88</v>
      </c>
      <c r="C299" s="514" t="s">
        <v>103</v>
      </c>
      <c r="D299" s="514" t="s">
        <v>109</v>
      </c>
      <c r="E299" s="514" t="s">
        <v>909</v>
      </c>
      <c r="F299" s="514">
        <v>9300000</v>
      </c>
      <c r="G299" s="514">
        <v>9620978.5999999996</v>
      </c>
      <c r="H299" s="514">
        <v>1</v>
      </c>
    </row>
    <row r="300" spans="2:8" x14ac:dyDescent="0.35">
      <c r="B300" s="514">
        <v>88</v>
      </c>
      <c r="C300" s="514" t="s">
        <v>11</v>
      </c>
      <c r="D300" s="514" t="s">
        <v>819</v>
      </c>
      <c r="E300" s="514" t="s">
        <v>1285</v>
      </c>
      <c r="F300" s="514">
        <v>9300000</v>
      </c>
      <c r="G300" s="514">
        <v>9620978.5999999996</v>
      </c>
      <c r="H300" s="514">
        <v>1</v>
      </c>
    </row>
    <row r="301" spans="2:8" x14ac:dyDescent="0.35">
      <c r="B301" s="514">
        <v>88</v>
      </c>
      <c r="C301" s="514" t="s">
        <v>73</v>
      </c>
      <c r="D301" s="514" t="s">
        <v>913</v>
      </c>
      <c r="E301" s="514" t="s">
        <v>932</v>
      </c>
      <c r="F301" s="514">
        <v>6975000</v>
      </c>
      <c r="G301" s="514">
        <v>14441860.470000001</v>
      </c>
      <c r="H301" s="514">
        <v>2</v>
      </c>
    </row>
    <row r="302" spans="2:8" x14ac:dyDescent="0.35">
      <c r="B302" s="514">
        <v>88</v>
      </c>
      <c r="C302" s="514" t="s">
        <v>74</v>
      </c>
      <c r="D302" s="514" t="s">
        <v>72</v>
      </c>
      <c r="E302" s="514" t="s">
        <v>908</v>
      </c>
      <c r="F302" s="514">
        <v>9188000</v>
      </c>
      <c r="G302" s="514">
        <v>9653895.5</v>
      </c>
      <c r="H302" s="514">
        <v>1</v>
      </c>
    </row>
    <row r="303" spans="2:8" x14ac:dyDescent="0.35">
      <c r="B303" s="514">
        <v>88</v>
      </c>
      <c r="C303" s="514" t="s">
        <v>74</v>
      </c>
      <c r="D303" s="514" t="s">
        <v>75</v>
      </c>
      <c r="E303" s="514" t="s">
        <v>1276</v>
      </c>
      <c r="F303" s="514">
        <v>9300000</v>
      </c>
      <c r="G303" s="514">
        <v>9620978.5999999996</v>
      </c>
      <c r="H303" s="514">
        <v>1</v>
      </c>
    </row>
    <row r="304" spans="2:8" x14ac:dyDescent="0.35">
      <c r="B304" s="514">
        <v>88</v>
      </c>
      <c r="C304" s="514" t="s">
        <v>74</v>
      </c>
      <c r="D304" s="514" t="s">
        <v>75</v>
      </c>
      <c r="E304" s="514" t="s">
        <v>929</v>
      </c>
      <c r="F304" s="514">
        <v>9300000</v>
      </c>
      <c r="G304" s="514">
        <v>9620978.5999999996</v>
      </c>
      <c r="H304" s="514">
        <v>1</v>
      </c>
    </row>
    <row r="305" spans="2:8" x14ac:dyDescent="0.35">
      <c r="B305" s="514">
        <v>93</v>
      </c>
      <c r="C305" s="514" t="s">
        <v>103</v>
      </c>
      <c r="D305" s="514" t="s">
        <v>899</v>
      </c>
      <c r="E305" s="514" t="s">
        <v>899</v>
      </c>
      <c r="F305" s="514">
        <v>8764000</v>
      </c>
      <c r="G305" s="514">
        <v>9114412.25</v>
      </c>
      <c r="H305" s="514">
        <v>1</v>
      </c>
    </row>
    <row r="306" spans="2:8" x14ac:dyDescent="0.35">
      <c r="B306" s="514">
        <v>93</v>
      </c>
      <c r="C306" s="514" t="s">
        <v>103</v>
      </c>
      <c r="D306" s="514" t="s">
        <v>1246</v>
      </c>
      <c r="E306" s="514" t="s">
        <v>1610</v>
      </c>
      <c r="F306" s="514">
        <v>9300000</v>
      </c>
      <c r="G306" s="514">
        <v>9550000</v>
      </c>
      <c r="H306" s="514">
        <v>1</v>
      </c>
    </row>
    <row r="307" spans="2:8" x14ac:dyDescent="0.35">
      <c r="B307" s="514">
        <v>93</v>
      </c>
      <c r="C307" s="514" t="s">
        <v>103</v>
      </c>
      <c r="D307" s="514" t="s">
        <v>109</v>
      </c>
      <c r="E307" s="514" t="s">
        <v>810</v>
      </c>
      <c r="F307" s="514">
        <v>8897000</v>
      </c>
      <c r="G307" s="514">
        <v>9673532.8699999992</v>
      </c>
      <c r="H307" s="514">
        <v>2</v>
      </c>
    </row>
    <row r="308" spans="2:8" x14ac:dyDescent="0.35">
      <c r="B308" s="514">
        <v>93</v>
      </c>
      <c r="C308" s="514" t="s">
        <v>103</v>
      </c>
      <c r="D308" s="514" t="s">
        <v>109</v>
      </c>
      <c r="E308" s="514" t="s">
        <v>823</v>
      </c>
      <c r="F308" s="514">
        <v>8728000</v>
      </c>
      <c r="G308" s="514">
        <v>13200000</v>
      </c>
      <c r="H308" s="514">
        <v>2</v>
      </c>
    </row>
    <row r="309" spans="2:8" x14ac:dyDescent="0.35">
      <c r="B309" s="514">
        <v>93</v>
      </c>
      <c r="C309" s="514" t="s">
        <v>103</v>
      </c>
      <c r="D309" s="514" t="s">
        <v>109</v>
      </c>
      <c r="E309" s="514" t="s">
        <v>82</v>
      </c>
      <c r="F309" s="514">
        <v>8308500</v>
      </c>
      <c r="G309" s="514">
        <v>14223487.9175</v>
      </c>
      <c r="H309" s="514">
        <v>4</v>
      </c>
    </row>
    <row r="310" spans="2:8" x14ac:dyDescent="0.35">
      <c r="B310" s="514">
        <v>93</v>
      </c>
      <c r="C310" s="514" t="s">
        <v>103</v>
      </c>
      <c r="D310" s="514" t="s">
        <v>109</v>
      </c>
      <c r="E310" s="514" t="s">
        <v>1321</v>
      </c>
      <c r="F310" s="514">
        <v>9300000</v>
      </c>
      <c r="G310" s="514">
        <v>12680000</v>
      </c>
      <c r="H310" s="514">
        <v>1</v>
      </c>
    </row>
    <row r="311" spans="2:8" x14ac:dyDescent="0.35">
      <c r="B311" s="514">
        <v>93</v>
      </c>
      <c r="C311" s="514" t="s">
        <v>103</v>
      </c>
      <c r="D311" s="514" t="s">
        <v>109</v>
      </c>
      <c r="E311" s="514" t="s">
        <v>800</v>
      </c>
      <c r="F311" s="514">
        <v>9300000</v>
      </c>
      <c r="G311" s="514">
        <v>11340073.4625</v>
      </c>
      <c r="H311" s="514">
        <v>4</v>
      </c>
    </row>
    <row r="312" spans="2:8" x14ac:dyDescent="0.35">
      <c r="B312" s="514">
        <v>93</v>
      </c>
      <c r="C312" s="514" t="s">
        <v>103</v>
      </c>
      <c r="D312" s="514" t="s">
        <v>109</v>
      </c>
      <c r="E312" s="514" t="s">
        <v>919</v>
      </c>
      <c r="F312" s="514">
        <v>8159333.3333333302</v>
      </c>
      <c r="G312" s="514">
        <v>12253171.3333333</v>
      </c>
      <c r="H312" s="514">
        <v>3</v>
      </c>
    </row>
    <row r="313" spans="2:8" x14ac:dyDescent="0.35">
      <c r="B313" s="514">
        <v>93</v>
      </c>
      <c r="C313" s="514" t="s">
        <v>103</v>
      </c>
      <c r="D313" s="514" t="s">
        <v>109</v>
      </c>
      <c r="E313" s="514" t="s">
        <v>990</v>
      </c>
      <c r="F313" s="514">
        <v>9300000</v>
      </c>
      <c r="G313" s="514">
        <v>9600000</v>
      </c>
      <c r="H313" s="514">
        <v>1</v>
      </c>
    </row>
    <row r="314" spans="2:8" x14ac:dyDescent="0.35">
      <c r="B314" s="514">
        <v>93</v>
      </c>
      <c r="C314" s="514" t="s">
        <v>11</v>
      </c>
      <c r="D314" s="514" t="s">
        <v>104</v>
      </c>
      <c r="E314" s="514" t="s">
        <v>1242</v>
      </c>
      <c r="F314" s="514">
        <v>9192500</v>
      </c>
      <c r="G314" s="514">
        <v>14271382.035</v>
      </c>
      <c r="H314" s="514">
        <v>2</v>
      </c>
    </row>
    <row r="315" spans="2:8" x14ac:dyDescent="0.35">
      <c r="B315" s="514">
        <v>93</v>
      </c>
      <c r="C315" s="514" t="s">
        <v>11</v>
      </c>
      <c r="D315" s="514" t="s">
        <v>104</v>
      </c>
      <c r="E315" s="514" t="s">
        <v>557</v>
      </c>
      <c r="F315" s="514">
        <v>8329000</v>
      </c>
      <c r="G315" s="514">
        <v>34197227.299999997</v>
      </c>
      <c r="H315" s="514">
        <v>1</v>
      </c>
    </row>
    <row r="316" spans="2:8" x14ac:dyDescent="0.35">
      <c r="B316" s="514">
        <v>93</v>
      </c>
      <c r="C316" s="514" t="s">
        <v>11</v>
      </c>
      <c r="D316" s="514" t="s">
        <v>83</v>
      </c>
      <c r="E316" s="514" t="s">
        <v>83</v>
      </c>
      <c r="F316" s="514">
        <v>9300000</v>
      </c>
      <c r="G316" s="514">
        <v>9600000.0899999999</v>
      </c>
      <c r="H316" s="514">
        <v>1</v>
      </c>
    </row>
    <row r="317" spans="2:8" x14ac:dyDescent="0.35">
      <c r="B317" s="514">
        <v>93</v>
      </c>
      <c r="C317" s="514" t="s">
        <v>11</v>
      </c>
      <c r="D317" s="514" t="s">
        <v>83</v>
      </c>
      <c r="E317" s="514" t="s">
        <v>103</v>
      </c>
      <c r="F317" s="514">
        <v>9241000</v>
      </c>
      <c r="G317" s="514">
        <v>13477640.689999999</v>
      </c>
      <c r="H317" s="514">
        <v>1</v>
      </c>
    </row>
    <row r="318" spans="2:8" x14ac:dyDescent="0.35">
      <c r="B318" s="514">
        <v>93</v>
      </c>
      <c r="C318" s="514" t="s">
        <v>11</v>
      </c>
      <c r="D318" s="514" t="s">
        <v>83</v>
      </c>
      <c r="E318" s="514" t="s">
        <v>992</v>
      </c>
      <c r="F318" s="514">
        <v>8077000</v>
      </c>
      <c r="G318" s="514">
        <v>36126190.759999998</v>
      </c>
      <c r="H318" s="514">
        <v>1</v>
      </c>
    </row>
    <row r="319" spans="2:8" x14ac:dyDescent="0.35">
      <c r="B319" s="514">
        <v>93</v>
      </c>
      <c r="C319" s="514" t="s">
        <v>11</v>
      </c>
      <c r="D319" s="514" t="s">
        <v>914</v>
      </c>
      <c r="E319" s="514" t="s">
        <v>914</v>
      </c>
      <c r="F319" s="514">
        <v>8287000</v>
      </c>
      <c r="G319" s="514">
        <v>15800000</v>
      </c>
      <c r="H319" s="514">
        <v>1</v>
      </c>
    </row>
    <row r="320" spans="2:8" x14ac:dyDescent="0.35">
      <c r="B320" s="514">
        <v>93</v>
      </c>
      <c r="C320" s="514" t="s">
        <v>11</v>
      </c>
      <c r="D320" s="514" t="s">
        <v>924</v>
      </c>
      <c r="E320" s="514" t="s">
        <v>1301</v>
      </c>
      <c r="F320" s="514">
        <v>9273000</v>
      </c>
      <c r="G320" s="514">
        <v>15652017.939999999</v>
      </c>
      <c r="H320" s="514">
        <v>1</v>
      </c>
    </row>
    <row r="321" spans="2:8" x14ac:dyDescent="0.35">
      <c r="B321" s="514">
        <v>93</v>
      </c>
      <c r="C321" s="514" t="s">
        <v>11</v>
      </c>
      <c r="D321" s="514" t="s">
        <v>900</v>
      </c>
      <c r="E321" s="514" t="s">
        <v>977</v>
      </c>
      <c r="F321" s="514">
        <v>8455000</v>
      </c>
      <c r="G321" s="514">
        <v>38900000</v>
      </c>
      <c r="H321" s="514">
        <v>1</v>
      </c>
    </row>
    <row r="322" spans="2:8" x14ac:dyDescent="0.35">
      <c r="B322" s="514">
        <v>93</v>
      </c>
      <c r="C322" s="514" t="s">
        <v>11</v>
      </c>
      <c r="D322" s="514" t="s">
        <v>819</v>
      </c>
      <c r="E322" s="514" t="s">
        <v>819</v>
      </c>
      <c r="F322" s="514">
        <v>9267000</v>
      </c>
      <c r="G322" s="514">
        <v>9768398.2799999993</v>
      </c>
      <c r="H322" s="514">
        <v>1</v>
      </c>
    </row>
    <row r="323" spans="2:8" x14ac:dyDescent="0.35">
      <c r="B323" s="514">
        <v>93</v>
      </c>
      <c r="C323" s="514" t="s">
        <v>11</v>
      </c>
      <c r="D323" s="514" t="s">
        <v>95</v>
      </c>
      <c r="E323" s="514" t="s">
        <v>101</v>
      </c>
      <c r="F323" s="514">
        <v>9300000</v>
      </c>
      <c r="G323" s="514">
        <v>9500000</v>
      </c>
      <c r="H323" s="514">
        <v>1</v>
      </c>
    </row>
    <row r="324" spans="2:8" x14ac:dyDescent="0.35">
      <c r="B324" s="514">
        <v>93</v>
      </c>
      <c r="C324" s="514" t="s">
        <v>11</v>
      </c>
      <c r="D324" s="514" t="s">
        <v>95</v>
      </c>
      <c r="E324" s="514" t="s">
        <v>672</v>
      </c>
      <c r="F324" s="514">
        <v>9293000</v>
      </c>
      <c r="G324" s="514">
        <v>17110041.449999999</v>
      </c>
      <c r="H324" s="514">
        <v>1</v>
      </c>
    </row>
    <row r="325" spans="2:8" x14ac:dyDescent="0.35">
      <c r="B325" s="514">
        <v>93</v>
      </c>
      <c r="C325" s="514" t="s">
        <v>11</v>
      </c>
      <c r="D325" s="514" t="s">
        <v>95</v>
      </c>
      <c r="E325" s="514" t="s">
        <v>936</v>
      </c>
      <c r="F325" s="514">
        <v>9300000</v>
      </c>
      <c r="G325" s="514">
        <v>9650024.3100000005</v>
      </c>
      <c r="H325" s="514">
        <v>1</v>
      </c>
    </row>
    <row r="326" spans="2:8" x14ac:dyDescent="0.35">
      <c r="B326" s="514">
        <v>93</v>
      </c>
      <c r="C326" s="514" t="s">
        <v>11</v>
      </c>
      <c r="D326" s="514" t="s">
        <v>95</v>
      </c>
      <c r="E326" s="514" t="s">
        <v>1265</v>
      </c>
      <c r="F326" s="514">
        <v>9293000</v>
      </c>
      <c r="G326" s="514">
        <v>18452324.399999999</v>
      </c>
      <c r="H326" s="514">
        <v>1</v>
      </c>
    </row>
    <row r="327" spans="2:8" x14ac:dyDescent="0.35">
      <c r="B327" s="514">
        <v>93</v>
      </c>
      <c r="C327" s="514" t="s">
        <v>11</v>
      </c>
      <c r="D327" s="514" t="s">
        <v>1296</v>
      </c>
      <c r="E327" s="514" t="s">
        <v>1439</v>
      </c>
      <c r="F327" s="514">
        <v>9300000</v>
      </c>
      <c r="G327" s="514">
        <v>9550000</v>
      </c>
      <c r="H327" s="514">
        <v>1</v>
      </c>
    </row>
    <row r="328" spans="2:8" x14ac:dyDescent="0.35">
      <c r="B328" s="514">
        <v>93</v>
      </c>
      <c r="C328" s="514" t="s">
        <v>11</v>
      </c>
      <c r="D328" s="514" t="s">
        <v>530</v>
      </c>
      <c r="E328" s="514" t="s">
        <v>1269</v>
      </c>
      <c r="F328" s="514">
        <v>9182000</v>
      </c>
      <c r="G328" s="514">
        <v>11732969</v>
      </c>
      <c r="H328" s="514">
        <v>1</v>
      </c>
    </row>
    <row r="329" spans="2:8" x14ac:dyDescent="0.35">
      <c r="B329" s="514">
        <v>93</v>
      </c>
      <c r="C329" s="514" t="s">
        <v>12</v>
      </c>
      <c r="D329" s="514" t="s">
        <v>85</v>
      </c>
      <c r="E329" s="514" t="s">
        <v>85</v>
      </c>
      <c r="F329" s="514">
        <v>9300000</v>
      </c>
      <c r="G329" s="514">
        <v>9650000</v>
      </c>
      <c r="H329" s="514">
        <v>1</v>
      </c>
    </row>
    <row r="330" spans="2:8" x14ac:dyDescent="0.35">
      <c r="B330" s="514">
        <v>93</v>
      </c>
      <c r="C330" s="514" t="s">
        <v>12</v>
      </c>
      <c r="D330" s="514" t="s">
        <v>85</v>
      </c>
      <c r="E330" s="514" t="s">
        <v>1272</v>
      </c>
      <c r="F330" s="514">
        <v>6195333.3333333302</v>
      </c>
      <c r="G330" s="514">
        <v>15817339.9066667</v>
      </c>
      <c r="H330" s="514">
        <v>3</v>
      </c>
    </row>
    <row r="331" spans="2:8" x14ac:dyDescent="0.35">
      <c r="B331" s="514">
        <v>93</v>
      </c>
      <c r="C331" s="514" t="s">
        <v>12</v>
      </c>
      <c r="D331" s="514" t="s">
        <v>85</v>
      </c>
      <c r="E331" s="514" t="s">
        <v>1518</v>
      </c>
      <c r="F331" s="514">
        <v>9283500</v>
      </c>
      <c r="G331" s="514">
        <v>9625012.1750000007</v>
      </c>
      <c r="H331" s="514">
        <v>2</v>
      </c>
    </row>
    <row r="332" spans="2:8" x14ac:dyDescent="0.35">
      <c r="B332" s="514">
        <v>93</v>
      </c>
      <c r="C332" s="514" t="s">
        <v>12</v>
      </c>
      <c r="D332" s="514" t="s">
        <v>980</v>
      </c>
      <c r="E332" s="514" t="s">
        <v>981</v>
      </c>
      <c r="F332" s="514">
        <v>9299000</v>
      </c>
      <c r="G332" s="514">
        <v>9599999.5999999996</v>
      </c>
      <c r="H332" s="514">
        <v>1</v>
      </c>
    </row>
    <row r="333" spans="2:8" x14ac:dyDescent="0.35">
      <c r="B333" s="514">
        <v>93</v>
      </c>
      <c r="C333" s="514" t="s">
        <v>13</v>
      </c>
      <c r="D333" s="514" t="s">
        <v>106</v>
      </c>
      <c r="E333" s="514" t="s">
        <v>1275</v>
      </c>
      <c r="F333" s="514">
        <v>8581000</v>
      </c>
      <c r="G333" s="514">
        <v>17000000</v>
      </c>
      <c r="H333" s="514">
        <v>1</v>
      </c>
    </row>
    <row r="334" spans="2:8" x14ac:dyDescent="0.35">
      <c r="B334" s="514">
        <v>93</v>
      </c>
      <c r="C334" s="514" t="s">
        <v>13</v>
      </c>
      <c r="D334" s="514" t="s">
        <v>106</v>
      </c>
      <c r="E334" s="514" t="s">
        <v>630</v>
      </c>
      <c r="F334" s="514">
        <v>8707000</v>
      </c>
      <c r="G334" s="514">
        <v>16000000</v>
      </c>
      <c r="H334" s="514">
        <v>1</v>
      </c>
    </row>
    <row r="335" spans="2:8" x14ac:dyDescent="0.35">
      <c r="B335" s="514">
        <v>93</v>
      </c>
      <c r="C335" s="514" t="s">
        <v>13</v>
      </c>
      <c r="D335" s="514" t="s">
        <v>106</v>
      </c>
      <c r="E335" s="514" t="s">
        <v>536</v>
      </c>
      <c r="F335" s="514">
        <v>8458333.3333333302</v>
      </c>
      <c r="G335" s="514">
        <v>14615319.493333301</v>
      </c>
      <c r="H335" s="514">
        <v>3</v>
      </c>
    </row>
    <row r="336" spans="2:8" x14ac:dyDescent="0.35">
      <c r="B336" s="514">
        <v>93</v>
      </c>
      <c r="C336" s="514" t="s">
        <v>73</v>
      </c>
      <c r="D336" s="514" t="s">
        <v>528</v>
      </c>
      <c r="E336" s="514" t="s">
        <v>528</v>
      </c>
      <c r="F336" s="514">
        <v>9253750</v>
      </c>
      <c r="G336" s="514">
        <v>11421000</v>
      </c>
      <c r="H336" s="514">
        <v>4</v>
      </c>
    </row>
    <row r="337" spans="2:8" x14ac:dyDescent="0.35">
      <c r="B337" s="514">
        <v>93</v>
      </c>
      <c r="C337" s="514" t="s">
        <v>73</v>
      </c>
      <c r="D337" s="514" t="s">
        <v>528</v>
      </c>
      <c r="E337" s="514" t="s">
        <v>1442</v>
      </c>
      <c r="F337" s="514">
        <v>9214000</v>
      </c>
      <c r="G337" s="514">
        <v>9550000</v>
      </c>
      <c r="H337" s="514">
        <v>1</v>
      </c>
    </row>
    <row r="338" spans="2:8" x14ac:dyDescent="0.35">
      <c r="B338" s="514">
        <v>93</v>
      </c>
      <c r="C338" s="514" t="s">
        <v>73</v>
      </c>
      <c r="D338" s="514" t="s">
        <v>528</v>
      </c>
      <c r="E338" s="514" t="s">
        <v>1315</v>
      </c>
      <c r="F338" s="514">
        <v>9300000</v>
      </c>
      <c r="G338" s="514">
        <v>9650000</v>
      </c>
      <c r="H338" s="514">
        <v>1</v>
      </c>
    </row>
    <row r="339" spans="2:8" x14ac:dyDescent="0.35">
      <c r="B339" s="514">
        <v>93</v>
      </c>
      <c r="C339" s="514" t="s">
        <v>73</v>
      </c>
      <c r="D339" s="514" t="s">
        <v>86</v>
      </c>
      <c r="E339" s="514" t="s">
        <v>1299</v>
      </c>
      <c r="F339" s="514">
        <v>9227000</v>
      </c>
      <c r="G339" s="514">
        <v>9500000</v>
      </c>
      <c r="H339" s="514">
        <v>1</v>
      </c>
    </row>
    <row r="340" spans="2:8" x14ac:dyDescent="0.35">
      <c r="B340" s="514">
        <v>93</v>
      </c>
      <c r="C340" s="514" t="s">
        <v>73</v>
      </c>
      <c r="D340" s="514" t="s">
        <v>813</v>
      </c>
      <c r="E340" s="514" t="s">
        <v>1300</v>
      </c>
      <c r="F340" s="514">
        <v>9300000</v>
      </c>
      <c r="G340" s="514">
        <v>9550000</v>
      </c>
      <c r="H340" s="514">
        <v>1</v>
      </c>
    </row>
    <row r="341" spans="2:8" x14ac:dyDescent="0.35">
      <c r="B341" s="514">
        <v>93</v>
      </c>
      <c r="C341" s="514" t="s">
        <v>73</v>
      </c>
      <c r="D341" s="514" t="s">
        <v>913</v>
      </c>
      <c r="E341" s="514" t="s">
        <v>1584</v>
      </c>
      <c r="F341" s="514">
        <v>9280000</v>
      </c>
      <c r="G341" s="514">
        <v>15628990</v>
      </c>
      <c r="H341" s="514">
        <v>1</v>
      </c>
    </row>
    <row r="342" spans="2:8" x14ac:dyDescent="0.35">
      <c r="B342" s="514">
        <v>93</v>
      </c>
      <c r="C342" s="514" t="s">
        <v>73</v>
      </c>
      <c r="D342" s="514" t="s">
        <v>1282</v>
      </c>
      <c r="E342" s="514" t="s">
        <v>1282</v>
      </c>
      <c r="F342" s="514">
        <v>9259500</v>
      </c>
      <c r="G342" s="514">
        <v>13787253.74</v>
      </c>
      <c r="H342" s="514">
        <v>2</v>
      </c>
    </row>
    <row r="343" spans="2:8" x14ac:dyDescent="0.35">
      <c r="B343" s="514">
        <v>93</v>
      </c>
      <c r="C343" s="514" t="s">
        <v>73</v>
      </c>
      <c r="D343" s="514" t="s">
        <v>631</v>
      </c>
      <c r="E343" s="514" t="s">
        <v>905</v>
      </c>
      <c r="F343" s="514">
        <v>9250500</v>
      </c>
      <c r="G343" s="514">
        <v>12305000</v>
      </c>
      <c r="H343" s="514">
        <v>2</v>
      </c>
    </row>
    <row r="344" spans="2:8" x14ac:dyDescent="0.35">
      <c r="B344" s="514">
        <v>93</v>
      </c>
      <c r="C344" s="514" t="s">
        <v>73</v>
      </c>
      <c r="D344" s="514" t="s">
        <v>631</v>
      </c>
      <c r="E344" s="514" t="s">
        <v>1324</v>
      </c>
      <c r="F344" s="514">
        <v>9214000</v>
      </c>
      <c r="G344" s="514">
        <v>9750000</v>
      </c>
      <c r="H344" s="514">
        <v>1</v>
      </c>
    </row>
    <row r="345" spans="2:8" x14ac:dyDescent="0.35">
      <c r="B345" s="514">
        <v>93</v>
      </c>
      <c r="C345" s="514" t="s">
        <v>73</v>
      </c>
      <c r="D345" s="514" t="s">
        <v>675</v>
      </c>
      <c r="E345" s="514" t="s">
        <v>698</v>
      </c>
      <c r="F345" s="514">
        <v>9300000</v>
      </c>
      <c r="G345" s="514">
        <v>9600000</v>
      </c>
      <c r="H345" s="514">
        <v>2</v>
      </c>
    </row>
    <row r="346" spans="2:8" x14ac:dyDescent="0.35">
      <c r="B346" s="514">
        <v>93</v>
      </c>
      <c r="C346" s="514" t="s">
        <v>74</v>
      </c>
      <c r="D346" s="514" t="s">
        <v>825</v>
      </c>
      <c r="E346" s="514" t="s">
        <v>1306</v>
      </c>
      <c r="F346" s="514">
        <v>9254000</v>
      </c>
      <c r="G346" s="514">
        <v>10245045.25</v>
      </c>
      <c r="H346" s="514">
        <v>1</v>
      </c>
    </row>
    <row r="347" spans="2:8" x14ac:dyDescent="0.35">
      <c r="B347" s="514">
        <v>93</v>
      </c>
      <c r="C347" s="514" t="s">
        <v>74</v>
      </c>
      <c r="D347" s="514" t="s">
        <v>72</v>
      </c>
      <c r="E347" s="514" t="s">
        <v>72</v>
      </c>
      <c r="F347" s="514">
        <v>9300000</v>
      </c>
      <c r="G347" s="514">
        <v>9935000</v>
      </c>
      <c r="H347" s="514">
        <v>1</v>
      </c>
    </row>
    <row r="348" spans="2:8" x14ac:dyDescent="0.35">
      <c r="B348" s="514">
        <v>93</v>
      </c>
      <c r="C348" s="514" t="s">
        <v>74</v>
      </c>
      <c r="D348" s="514" t="s">
        <v>72</v>
      </c>
      <c r="E348" s="514" t="s">
        <v>1316</v>
      </c>
      <c r="F348" s="514">
        <v>9300000</v>
      </c>
      <c r="G348" s="514">
        <v>9750000</v>
      </c>
      <c r="H348" s="514">
        <v>1</v>
      </c>
    </row>
    <row r="349" spans="2:8" x14ac:dyDescent="0.35">
      <c r="B349" s="514">
        <v>93</v>
      </c>
      <c r="C349" s="514" t="s">
        <v>74</v>
      </c>
      <c r="D349" s="514" t="s">
        <v>804</v>
      </c>
      <c r="E349" s="514" t="s">
        <v>985</v>
      </c>
      <c r="F349" s="514">
        <v>9275666.6666666698</v>
      </c>
      <c r="G349" s="514">
        <v>12721585.460000001</v>
      </c>
      <c r="H349" s="514">
        <v>3</v>
      </c>
    </row>
    <row r="350" spans="2:8" x14ac:dyDescent="0.35">
      <c r="B350" s="514">
        <v>93</v>
      </c>
      <c r="C350" s="514" t="s">
        <v>74</v>
      </c>
      <c r="D350" s="514" t="s">
        <v>804</v>
      </c>
      <c r="E350" s="514" t="s">
        <v>817</v>
      </c>
      <c r="F350" s="514">
        <v>9286666.6666666698</v>
      </c>
      <c r="G350" s="514">
        <v>11293333.3333333</v>
      </c>
      <c r="H350" s="514">
        <v>3</v>
      </c>
    </row>
    <row r="351" spans="2:8" x14ac:dyDescent="0.35">
      <c r="B351" s="514">
        <v>93</v>
      </c>
      <c r="C351" s="514" t="s">
        <v>105</v>
      </c>
      <c r="D351" s="514" t="s">
        <v>107</v>
      </c>
      <c r="E351" s="514" t="s">
        <v>110</v>
      </c>
      <c r="F351" s="514">
        <v>9241000</v>
      </c>
      <c r="G351" s="514">
        <v>12656000</v>
      </c>
      <c r="H351" s="514">
        <v>1</v>
      </c>
    </row>
    <row r="352" spans="2:8" x14ac:dyDescent="0.35">
      <c r="B352" s="514">
        <v>93</v>
      </c>
      <c r="C352" s="514" t="s">
        <v>105</v>
      </c>
      <c r="D352" s="514" t="s">
        <v>107</v>
      </c>
      <c r="E352" s="514" t="s">
        <v>538</v>
      </c>
      <c r="F352" s="514">
        <v>8151000</v>
      </c>
      <c r="G352" s="514">
        <v>8501678.1199999992</v>
      </c>
      <c r="H352" s="514">
        <v>1</v>
      </c>
    </row>
    <row r="353" spans="2:8" x14ac:dyDescent="0.35">
      <c r="B353" s="514">
        <v>93</v>
      </c>
      <c r="C353" s="514" t="s">
        <v>105</v>
      </c>
      <c r="D353" s="514" t="s">
        <v>107</v>
      </c>
      <c r="E353" s="514" t="s">
        <v>92</v>
      </c>
      <c r="F353" s="514">
        <v>9300000</v>
      </c>
      <c r="G353" s="514">
        <v>9550000</v>
      </c>
      <c r="H353" s="514">
        <v>1</v>
      </c>
    </row>
    <row r="354" spans="2:8" x14ac:dyDescent="0.35">
      <c r="B354" s="514">
        <v>93</v>
      </c>
      <c r="C354" s="514" t="s">
        <v>105</v>
      </c>
      <c r="D354" s="514" t="s">
        <v>107</v>
      </c>
      <c r="E354" s="514" t="s">
        <v>77</v>
      </c>
      <c r="F354" s="514">
        <v>9240500</v>
      </c>
      <c r="G354" s="514">
        <v>13925000</v>
      </c>
      <c r="H354" s="514">
        <v>2</v>
      </c>
    </row>
    <row r="355" spans="2:8" x14ac:dyDescent="0.35">
      <c r="B355" s="514">
        <v>93</v>
      </c>
      <c r="C355" s="514" t="s">
        <v>105</v>
      </c>
      <c r="D355" s="514" t="s">
        <v>107</v>
      </c>
      <c r="E355" s="514" t="s">
        <v>1241</v>
      </c>
      <c r="F355" s="514">
        <v>9182000</v>
      </c>
      <c r="G355" s="514">
        <v>9650000</v>
      </c>
      <c r="H355" s="514">
        <v>1</v>
      </c>
    </row>
    <row r="356" spans="2:8" x14ac:dyDescent="0.35">
      <c r="B356" s="514">
        <v>93</v>
      </c>
      <c r="C356" s="514" t="s">
        <v>105</v>
      </c>
      <c r="D356" s="514" t="s">
        <v>108</v>
      </c>
      <c r="E356" s="514" t="s">
        <v>108</v>
      </c>
      <c r="F356" s="514">
        <v>9260000</v>
      </c>
      <c r="G356" s="514">
        <v>14476666.6666667</v>
      </c>
      <c r="H356" s="514">
        <v>3</v>
      </c>
    </row>
    <row r="357" spans="2:8" x14ac:dyDescent="0.35">
      <c r="B357" s="514">
        <v>101</v>
      </c>
      <c r="C357" s="514" t="s">
        <v>74</v>
      </c>
      <c r="D357" s="514" t="s">
        <v>72</v>
      </c>
      <c r="E357" s="514" t="s">
        <v>72</v>
      </c>
      <c r="F357" s="514">
        <v>9296846.1538461503</v>
      </c>
      <c r="G357" s="514">
        <v>9542000</v>
      </c>
      <c r="H357" s="514">
        <v>13</v>
      </c>
    </row>
    <row r="358" spans="2:8" x14ac:dyDescent="0.35">
      <c r="B358" s="514">
        <v>101</v>
      </c>
      <c r="C358" s="514" t="s">
        <v>105</v>
      </c>
      <c r="D358" s="514" t="s">
        <v>495</v>
      </c>
      <c r="E358" s="514" t="s">
        <v>931</v>
      </c>
      <c r="F358" s="514">
        <v>9300000</v>
      </c>
      <c r="G358" s="514">
        <v>9537333.3333333302</v>
      </c>
      <c r="H358" s="514">
        <v>3</v>
      </c>
    </row>
    <row r="359" spans="2:8" x14ac:dyDescent="0.35">
      <c r="B359" s="514">
        <v>105</v>
      </c>
      <c r="C359" s="514" t="s">
        <v>103</v>
      </c>
      <c r="D359" s="514" t="s">
        <v>109</v>
      </c>
      <c r="E359" s="514" t="s">
        <v>82</v>
      </c>
      <c r="F359" s="514">
        <v>9300000</v>
      </c>
      <c r="G359" s="514">
        <v>9599973.5399999991</v>
      </c>
      <c r="H359" s="514">
        <v>1</v>
      </c>
    </row>
    <row r="360" spans="2:8" x14ac:dyDescent="0.35">
      <c r="B360" s="514">
        <v>105</v>
      </c>
      <c r="C360" s="514" t="s">
        <v>103</v>
      </c>
      <c r="D360" s="514" t="s">
        <v>109</v>
      </c>
      <c r="E360" s="514" t="s">
        <v>800</v>
      </c>
      <c r="F360" s="514">
        <v>9300000</v>
      </c>
      <c r="G360" s="514">
        <v>9599973.5399999991</v>
      </c>
      <c r="H360" s="514">
        <v>1</v>
      </c>
    </row>
    <row r="361" spans="2:8" x14ac:dyDescent="0.35">
      <c r="B361" s="514">
        <v>105</v>
      </c>
      <c r="C361" s="514" t="s">
        <v>103</v>
      </c>
      <c r="D361" s="514" t="s">
        <v>109</v>
      </c>
      <c r="E361" s="514" t="s">
        <v>1311</v>
      </c>
      <c r="F361" s="514">
        <v>9300000</v>
      </c>
      <c r="G361" s="514">
        <v>9599973.5399999991</v>
      </c>
      <c r="H361" s="514">
        <v>2</v>
      </c>
    </row>
    <row r="362" spans="2:8" x14ac:dyDescent="0.35">
      <c r="B362" s="514">
        <v>105</v>
      </c>
      <c r="C362" s="514" t="s">
        <v>11</v>
      </c>
      <c r="D362" s="514" t="s">
        <v>84</v>
      </c>
      <c r="E362" s="514" t="s">
        <v>84</v>
      </c>
      <c r="F362" s="514">
        <v>9293000</v>
      </c>
      <c r="G362" s="514">
        <v>9484000</v>
      </c>
      <c r="H362" s="514">
        <v>1</v>
      </c>
    </row>
    <row r="363" spans="2:8" x14ac:dyDescent="0.35">
      <c r="B363" s="514">
        <v>105</v>
      </c>
      <c r="C363" s="514" t="s">
        <v>11</v>
      </c>
      <c r="D363" s="514" t="s">
        <v>84</v>
      </c>
      <c r="E363" s="514" t="s">
        <v>937</v>
      </c>
      <c r="F363" s="514">
        <v>9300000</v>
      </c>
      <c r="G363" s="514">
        <v>9599973.5399999991</v>
      </c>
      <c r="H363" s="514">
        <v>1</v>
      </c>
    </row>
    <row r="364" spans="2:8" x14ac:dyDescent="0.35">
      <c r="B364" s="514">
        <v>105</v>
      </c>
      <c r="C364" s="514" t="s">
        <v>11</v>
      </c>
      <c r="D364" s="514" t="s">
        <v>530</v>
      </c>
      <c r="E364" s="514" t="s">
        <v>530</v>
      </c>
      <c r="F364" s="514">
        <v>9290800</v>
      </c>
      <c r="G364" s="514">
        <v>9599869.5800000001</v>
      </c>
      <c r="H364" s="514">
        <v>5</v>
      </c>
    </row>
    <row r="365" spans="2:8" x14ac:dyDescent="0.35">
      <c r="B365" s="514">
        <v>105</v>
      </c>
      <c r="C365" s="514" t="s">
        <v>11</v>
      </c>
      <c r="D365" s="514" t="s">
        <v>530</v>
      </c>
      <c r="E365" s="514" t="s">
        <v>1598</v>
      </c>
      <c r="F365" s="514">
        <v>9300000</v>
      </c>
      <c r="G365" s="514">
        <v>9599973.5399999991</v>
      </c>
      <c r="H365" s="514">
        <v>1</v>
      </c>
    </row>
    <row r="366" spans="2:8" x14ac:dyDescent="0.35">
      <c r="B366" s="514">
        <v>105</v>
      </c>
      <c r="C366" s="514" t="s">
        <v>11</v>
      </c>
      <c r="D366" s="514" t="s">
        <v>99</v>
      </c>
      <c r="E366" s="514" t="s">
        <v>821</v>
      </c>
      <c r="F366" s="514">
        <v>9300000</v>
      </c>
      <c r="G366" s="514">
        <v>9599973.5899999999</v>
      </c>
      <c r="H366" s="514">
        <v>1</v>
      </c>
    </row>
    <row r="367" spans="2:8" x14ac:dyDescent="0.35">
      <c r="B367" s="514">
        <v>105</v>
      </c>
      <c r="C367" s="514" t="s">
        <v>73</v>
      </c>
      <c r="D367" s="514" t="s">
        <v>916</v>
      </c>
      <c r="E367" s="514" t="s">
        <v>1606</v>
      </c>
      <c r="F367" s="514">
        <v>9300000</v>
      </c>
      <c r="G367" s="514">
        <v>9599973.5399999991</v>
      </c>
      <c r="H367" s="514">
        <v>1</v>
      </c>
    </row>
    <row r="368" spans="2:8" x14ac:dyDescent="0.35">
      <c r="B368" s="514">
        <v>105</v>
      </c>
      <c r="C368" s="514" t="s">
        <v>73</v>
      </c>
      <c r="D368" s="514" t="s">
        <v>913</v>
      </c>
      <c r="E368" s="514" t="s">
        <v>1243</v>
      </c>
      <c r="F368" s="514">
        <v>9300000</v>
      </c>
      <c r="G368" s="514">
        <v>9599973.5399999991</v>
      </c>
      <c r="H368" s="514">
        <v>1</v>
      </c>
    </row>
    <row r="369" spans="2:8" x14ac:dyDescent="0.35">
      <c r="B369" s="514">
        <v>105</v>
      </c>
      <c r="C369" s="514" t="s">
        <v>73</v>
      </c>
      <c r="D369" s="514" t="s">
        <v>801</v>
      </c>
      <c r="E369" s="514" t="s">
        <v>801</v>
      </c>
      <c r="F369" s="514">
        <v>9001000</v>
      </c>
      <c r="G369" s="514">
        <v>9596594.8399999999</v>
      </c>
      <c r="H369" s="514">
        <v>1</v>
      </c>
    </row>
    <row r="370" spans="2:8" x14ac:dyDescent="0.35">
      <c r="B370" s="514">
        <v>105</v>
      </c>
      <c r="C370" s="514" t="s">
        <v>74</v>
      </c>
      <c r="D370" s="514" t="s">
        <v>75</v>
      </c>
      <c r="E370" s="514" t="s">
        <v>1611</v>
      </c>
      <c r="F370" s="514">
        <v>9300000</v>
      </c>
      <c r="G370" s="514">
        <v>9599973.5399999991</v>
      </c>
      <c r="H370" s="514">
        <v>2</v>
      </c>
    </row>
    <row r="371" spans="2:8" x14ac:dyDescent="0.35">
      <c r="B371" s="514">
        <v>105</v>
      </c>
      <c r="C371" s="514" t="s">
        <v>74</v>
      </c>
      <c r="D371" s="514" t="s">
        <v>97</v>
      </c>
      <c r="E371" s="514" t="s">
        <v>612</v>
      </c>
      <c r="F371" s="514">
        <v>7951000</v>
      </c>
      <c r="G371" s="514">
        <v>9599973.5399999991</v>
      </c>
      <c r="H371" s="514">
        <v>1</v>
      </c>
    </row>
    <row r="372" spans="2:8" x14ac:dyDescent="0.35">
      <c r="B372" s="514">
        <v>105</v>
      </c>
      <c r="C372" s="514" t="s">
        <v>74</v>
      </c>
      <c r="D372" s="514" t="s">
        <v>87</v>
      </c>
      <c r="E372" s="514" t="s">
        <v>1590</v>
      </c>
      <c r="F372" s="514">
        <v>9300000</v>
      </c>
      <c r="G372" s="514">
        <v>9300000</v>
      </c>
      <c r="H372" s="514">
        <v>1</v>
      </c>
    </row>
    <row r="373" spans="2:8" x14ac:dyDescent="0.35">
      <c r="B373" s="514">
        <v>105</v>
      </c>
      <c r="C373" s="514" t="s">
        <v>74</v>
      </c>
      <c r="D373" s="514" t="s">
        <v>1278</v>
      </c>
      <c r="E373" s="514" t="s">
        <v>1278</v>
      </c>
      <c r="F373" s="514">
        <v>9300000</v>
      </c>
      <c r="G373" s="514">
        <v>9599973.5399999991</v>
      </c>
      <c r="H373" s="514">
        <v>2</v>
      </c>
    </row>
    <row r="374" spans="2:8" x14ac:dyDescent="0.35">
      <c r="B374" s="514">
        <v>105</v>
      </c>
      <c r="C374" s="514" t="s">
        <v>105</v>
      </c>
      <c r="D374" s="514" t="s">
        <v>105</v>
      </c>
      <c r="E374" s="514" t="s">
        <v>933</v>
      </c>
      <c r="F374" s="514">
        <v>9300000</v>
      </c>
      <c r="G374" s="514">
        <v>9599973.5399999991</v>
      </c>
      <c r="H374" s="514">
        <v>1</v>
      </c>
    </row>
    <row r="375" spans="2:8" x14ac:dyDescent="0.35">
      <c r="B375" s="514">
        <v>116</v>
      </c>
      <c r="C375" s="514" t="s">
        <v>11</v>
      </c>
      <c r="D375" s="514" t="s">
        <v>819</v>
      </c>
      <c r="E375" s="514" t="s">
        <v>819</v>
      </c>
      <c r="F375" s="514">
        <v>13950000</v>
      </c>
      <c r="G375" s="514">
        <v>14200062.119999999</v>
      </c>
      <c r="H375" s="514">
        <v>1</v>
      </c>
    </row>
    <row r="376" spans="2:8" x14ac:dyDescent="0.35">
      <c r="B376" s="514">
        <v>116</v>
      </c>
      <c r="C376" s="514" t="s">
        <v>11</v>
      </c>
      <c r="D376" s="514" t="s">
        <v>819</v>
      </c>
      <c r="E376" s="514" t="s">
        <v>1285</v>
      </c>
      <c r="F376" s="514">
        <v>9260000</v>
      </c>
      <c r="G376" s="514">
        <v>9466708.0800000001</v>
      </c>
      <c r="H376" s="514">
        <v>1</v>
      </c>
    </row>
    <row r="377" spans="2:8" x14ac:dyDescent="0.35">
      <c r="B377" s="514">
        <v>116</v>
      </c>
      <c r="C377" s="514" t="s">
        <v>11</v>
      </c>
      <c r="D377" s="514" t="s">
        <v>819</v>
      </c>
      <c r="E377" s="514" t="s">
        <v>1438</v>
      </c>
      <c r="F377" s="514">
        <v>9286000</v>
      </c>
      <c r="G377" s="514">
        <v>9466708.0800000001</v>
      </c>
      <c r="H377" s="514">
        <v>1</v>
      </c>
    </row>
    <row r="378" spans="2:8" x14ac:dyDescent="0.35">
      <c r="B378" s="514">
        <v>116</v>
      </c>
      <c r="C378" s="514" t="s">
        <v>73</v>
      </c>
      <c r="D378" s="514" t="s">
        <v>528</v>
      </c>
      <c r="E378" s="514" t="s">
        <v>528</v>
      </c>
      <c r="F378" s="514">
        <v>8539000</v>
      </c>
      <c r="G378" s="514">
        <v>9466708.0800000001</v>
      </c>
      <c r="H378" s="514">
        <v>1</v>
      </c>
    </row>
    <row r="379" spans="2:8" x14ac:dyDescent="0.35">
      <c r="B379" s="514">
        <v>116</v>
      </c>
      <c r="C379" s="514" t="s">
        <v>73</v>
      </c>
      <c r="D379" s="514" t="s">
        <v>86</v>
      </c>
      <c r="E379" s="514" t="s">
        <v>1430</v>
      </c>
      <c r="F379" s="514">
        <v>9280000</v>
      </c>
      <c r="G379" s="514">
        <v>9466708.0800000001</v>
      </c>
      <c r="H379" s="514">
        <v>1</v>
      </c>
    </row>
    <row r="380" spans="2:8" x14ac:dyDescent="0.35">
      <c r="B380" s="514">
        <v>116</v>
      </c>
      <c r="C380" s="514" t="s">
        <v>73</v>
      </c>
      <c r="D380" s="514" t="s">
        <v>86</v>
      </c>
      <c r="E380" s="514" t="s">
        <v>1514</v>
      </c>
      <c r="F380" s="514">
        <v>9300000</v>
      </c>
      <c r="G380" s="514">
        <v>9466708.0800000001</v>
      </c>
      <c r="H380" s="514">
        <v>1</v>
      </c>
    </row>
    <row r="381" spans="2:8" x14ac:dyDescent="0.35">
      <c r="B381" s="514">
        <v>116</v>
      </c>
      <c r="C381" s="514" t="s">
        <v>73</v>
      </c>
      <c r="D381" s="514" t="s">
        <v>675</v>
      </c>
      <c r="E381" s="514" t="s">
        <v>1304</v>
      </c>
      <c r="F381" s="514">
        <v>13950000</v>
      </c>
      <c r="G381" s="514">
        <v>14200062.119999999</v>
      </c>
      <c r="H381" s="514">
        <v>1</v>
      </c>
    </row>
    <row r="382" spans="2:8" x14ac:dyDescent="0.35">
      <c r="B382" s="514">
        <v>116</v>
      </c>
      <c r="C382" s="514" t="s">
        <v>73</v>
      </c>
      <c r="D382" s="514" t="s">
        <v>675</v>
      </c>
      <c r="E382" s="514" t="s">
        <v>1271</v>
      </c>
      <c r="F382" s="514">
        <v>9300000</v>
      </c>
      <c r="G382" s="514">
        <v>9466708.0800000001</v>
      </c>
      <c r="H382" s="514">
        <v>1</v>
      </c>
    </row>
    <row r="383" spans="2:8" x14ac:dyDescent="0.35">
      <c r="B383" s="514">
        <v>116</v>
      </c>
      <c r="C383" s="514" t="s">
        <v>73</v>
      </c>
      <c r="D383" s="514" t="s">
        <v>801</v>
      </c>
      <c r="E383" s="514" t="s">
        <v>801</v>
      </c>
      <c r="F383" s="514">
        <v>9280000</v>
      </c>
      <c r="G383" s="514">
        <v>9466708.0800000001</v>
      </c>
      <c r="H383" s="514">
        <v>1</v>
      </c>
    </row>
    <row r="384" spans="2:8" x14ac:dyDescent="0.35">
      <c r="B384" s="514">
        <v>116</v>
      </c>
      <c r="C384" s="514" t="s">
        <v>74</v>
      </c>
      <c r="D384" s="514" t="s">
        <v>74</v>
      </c>
      <c r="E384" s="514" t="s">
        <v>1443</v>
      </c>
      <c r="F384" s="514">
        <v>9300000</v>
      </c>
      <c r="G384" s="514">
        <v>9466708.0800000001</v>
      </c>
      <c r="H384" s="514">
        <v>1</v>
      </c>
    </row>
    <row r="385" spans="2:8" x14ac:dyDescent="0.35">
      <c r="B385" s="514">
        <v>116</v>
      </c>
      <c r="C385" s="514" t="s">
        <v>74</v>
      </c>
      <c r="D385" s="514" t="s">
        <v>72</v>
      </c>
      <c r="E385" s="514" t="s">
        <v>72</v>
      </c>
      <c r="F385" s="514">
        <v>9300000</v>
      </c>
      <c r="G385" s="514">
        <v>9466708.0800000001</v>
      </c>
      <c r="H385" s="514">
        <v>9</v>
      </c>
    </row>
    <row r="386" spans="2:8" x14ac:dyDescent="0.35">
      <c r="B386" s="514">
        <v>116</v>
      </c>
      <c r="C386" s="514" t="s">
        <v>74</v>
      </c>
      <c r="D386" s="514" t="s">
        <v>72</v>
      </c>
      <c r="E386" s="514" t="s">
        <v>815</v>
      </c>
      <c r="F386" s="514">
        <v>9300000</v>
      </c>
      <c r="G386" s="514">
        <v>9466708.0800000001</v>
      </c>
      <c r="H386" s="514">
        <v>3</v>
      </c>
    </row>
    <row r="387" spans="2:8" x14ac:dyDescent="0.35">
      <c r="B387" s="514">
        <v>116</v>
      </c>
      <c r="C387" s="514" t="s">
        <v>105</v>
      </c>
      <c r="D387" s="514" t="s">
        <v>495</v>
      </c>
      <c r="E387" s="514" t="s">
        <v>931</v>
      </c>
      <c r="F387" s="514">
        <v>9297666.6666666698</v>
      </c>
      <c r="G387" s="514">
        <v>9466708.0800000001</v>
      </c>
      <c r="H387" s="514">
        <v>3</v>
      </c>
    </row>
    <row r="388" spans="2:8" x14ac:dyDescent="0.35">
      <c r="B388" s="514">
        <v>117</v>
      </c>
      <c r="C388" s="514" t="s">
        <v>103</v>
      </c>
      <c r="D388" s="514" t="s">
        <v>899</v>
      </c>
      <c r="E388" s="514" t="s">
        <v>1612</v>
      </c>
      <c r="F388" s="514">
        <v>9182000</v>
      </c>
      <c r="G388" s="514">
        <v>9393293.75</v>
      </c>
      <c r="H388" s="514">
        <v>1</v>
      </c>
    </row>
    <row r="389" spans="2:8" x14ac:dyDescent="0.35">
      <c r="B389" s="514">
        <v>117</v>
      </c>
      <c r="C389" s="514" t="s">
        <v>11</v>
      </c>
      <c r="D389" s="514" t="s">
        <v>104</v>
      </c>
      <c r="E389" s="514" t="s">
        <v>920</v>
      </c>
      <c r="F389" s="514">
        <v>13950000</v>
      </c>
      <c r="G389" s="514">
        <v>14258868.15</v>
      </c>
      <c r="H389" s="514">
        <v>1</v>
      </c>
    </row>
    <row r="390" spans="2:8" x14ac:dyDescent="0.35">
      <c r="B390" s="514">
        <v>117</v>
      </c>
      <c r="C390" s="514" t="s">
        <v>11</v>
      </c>
      <c r="D390" s="514" t="s">
        <v>811</v>
      </c>
      <c r="E390" s="514" t="s">
        <v>72</v>
      </c>
      <c r="F390" s="514">
        <v>5273000</v>
      </c>
      <c r="G390" s="514">
        <v>5484265.71</v>
      </c>
      <c r="H390" s="514">
        <v>1</v>
      </c>
    </row>
    <row r="391" spans="2:8" x14ac:dyDescent="0.35">
      <c r="B391" s="514">
        <v>117</v>
      </c>
      <c r="C391" s="514" t="s">
        <v>11</v>
      </c>
      <c r="D391" s="514" t="s">
        <v>900</v>
      </c>
      <c r="E391" s="514" t="s">
        <v>821</v>
      </c>
      <c r="F391" s="514">
        <v>8413000</v>
      </c>
      <c r="G391" s="514">
        <v>9511293.75</v>
      </c>
      <c r="H391" s="514">
        <v>1</v>
      </c>
    </row>
    <row r="392" spans="2:8" x14ac:dyDescent="0.35">
      <c r="B392" s="514">
        <v>117</v>
      </c>
      <c r="C392" s="514" t="s">
        <v>11</v>
      </c>
      <c r="D392" s="514" t="s">
        <v>95</v>
      </c>
      <c r="E392" s="514" t="s">
        <v>926</v>
      </c>
      <c r="F392" s="514">
        <v>6200000</v>
      </c>
      <c r="G392" s="514">
        <v>9511293.75</v>
      </c>
      <c r="H392" s="514">
        <v>3</v>
      </c>
    </row>
    <row r="393" spans="2:8" x14ac:dyDescent="0.35">
      <c r="B393" s="514">
        <v>117</v>
      </c>
      <c r="C393" s="514" t="s">
        <v>11</v>
      </c>
      <c r="D393" s="514" t="s">
        <v>530</v>
      </c>
      <c r="E393" s="514" t="s">
        <v>1269</v>
      </c>
      <c r="F393" s="514">
        <v>9300000</v>
      </c>
      <c r="G393" s="514">
        <v>9511293.75</v>
      </c>
      <c r="H393" s="514">
        <v>1</v>
      </c>
    </row>
    <row r="394" spans="2:8" x14ac:dyDescent="0.35">
      <c r="B394" s="514">
        <v>117</v>
      </c>
      <c r="C394" s="514" t="s">
        <v>13</v>
      </c>
      <c r="D394" s="514" t="s">
        <v>1613</v>
      </c>
      <c r="E394" s="514" t="s">
        <v>1614</v>
      </c>
      <c r="F394" s="514">
        <v>8917000</v>
      </c>
      <c r="G394" s="514">
        <v>9511293.75</v>
      </c>
      <c r="H394" s="514">
        <v>1</v>
      </c>
    </row>
    <row r="395" spans="2:8" x14ac:dyDescent="0.35">
      <c r="B395" s="514">
        <v>117</v>
      </c>
      <c r="C395" s="514" t="s">
        <v>13</v>
      </c>
      <c r="D395" s="514" t="s">
        <v>557</v>
      </c>
      <c r="E395" s="514" t="s">
        <v>1436</v>
      </c>
      <c r="F395" s="514">
        <v>9254000</v>
      </c>
      <c r="G395" s="514">
        <v>9471293.75</v>
      </c>
      <c r="H395" s="514">
        <v>1</v>
      </c>
    </row>
    <row r="396" spans="2:8" x14ac:dyDescent="0.35">
      <c r="B396" s="514">
        <v>117</v>
      </c>
      <c r="C396" s="514" t="s">
        <v>74</v>
      </c>
      <c r="D396" s="514" t="s">
        <v>74</v>
      </c>
      <c r="E396" s="514" t="s">
        <v>1291</v>
      </c>
      <c r="F396" s="514">
        <v>4650000</v>
      </c>
      <c r="G396" s="514">
        <v>9511293.75</v>
      </c>
      <c r="H396" s="514">
        <v>2</v>
      </c>
    </row>
    <row r="397" spans="2:8" x14ac:dyDescent="0.35">
      <c r="B397" s="514">
        <v>117</v>
      </c>
      <c r="C397" s="514" t="s">
        <v>74</v>
      </c>
      <c r="D397" s="514" t="s">
        <v>805</v>
      </c>
      <c r="E397" s="514" t="s">
        <v>806</v>
      </c>
      <c r="F397" s="514">
        <v>9300000</v>
      </c>
      <c r="G397" s="514">
        <v>9511293.75</v>
      </c>
      <c r="H397" s="514">
        <v>1</v>
      </c>
    </row>
    <row r="398" spans="2:8" x14ac:dyDescent="0.35">
      <c r="B398" s="514">
        <v>117</v>
      </c>
      <c r="C398" s="514" t="s">
        <v>105</v>
      </c>
      <c r="D398" s="514" t="s">
        <v>521</v>
      </c>
      <c r="E398" s="514" t="s">
        <v>521</v>
      </c>
      <c r="F398" s="514">
        <v>6975000</v>
      </c>
      <c r="G398" s="514">
        <v>14298868.15</v>
      </c>
      <c r="H398" s="514">
        <v>2</v>
      </c>
    </row>
    <row r="399" spans="2:8" x14ac:dyDescent="0.35">
      <c r="B399" s="514">
        <v>117</v>
      </c>
      <c r="C399" s="514" t="s">
        <v>105</v>
      </c>
      <c r="D399" s="514" t="s">
        <v>521</v>
      </c>
      <c r="E399" s="514" t="s">
        <v>682</v>
      </c>
      <c r="F399" s="514">
        <v>11625000</v>
      </c>
      <c r="G399" s="514">
        <v>11905080.949999999</v>
      </c>
      <c r="H399" s="514">
        <v>2</v>
      </c>
    </row>
    <row r="400" spans="2:8" x14ac:dyDescent="0.35">
      <c r="B400" s="514">
        <v>120</v>
      </c>
      <c r="C400" s="514" t="s">
        <v>11</v>
      </c>
      <c r="D400" s="514" t="s">
        <v>95</v>
      </c>
      <c r="E400" s="514" t="s">
        <v>926</v>
      </c>
      <c r="F400" s="514">
        <v>9300000</v>
      </c>
      <c r="G400" s="514">
        <v>10948157.064999999</v>
      </c>
      <c r="H400" s="514">
        <v>2</v>
      </c>
    </row>
    <row r="401" spans="2:8" x14ac:dyDescent="0.35">
      <c r="B401" s="514">
        <v>120</v>
      </c>
      <c r="C401" s="514" t="s">
        <v>11</v>
      </c>
      <c r="D401" s="514" t="s">
        <v>530</v>
      </c>
      <c r="E401" s="514" t="s">
        <v>991</v>
      </c>
      <c r="F401" s="514">
        <v>9300000</v>
      </c>
      <c r="G401" s="514">
        <v>9786910</v>
      </c>
      <c r="H401" s="514">
        <v>1</v>
      </c>
    </row>
    <row r="402" spans="2:8" x14ac:dyDescent="0.35">
      <c r="B402" s="514">
        <v>121</v>
      </c>
      <c r="C402" s="514" t="s">
        <v>103</v>
      </c>
      <c r="D402" s="514" t="s">
        <v>1292</v>
      </c>
      <c r="E402" s="514" t="s">
        <v>86</v>
      </c>
      <c r="F402" s="514">
        <v>13950000</v>
      </c>
      <c r="G402" s="514">
        <v>14422720</v>
      </c>
      <c r="H402" s="514">
        <v>1</v>
      </c>
    </row>
    <row r="403" spans="2:8" x14ac:dyDescent="0.35">
      <c r="B403" s="514">
        <v>121</v>
      </c>
      <c r="C403" s="514" t="s">
        <v>11</v>
      </c>
      <c r="D403" s="514" t="s">
        <v>104</v>
      </c>
      <c r="E403" s="514" t="s">
        <v>529</v>
      </c>
      <c r="F403" s="514">
        <v>9273000</v>
      </c>
      <c r="G403" s="514">
        <v>9950229.9000000004</v>
      </c>
      <c r="H403" s="514">
        <v>1</v>
      </c>
    </row>
    <row r="404" spans="2:8" x14ac:dyDescent="0.35">
      <c r="B404" s="514">
        <v>121</v>
      </c>
      <c r="C404" s="514" t="s">
        <v>11</v>
      </c>
      <c r="D404" s="514" t="s">
        <v>95</v>
      </c>
      <c r="E404" s="514" t="s">
        <v>911</v>
      </c>
      <c r="F404" s="514">
        <v>10111000</v>
      </c>
      <c r="G404" s="514">
        <v>17242952.68</v>
      </c>
      <c r="H404" s="514">
        <v>1</v>
      </c>
    </row>
    <row r="405" spans="2:8" x14ac:dyDescent="0.35">
      <c r="B405" s="514">
        <v>121</v>
      </c>
      <c r="C405" s="514" t="s">
        <v>11</v>
      </c>
      <c r="D405" s="514" t="s">
        <v>95</v>
      </c>
      <c r="E405" s="514" t="s">
        <v>101</v>
      </c>
      <c r="F405" s="514">
        <v>11625000</v>
      </c>
      <c r="G405" s="514">
        <v>12339606.055</v>
      </c>
      <c r="H405" s="514">
        <v>2</v>
      </c>
    </row>
    <row r="406" spans="2:8" x14ac:dyDescent="0.35">
      <c r="B406" s="514">
        <v>121</v>
      </c>
      <c r="C406" s="514" t="s">
        <v>11</v>
      </c>
      <c r="D406" s="514" t="s">
        <v>95</v>
      </c>
      <c r="E406" s="514" t="s">
        <v>925</v>
      </c>
      <c r="F406" s="514">
        <v>9300000</v>
      </c>
      <c r="G406" s="514">
        <v>9804898.8249999993</v>
      </c>
      <c r="H406" s="514">
        <v>2</v>
      </c>
    </row>
    <row r="407" spans="2:8" x14ac:dyDescent="0.35">
      <c r="B407" s="514">
        <v>121</v>
      </c>
      <c r="C407" s="514" t="s">
        <v>11</v>
      </c>
      <c r="D407" s="514" t="s">
        <v>95</v>
      </c>
      <c r="E407" s="514" t="s">
        <v>928</v>
      </c>
      <c r="F407" s="514">
        <v>9300000</v>
      </c>
      <c r="G407" s="514">
        <v>10039094.48</v>
      </c>
      <c r="H407" s="514">
        <v>1</v>
      </c>
    </row>
    <row r="408" spans="2:8" x14ac:dyDescent="0.35">
      <c r="B408" s="514">
        <v>121</v>
      </c>
      <c r="C408" s="514" t="s">
        <v>11</v>
      </c>
      <c r="D408" s="514" t="s">
        <v>84</v>
      </c>
      <c r="E408" s="514" t="s">
        <v>1267</v>
      </c>
      <c r="F408" s="514">
        <v>9300000</v>
      </c>
      <c r="G408" s="514">
        <v>9645157.5</v>
      </c>
      <c r="H408" s="514">
        <v>3</v>
      </c>
    </row>
    <row r="409" spans="2:8" x14ac:dyDescent="0.35">
      <c r="B409" s="514">
        <v>121</v>
      </c>
      <c r="C409" s="514" t="s">
        <v>11</v>
      </c>
      <c r="D409" s="514" t="s">
        <v>84</v>
      </c>
      <c r="E409" s="514" t="s">
        <v>978</v>
      </c>
      <c r="F409" s="514">
        <v>9300000</v>
      </c>
      <c r="G409" s="514">
        <v>9645157.5</v>
      </c>
      <c r="H409" s="514">
        <v>2</v>
      </c>
    </row>
    <row r="410" spans="2:8" x14ac:dyDescent="0.35">
      <c r="B410" s="514">
        <v>121</v>
      </c>
      <c r="C410" s="514" t="s">
        <v>11</v>
      </c>
      <c r="D410" s="514" t="s">
        <v>84</v>
      </c>
      <c r="E410" s="514" t="s">
        <v>927</v>
      </c>
      <c r="F410" s="514">
        <v>9254000</v>
      </c>
      <c r="G410" s="514">
        <v>9644637.6999999993</v>
      </c>
      <c r="H410" s="514">
        <v>1</v>
      </c>
    </row>
    <row r="411" spans="2:8" x14ac:dyDescent="0.35">
      <c r="B411" s="514">
        <v>121</v>
      </c>
      <c r="C411" s="514" t="s">
        <v>11</v>
      </c>
      <c r="D411" s="514" t="s">
        <v>99</v>
      </c>
      <c r="E411" s="514" t="s">
        <v>821</v>
      </c>
      <c r="F411" s="514">
        <v>9300000</v>
      </c>
      <c r="G411" s="514">
        <v>9657171.4900000002</v>
      </c>
      <c r="H411" s="514">
        <v>1</v>
      </c>
    </row>
    <row r="412" spans="2:8" x14ac:dyDescent="0.35">
      <c r="B412" s="514">
        <v>121</v>
      </c>
      <c r="C412" s="514" t="s">
        <v>11</v>
      </c>
      <c r="D412" s="514" t="s">
        <v>979</v>
      </c>
      <c r="E412" s="514" t="s">
        <v>1271</v>
      </c>
      <c r="F412" s="514">
        <v>9286000</v>
      </c>
      <c r="G412" s="514">
        <v>9794999.3000000007</v>
      </c>
      <c r="H412" s="514">
        <v>1</v>
      </c>
    </row>
    <row r="413" spans="2:8" x14ac:dyDescent="0.35">
      <c r="B413" s="514">
        <v>121</v>
      </c>
      <c r="C413" s="514" t="s">
        <v>13</v>
      </c>
      <c r="D413" s="514" t="s">
        <v>106</v>
      </c>
      <c r="E413" s="514" t="s">
        <v>1275</v>
      </c>
      <c r="F413" s="514">
        <v>9247500</v>
      </c>
      <c r="G413" s="514">
        <v>9644564.25</v>
      </c>
      <c r="H413" s="514">
        <v>2</v>
      </c>
    </row>
    <row r="414" spans="2:8" x14ac:dyDescent="0.35">
      <c r="B414" s="514">
        <v>121</v>
      </c>
      <c r="C414" s="514" t="s">
        <v>13</v>
      </c>
      <c r="D414" s="514" t="s">
        <v>106</v>
      </c>
      <c r="E414" s="514" t="s">
        <v>630</v>
      </c>
      <c r="F414" s="514">
        <v>9300000</v>
      </c>
      <c r="G414" s="514">
        <v>9645157.5</v>
      </c>
      <c r="H414" s="514">
        <v>1</v>
      </c>
    </row>
    <row r="415" spans="2:8" x14ac:dyDescent="0.35">
      <c r="B415" s="514">
        <v>121</v>
      </c>
      <c r="C415" s="514" t="s">
        <v>13</v>
      </c>
      <c r="D415" s="514" t="s">
        <v>106</v>
      </c>
      <c r="E415" s="514" t="s">
        <v>536</v>
      </c>
      <c r="F415" s="514">
        <v>9300000</v>
      </c>
      <c r="G415" s="514">
        <v>9645157.5</v>
      </c>
      <c r="H415" s="514">
        <v>2</v>
      </c>
    </row>
    <row r="416" spans="2:8" x14ac:dyDescent="0.35">
      <c r="B416" s="514">
        <v>121</v>
      </c>
      <c r="C416" s="514" t="s">
        <v>73</v>
      </c>
      <c r="D416" s="514" t="s">
        <v>528</v>
      </c>
      <c r="E416" s="514" t="s">
        <v>528</v>
      </c>
      <c r="F416" s="514">
        <v>9188000</v>
      </c>
      <c r="G416" s="514">
        <v>9620726.9000000004</v>
      </c>
      <c r="H416" s="514">
        <v>1</v>
      </c>
    </row>
    <row r="417" spans="2:9" x14ac:dyDescent="0.35">
      <c r="B417" s="514">
        <v>121</v>
      </c>
      <c r="C417" s="514" t="s">
        <v>73</v>
      </c>
      <c r="D417" s="514" t="s">
        <v>916</v>
      </c>
      <c r="E417" s="514" t="s">
        <v>916</v>
      </c>
      <c r="F417" s="514">
        <v>9300000</v>
      </c>
      <c r="G417" s="514">
        <v>9668572.0099999998</v>
      </c>
      <c r="H417" s="514">
        <v>1</v>
      </c>
    </row>
    <row r="418" spans="2:9" x14ac:dyDescent="0.35">
      <c r="B418" s="514">
        <v>121</v>
      </c>
      <c r="C418" s="514" t="s">
        <v>73</v>
      </c>
      <c r="D418" s="514" t="s">
        <v>801</v>
      </c>
      <c r="E418" s="514" t="s">
        <v>802</v>
      </c>
      <c r="F418" s="514">
        <v>13950000</v>
      </c>
      <c r="G418" s="514">
        <v>14467920</v>
      </c>
      <c r="H418" s="514">
        <v>1</v>
      </c>
    </row>
    <row r="419" spans="2:9" x14ac:dyDescent="0.35">
      <c r="B419" s="514">
        <v>121</v>
      </c>
      <c r="C419" s="514" t="s">
        <v>105</v>
      </c>
      <c r="D419" s="514" t="s">
        <v>105</v>
      </c>
      <c r="E419" s="514" t="s">
        <v>935</v>
      </c>
      <c r="F419" s="514">
        <v>9195000</v>
      </c>
      <c r="G419" s="514">
        <v>9643971</v>
      </c>
      <c r="H419" s="514">
        <v>1</v>
      </c>
    </row>
    <row r="420" spans="2:9" x14ac:dyDescent="0.35">
      <c r="B420" s="514">
        <v>121</v>
      </c>
      <c r="C420" s="514" t="s">
        <v>105</v>
      </c>
      <c r="D420" s="514" t="s">
        <v>907</v>
      </c>
      <c r="E420" s="514" t="s">
        <v>938</v>
      </c>
      <c r="F420" s="514">
        <v>9300000</v>
      </c>
      <c r="G420" s="514">
        <v>9645157.5</v>
      </c>
      <c r="H420" s="514">
        <v>1</v>
      </c>
    </row>
    <row r="421" spans="2:9" x14ac:dyDescent="0.35">
      <c r="B421" s="514">
        <v>121</v>
      </c>
      <c r="C421" s="514" t="s">
        <v>105</v>
      </c>
      <c r="D421" s="514" t="s">
        <v>521</v>
      </c>
      <c r="E421" s="514" t="s">
        <v>682</v>
      </c>
      <c r="F421" s="514">
        <v>9296500</v>
      </c>
      <c r="G421" s="514">
        <v>9645117.9499999993</v>
      </c>
      <c r="H421" s="514">
        <v>2</v>
      </c>
    </row>
    <row r="422" spans="2:9" x14ac:dyDescent="0.35">
      <c r="B422" s="514">
        <v>121</v>
      </c>
      <c r="C422" s="514" t="s">
        <v>105</v>
      </c>
      <c r="D422" s="514" t="s">
        <v>521</v>
      </c>
      <c r="E422" s="514" t="s">
        <v>1307</v>
      </c>
      <c r="F422" s="514">
        <v>9260000</v>
      </c>
      <c r="G422" s="514">
        <v>9644637.6999999993</v>
      </c>
      <c r="H422" s="514">
        <v>1</v>
      </c>
    </row>
    <row r="423" spans="2:9" x14ac:dyDescent="0.35">
      <c r="B423" s="514">
        <v>4</v>
      </c>
      <c r="C423" s="514" t="s">
        <v>105</v>
      </c>
      <c r="D423" s="514" t="s">
        <v>521</v>
      </c>
      <c r="E423" s="514" t="s">
        <v>682</v>
      </c>
      <c r="F423" s="514">
        <v>27053283.785714298</v>
      </c>
      <c r="G423" s="514">
        <v>27111970.054285701</v>
      </c>
      <c r="I423" s="514">
        <v>21</v>
      </c>
    </row>
    <row r="424" spans="2:9" x14ac:dyDescent="0.35">
      <c r="B424" s="514">
        <v>22</v>
      </c>
      <c r="C424" s="514" t="s">
        <v>11</v>
      </c>
      <c r="D424" s="514" t="s">
        <v>11</v>
      </c>
      <c r="E424" s="514" t="s">
        <v>921</v>
      </c>
      <c r="F424" s="514">
        <v>27422775.25</v>
      </c>
      <c r="G424" s="514">
        <v>27492020.280000001</v>
      </c>
      <c r="I424" s="514">
        <v>1</v>
      </c>
    </row>
    <row r="425" spans="2:9" x14ac:dyDescent="0.35">
      <c r="B425" s="514">
        <v>22</v>
      </c>
      <c r="C425" s="514" t="s">
        <v>11</v>
      </c>
      <c r="D425" s="514" t="s">
        <v>104</v>
      </c>
      <c r="E425" s="514" t="s">
        <v>822</v>
      </c>
      <c r="F425" s="514">
        <v>32186216.030000001</v>
      </c>
      <c r="G425" s="514">
        <v>32262462.25</v>
      </c>
      <c r="I425" s="514">
        <v>1</v>
      </c>
    </row>
    <row r="426" spans="2:9" x14ac:dyDescent="0.35">
      <c r="B426" s="514">
        <v>22</v>
      </c>
      <c r="C426" s="514" t="s">
        <v>13</v>
      </c>
      <c r="D426" s="514" t="s">
        <v>106</v>
      </c>
      <c r="E426" s="514" t="s">
        <v>536</v>
      </c>
      <c r="F426" s="514">
        <v>15717123.220000001</v>
      </c>
      <c r="G426" s="514">
        <v>15838470.32</v>
      </c>
      <c r="I426" s="514">
        <v>1</v>
      </c>
    </row>
    <row r="427" spans="2:9" x14ac:dyDescent="0.35">
      <c r="B427" s="514">
        <v>22</v>
      </c>
      <c r="C427" s="514" t="s">
        <v>73</v>
      </c>
      <c r="D427" s="514" t="s">
        <v>1282</v>
      </c>
      <c r="E427" s="514" t="s">
        <v>1282</v>
      </c>
      <c r="F427" s="514">
        <v>17361922.489999998</v>
      </c>
      <c r="G427" s="514">
        <v>17517032.129999999</v>
      </c>
      <c r="I427" s="514">
        <v>1</v>
      </c>
    </row>
    <row r="428" spans="2:9" x14ac:dyDescent="0.35">
      <c r="B428" s="514">
        <v>22</v>
      </c>
      <c r="C428" s="514" t="s">
        <v>73</v>
      </c>
      <c r="D428" s="514" t="s">
        <v>675</v>
      </c>
      <c r="E428" s="514" t="s">
        <v>1437</v>
      </c>
      <c r="F428" s="514">
        <v>14210293.08</v>
      </c>
      <c r="G428" s="514">
        <v>14357826.939999999</v>
      </c>
      <c r="I428" s="514">
        <v>1</v>
      </c>
    </row>
    <row r="429" spans="2:9" x14ac:dyDescent="0.35">
      <c r="B429" s="514">
        <v>22</v>
      </c>
      <c r="C429" s="514" t="s">
        <v>74</v>
      </c>
      <c r="D429" s="514" t="s">
        <v>74</v>
      </c>
      <c r="E429" s="514" t="s">
        <v>1291</v>
      </c>
      <c r="F429" s="514">
        <v>19231175.193333302</v>
      </c>
      <c r="G429" s="514">
        <v>19448871.609999999</v>
      </c>
      <c r="I429" s="514">
        <v>3</v>
      </c>
    </row>
    <row r="430" spans="2:9" x14ac:dyDescent="0.35">
      <c r="B430" s="514">
        <v>22</v>
      </c>
      <c r="C430" s="514" t="s">
        <v>105</v>
      </c>
      <c r="D430" s="514" t="s">
        <v>107</v>
      </c>
      <c r="E430" s="514" t="s">
        <v>538</v>
      </c>
      <c r="F430" s="514">
        <v>20969860.329999998</v>
      </c>
      <c r="G430" s="514">
        <v>21163754.510000002</v>
      </c>
      <c r="I430" s="514">
        <v>2</v>
      </c>
    </row>
    <row r="431" spans="2:9" x14ac:dyDescent="0.35">
      <c r="B431" s="514">
        <v>22</v>
      </c>
      <c r="C431" s="514" t="s">
        <v>105</v>
      </c>
      <c r="D431" s="514" t="s">
        <v>107</v>
      </c>
      <c r="E431" s="514" t="s">
        <v>76</v>
      </c>
      <c r="F431" s="514">
        <v>21523860.870000001</v>
      </c>
      <c r="G431" s="514">
        <v>21847653.23</v>
      </c>
      <c r="I431" s="514">
        <v>1</v>
      </c>
    </row>
    <row r="432" spans="2:9" x14ac:dyDescent="0.35">
      <c r="B432" s="514">
        <v>22</v>
      </c>
      <c r="C432" s="514" t="s">
        <v>105</v>
      </c>
      <c r="D432" s="514" t="s">
        <v>107</v>
      </c>
      <c r="E432" s="514" t="s">
        <v>77</v>
      </c>
      <c r="F432" s="514">
        <v>20140131.491764698</v>
      </c>
      <c r="G432" s="514">
        <v>20271711.278235301</v>
      </c>
      <c r="I432" s="514">
        <v>17</v>
      </c>
    </row>
    <row r="433" spans="2:9" x14ac:dyDescent="0.35">
      <c r="B433" s="514">
        <v>22</v>
      </c>
      <c r="C433" s="514" t="s">
        <v>105</v>
      </c>
      <c r="D433" s="514" t="s">
        <v>495</v>
      </c>
      <c r="E433" s="514" t="s">
        <v>1279</v>
      </c>
      <c r="F433" s="514">
        <v>21399332.68</v>
      </c>
      <c r="G433" s="514">
        <v>21465326.640000001</v>
      </c>
      <c r="I433" s="514">
        <v>1</v>
      </c>
    </row>
    <row r="434" spans="2:9" x14ac:dyDescent="0.35">
      <c r="B434" s="514">
        <v>27</v>
      </c>
      <c r="C434" s="514" t="s">
        <v>11</v>
      </c>
      <c r="D434" s="514" t="s">
        <v>84</v>
      </c>
      <c r="E434" s="514" t="s">
        <v>937</v>
      </c>
      <c r="F434" s="514">
        <v>15917379.4</v>
      </c>
      <c r="G434" s="514">
        <v>15934866</v>
      </c>
      <c r="I434" s="514">
        <v>1</v>
      </c>
    </row>
    <row r="435" spans="2:9" x14ac:dyDescent="0.35">
      <c r="B435" s="514">
        <v>27</v>
      </c>
      <c r="C435" s="514" t="s">
        <v>74</v>
      </c>
      <c r="D435" s="514" t="s">
        <v>87</v>
      </c>
      <c r="E435" s="514" t="s">
        <v>918</v>
      </c>
      <c r="F435" s="514">
        <v>17269100.93</v>
      </c>
      <c r="G435" s="514">
        <v>17286223.25</v>
      </c>
      <c r="I435" s="514">
        <v>1</v>
      </c>
    </row>
    <row r="436" spans="2:9" x14ac:dyDescent="0.35">
      <c r="B436" s="514">
        <v>27</v>
      </c>
      <c r="C436" s="514" t="s">
        <v>74</v>
      </c>
      <c r="D436" s="514" t="s">
        <v>804</v>
      </c>
      <c r="E436" s="514" t="s">
        <v>817</v>
      </c>
      <c r="F436" s="514">
        <v>19769060.66</v>
      </c>
      <c r="G436" s="514">
        <v>19791347.809999999</v>
      </c>
      <c r="I436" s="514">
        <v>1</v>
      </c>
    </row>
    <row r="437" spans="2:9" x14ac:dyDescent="0.35">
      <c r="B437" s="514">
        <v>28</v>
      </c>
      <c r="C437" s="514" t="s">
        <v>73</v>
      </c>
      <c r="D437" s="514" t="s">
        <v>916</v>
      </c>
      <c r="E437" s="514" t="s">
        <v>982</v>
      </c>
      <c r="F437" s="514">
        <v>17091998.390000001</v>
      </c>
      <c r="G437" s="514">
        <v>17091998.390000001</v>
      </c>
      <c r="I437" s="514">
        <v>1</v>
      </c>
    </row>
    <row r="438" spans="2:9" x14ac:dyDescent="0.35">
      <c r="B438" s="514">
        <v>32</v>
      </c>
      <c r="C438" s="514" t="s">
        <v>11</v>
      </c>
      <c r="D438" s="514" t="s">
        <v>104</v>
      </c>
      <c r="E438" s="514" t="s">
        <v>822</v>
      </c>
      <c r="F438" s="514">
        <v>14348805.67</v>
      </c>
      <c r="G438" s="514">
        <v>14348805.67</v>
      </c>
      <c r="I438" s="514">
        <v>1</v>
      </c>
    </row>
    <row r="439" spans="2:9" x14ac:dyDescent="0.35">
      <c r="B439" s="514">
        <v>32</v>
      </c>
      <c r="C439" s="514" t="s">
        <v>11</v>
      </c>
      <c r="D439" s="514" t="s">
        <v>84</v>
      </c>
      <c r="E439" s="514" t="s">
        <v>978</v>
      </c>
      <c r="F439" s="514">
        <v>20456941.2775</v>
      </c>
      <c r="G439" s="514">
        <v>20456941.2775</v>
      </c>
      <c r="I439" s="514">
        <v>4</v>
      </c>
    </row>
    <row r="440" spans="2:9" x14ac:dyDescent="0.35">
      <c r="B440" s="514">
        <v>32</v>
      </c>
      <c r="C440" s="514" t="s">
        <v>11</v>
      </c>
      <c r="D440" s="514" t="s">
        <v>979</v>
      </c>
      <c r="E440" s="514" t="s">
        <v>1271</v>
      </c>
      <c r="F440" s="514">
        <v>22606571.010000002</v>
      </c>
      <c r="G440" s="514">
        <v>22606571.010000002</v>
      </c>
      <c r="I440" s="514">
        <v>1</v>
      </c>
    </row>
    <row r="441" spans="2:9" x14ac:dyDescent="0.35">
      <c r="B441" s="514">
        <v>32</v>
      </c>
      <c r="C441" s="514" t="s">
        <v>13</v>
      </c>
      <c r="D441" s="514" t="s">
        <v>106</v>
      </c>
      <c r="E441" s="514" t="s">
        <v>536</v>
      </c>
      <c r="F441" s="514">
        <v>19803850.745000001</v>
      </c>
      <c r="G441" s="514">
        <v>19803850.745000001</v>
      </c>
      <c r="I441" s="514">
        <v>2</v>
      </c>
    </row>
    <row r="442" spans="2:9" x14ac:dyDescent="0.35">
      <c r="B442" s="514">
        <v>32</v>
      </c>
      <c r="C442" s="514" t="s">
        <v>73</v>
      </c>
      <c r="D442" s="514" t="s">
        <v>675</v>
      </c>
      <c r="E442" s="514" t="s">
        <v>1304</v>
      </c>
      <c r="F442" s="514">
        <v>14499570</v>
      </c>
      <c r="G442" s="514">
        <v>14499570</v>
      </c>
      <c r="I442" s="514">
        <v>1</v>
      </c>
    </row>
    <row r="443" spans="2:9" x14ac:dyDescent="0.35">
      <c r="B443" s="514">
        <v>32</v>
      </c>
      <c r="C443" s="514" t="s">
        <v>73</v>
      </c>
      <c r="D443" s="514" t="s">
        <v>917</v>
      </c>
      <c r="E443" s="514" t="s">
        <v>917</v>
      </c>
      <c r="F443" s="514">
        <v>17252280.620000001</v>
      </c>
      <c r="G443" s="514">
        <v>17252280.620000001</v>
      </c>
      <c r="I443" s="514">
        <v>1</v>
      </c>
    </row>
    <row r="444" spans="2:9" x14ac:dyDescent="0.35">
      <c r="B444" s="514">
        <v>32</v>
      </c>
      <c r="C444" s="514" t="s">
        <v>105</v>
      </c>
      <c r="D444" s="514" t="s">
        <v>107</v>
      </c>
      <c r="E444" s="514" t="s">
        <v>110</v>
      </c>
      <c r="F444" s="514">
        <v>24306682.574999999</v>
      </c>
      <c r="G444" s="514">
        <v>24306682.574999999</v>
      </c>
      <c r="I444" s="514">
        <v>2</v>
      </c>
    </row>
    <row r="445" spans="2:9" x14ac:dyDescent="0.35">
      <c r="B445" s="514">
        <v>32</v>
      </c>
      <c r="C445" s="514" t="s">
        <v>105</v>
      </c>
      <c r="D445" s="514" t="s">
        <v>107</v>
      </c>
      <c r="E445" s="514" t="s">
        <v>538</v>
      </c>
      <c r="F445" s="514">
        <v>24740107.789999999</v>
      </c>
      <c r="G445" s="514">
        <v>24807821.989999998</v>
      </c>
      <c r="I445" s="514">
        <v>1</v>
      </c>
    </row>
    <row r="446" spans="2:9" x14ac:dyDescent="0.35">
      <c r="B446" s="514">
        <v>32</v>
      </c>
      <c r="C446" s="514" t="s">
        <v>105</v>
      </c>
      <c r="D446" s="514" t="s">
        <v>107</v>
      </c>
      <c r="E446" s="514" t="s">
        <v>76</v>
      </c>
      <c r="F446" s="514">
        <v>18155379.23</v>
      </c>
      <c r="G446" s="514">
        <v>18155379.23</v>
      </c>
      <c r="I446" s="514">
        <v>2</v>
      </c>
    </row>
    <row r="447" spans="2:9" x14ac:dyDescent="0.35">
      <c r="B447" s="514">
        <v>32</v>
      </c>
      <c r="C447" s="514" t="s">
        <v>105</v>
      </c>
      <c r="D447" s="514" t="s">
        <v>107</v>
      </c>
      <c r="E447" s="514" t="s">
        <v>77</v>
      </c>
      <c r="F447" s="514">
        <v>22561582.331666701</v>
      </c>
      <c r="G447" s="514">
        <v>22561582.331666701</v>
      </c>
      <c r="I447" s="514">
        <v>6</v>
      </c>
    </row>
    <row r="448" spans="2:9" x14ac:dyDescent="0.35">
      <c r="B448" s="514">
        <v>32</v>
      </c>
      <c r="C448" s="514" t="s">
        <v>105</v>
      </c>
      <c r="D448" s="514" t="s">
        <v>108</v>
      </c>
      <c r="E448" s="514" t="s">
        <v>108</v>
      </c>
      <c r="F448" s="514">
        <v>20896358.256666701</v>
      </c>
      <c r="G448" s="514">
        <v>20896358.256666701</v>
      </c>
      <c r="I448" s="514">
        <v>3</v>
      </c>
    </row>
    <row r="449" spans="2:9" x14ac:dyDescent="0.35">
      <c r="B449" s="514">
        <v>87</v>
      </c>
      <c r="C449" s="514" t="s">
        <v>11</v>
      </c>
      <c r="D449" s="514" t="s">
        <v>99</v>
      </c>
      <c r="E449" s="514" t="s">
        <v>821</v>
      </c>
      <c r="F449" s="514">
        <v>31104534.846666701</v>
      </c>
      <c r="G449" s="514">
        <v>31152109.256666701</v>
      </c>
      <c r="I449" s="514">
        <v>6</v>
      </c>
    </row>
    <row r="450" spans="2:9" x14ac:dyDescent="0.35">
      <c r="B450" s="514">
        <v>87</v>
      </c>
      <c r="C450" s="514" t="s">
        <v>74</v>
      </c>
      <c r="D450" s="514" t="s">
        <v>74</v>
      </c>
      <c r="E450" s="514" t="s">
        <v>1291</v>
      </c>
      <c r="F450" s="514">
        <v>17873362.399999999</v>
      </c>
      <c r="G450" s="514">
        <v>17873362.399999999</v>
      </c>
      <c r="I450" s="514">
        <v>1</v>
      </c>
    </row>
    <row r="451" spans="2:9" x14ac:dyDescent="0.35">
      <c r="B451" s="514">
        <v>87</v>
      </c>
      <c r="C451" s="514" t="s">
        <v>74</v>
      </c>
      <c r="D451" s="514" t="s">
        <v>74</v>
      </c>
      <c r="E451" s="514" t="s">
        <v>1444</v>
      </c>
      <c r="F451" s="514">
        <v>21887778.893333301</v>
      </c>
      <c r="G451" s="514">
        <v>21887778.893333301</v>
      </c>
      <c r="I451" s="514">
        <v>3</v>
      </c>
    </row>
    <row r="452" spans="2:9" x14ac:dyDescent="0.35">
      <c r="B452" s="514">
        <v>88</v>
      </c>
      <c r="C452" s="514" t="s">
        <v>103</v>
      </c>
      <c r="D452" s="514" t="s">
        <v>1308</v>
      </c>
      <c r="E452" s="514" t="s">
        <v>1309</v>
      </c>
      <c r="F452" s="514">
        <v>14781775.15</v>
      </c>
      <c r="G452" s="514">
        <v>15010550.310000001</v>
      </c>
      <c r="I452" s="514">
        <v>1</v>
      </c>
    </row>
    <row r="453" spans="2:9" x14ac:dyDescent="0.35">
      <c r="B453" s="514">
        <v>88</v>
      </c>
      <c r="C453" s="514" t="s">
        <v>103</v>
      </c>
      <c r="D453" s="514" t="s">
        <v>109</v>
      </c>
      <c r="E453" s="514" t="s">
        <v>810</v>
      </c>
      <c r="F453" s="514">
        <v>13824772.710000001</v>
      </c>
      <c r="G453" s="514">
        <v>14041545.42</v>
      </c>
      <c r="I453" s="514">
        <v>1</v>
      </c>
    </row>
    <row r="454" spans="2:9" x14ac:dyDescent="0.35">
      <c r="B454" s="514">
        <v>88</v>
      </c>
      <c r="C454" s="514" t="s">
        <v>103</v>
      </c>
      <c r="D454" s="514" t="s">
        <v>109</v>
      </c>
      <c r="E454" s="514" t="s">
        <v>82</v>
      </c>
      <c r="F454" s="514">
        <v>19178621.59</v>
      </c>
      <c r="G454" s="514">
        <v>19318478.399999999</v>
      </c>
      <c r="I454" s="514">
        <v>4</v>
      </c>
    </row>
    <row r="455" spans="2:9" x14ac:dyDescent="0.35">
      <c r="B455" s="514">
        <v>88</v>
      </c>
      <c r="C455" s="514" t="s">
        <v>103</v>
      </c>
      <c r="D455" s="514" t="s">
        <v>109</v>
      </c>
      <c r="E455" s="514" t="s">
        <v>800</v>
      </c>
      <c r="F455" s="514">
        <v>20431870.309999999</v>
      </c>
      <c r="G455" s="514">
        <v>20488902.57</v>
      </c>
      <c r="I455" s="514">
        <v>1</v>
      </c>
    </row>
    <row r="456" spans="2:9" x14ac:dyDescent="0.35">
      <c r="B456" s="514">
        <v>88</v>
      </c>
      <c r="C456" s="514" t="s">
        <v>103</v>
      </c>
      <c r="D456" s="514" t="s">
        <v>109</v>
      </c>
      <c r="E456" s="514" t="s">
        <v>988</v>
      </c>
      <c r="F456" s="514">
        <v>14929058.51</v>
      </c>
      <c r="G456" s="514">
        <v>15159680.85</v>
      </c>
      <c r="I456" s="514">
        <v>1</v>
      </c>
    </row>
    <row r="457" spans="2:9" x14ac:dyDescent="0.35">
      <c r="B457" s="514">
        <v>88</v>
      </c>
      <c r="C457" s="514" t="s">
        <v>103</v>
      </c>
      <c r="D457" s="514" t="s">
        <v>109</v>
      </c>
      <c r="E457" s="514" t="s">
        <v>919</v>
      </c>
      <c r="F457" s="514">
        <v>18329829.223333299</v>
      </c>
      <c r="G457" s="514">
        <v>18412911.7533333</v>
      </c>
      <c r="I457" s="514">
        <v>3</v>
      </c>
    </row>
    <row r="458" spans="2:9" x14ac:dyDescent="0.35">
      <c r="B458" s="514">
        <v>88</v>
      </c>
      <c r="C458" s="514" t="s">
        <v>103</v>
      </c>
      <c r="D458" s="514" t="s">
        <v>109</v>
      </c>
      <c r="E458" s="514" t="s">
        <v>1311</v>
      </c>
      <c r="F458" s="514">
        <v>17211001.600000001</v>
      </c>
      <c r="G458" s="514">
        <v>17211001.600000001</v>
      </c>
      <c r="I458" s="514">
        <v>1</v>
      </c>
    </row>
    <row r="459" spans="2:9" x14ac:dyDescent="0.35">
      <c r="B459" s="514">
        <v>88</v>
      </c>
      <c r="C459" s="514" t="s">
        <v>103</v>
      </c>
      <c r="D459" s="514" t="s">
        <v>109</v>
      </c>
      <c r="E459" s="514" t="s">
        <v>990</v>
      </c>
      <c r="F459" s="514">
        <v>14361993.359999999</v>
      </c>
      <c r="G459" s="514">
        <v>14407770.4</v>
      </c>
      <c r="I459" s="514">
        <v>1</v>
      </c>
    </row>
    <row r="460" spans="2:9" x14ac:dyDescent="0.35">
      <c r="B460" s="514">
        <v>88</v>
      </c>
      <c r="C460" s="514" t="s">
        <v>11</v>
      </c>
      <c r="D460" s="514" t="s">
        <v>95</v>
      </c>
      <c r="E460" s="514" t="s">
        <v>101</v>
      </c>
      <c r="F460" s="514">
        <v>19958382.120000001</v>
      </c>
      <c r="G460" s="514">
        <v>20125045.890000001</v>
      </c>
      <c r="I460" s="514">
        <v>1</v>
      </c>
    </row>
    <row r="461" spans="2:9" x14ac:dyDescent="0.35">
      <c r="B461" s="514">
        <v>88</v>
      </c>
      <c r="C461" s="514" t="s">
        <v>11</v>
      </c>
      <c r="D461" s="514" t="s">
        <v>95</v>
      </c>
      <c r="E461" s="514" t="s">
        <v>1265</v>
      </c>
      <c r="F461" s="514">
        <v>21770967.370000001</v>
      </c>
      <c r="G461" s="514">
        <v>21827741.52</v>
      </c>
      <c r="I461" s="514">
        <v>1</v>
      </c>
    </row>
    <row r="462" spans="2:9" x14ac:dyDescent="0.35">
      <c r="B462" s="514">
        <v>88</v>
      </c>
      <c r="C462" s="514" t="s">
        <v>11</v>
      </c>
      <c r="D462" s="514" t="s">
        <v>95</v>
      </c>
      <c r="E462" s="514" t="s">
        <v>926</v>
      </c>
      <c r="F462" s="514">
        <v>19174627.399999999</v>
      </c>
      <c r="G462" s="514">
        <v>19446280.809999999</v>
      </c>
      <c r="I462" s="514">
        <v>1</v>
      </c>
    </row>
    <row r="463" spans="2:9" x14ac:dyDescent="0.35">
      <c r="B463" s="514">
        <v>88</v>
      </c>
      <c r="C463" s="514" t="s">
        <v>11</v>
      </c>
      <c r="D463" s="514" t="s">
        <v>99</v>
      </c>
      <c r="E463" s="514" t="s">
        <v>1270</v>
      </c>
      <c r="F463" s="514">
        <v>20214059.210000001</v>
      </c>
      <c r="G463" s="514">
        <v>20271176.899999999</v>
      </c>
      <c r="I463" s="514">
        <v>1</v>
      </c>
    </row>
    <row r="464" spans="2:9" x14ac:dyDescent="0.35">
      <c r="B464" s="514">
        <v>88</v>
      </c>
      <c r="C464" s="514" t="s">
        <v>11</v>
      </c>
      <c r="D464" s="514" t="s">
        <v>979</v>
      </c>
      <c r="E464" s="514" t="s">
        <v>979</v>
      </c>
      <c r="F464" s="514">
        <v>19234414.989999998</v>
      </c>
      <c r="G464" s="514">
        <v>19288461.100000001</v>
      </c>
      <c r="I464" s="514">
        <v>1</v>
      </c>
    </row>
    <row r="465" spans="2:9" x14ac:dyDescent="0.35">
      <c r="B465" s="514">
        <v>88</v>
      </c>
      <c r="C465" s="514" t="s">
        <v>73</v>
      </c>
      <c r="D465" s="514" t="s">
        <v>1282</v>
      </c>
      <c r="E465" s="514" t="s">
        <v>1297</v>
      </c>
      <c r="F465" s="514">
        <v>23326264.399999999</v>
      </c>
      <c r="G465" s="514">
        <v>23326264.399999999</v>
      </c>
      <c r="I465" s="514">
        <v>1</v>
      </c>
    </row>
    <row r="466" spans="2:9" x14ac:dyDescent="0.35">
      <c r="B466" s="514">
        <v>88</v>
      </c>
      <c r="C466" s="514" t="s">
        <v>74</v>
      </c>
      <c r="D466" s="514" t="s">
        <v>74</v>
      </c>
      <c r="E466" s="514" t="s">
        <v>1517</v>
      </c>
      <c r="F466" s="514">
        <v>18014583.489999998</v>
      </c>
      <c r="G466" s="514">
        <v>18066426.100000001</v>
      </c>
      <c r="I466" s="514">
        <v>1</v>
      </c>
    </row>
    <row r="467" spans="2:9" x14ac:dyDescent="0.35">
      <c r="B467" s="514">
        <v>88</v>
      </c>
      <c r="C467" s="514" t="s">
        <v>74</v>
      </c>
      <c r="D467" s="514" t="s">
        <v>75</v>
      </c>
      <c r="E467" s="514" t="s">
        <v>1276</v>
      </c>
      <c r="F467" s="514">
        <v>18923206.48</v>
      </c>
      <c r="G467" s="514">
        <v>19003155.425000001</v>
      </c>
      <c r="I467" s="514">
        <v>2</v>
      </c>
    </row>
    <row r="468" spans="2:9" x14ac:dyDescent="0.35">
      <c r="B468" s="514">
        <v>88</v>
      </c>
      <c r="C468" s="514" t="s">
        <v>74</v>
      </c>
      <c r="D468" s="514" t="s">
        <v>75</v>
      </c>
      <c r="E468" s="514" t="s">
        <v>1277</v>
      </c>
      <c r="F468" s="514">
        <v>19642587.809999999</v>
      </c>
      <c r="G468" s="514">
        <v>19806554.02</v>
      </c>
      <c r="I468" s="514">
        <v>1</v>
      </c>
    </row>
    <row r="469" spans="2:9" x14ac:dyDescent="0.35">
      <c r="B469" s="514">
        <v>88</v>
      </c>
      <c r="C469" s="514" t="s">
        <v>74</v>
      </c>
      <c r="D469" s="514" t="s">
        <v>97</v>
      </c>
      <c r="E469" s="514" t="s">
        <v>97</v>
      </c>
      <c r="F469" s="514">
        <v>14087742.109999999</v>
      </c>
      <c r="G469" s="514">
        <v>14315484.220000001</v>
      </c>
      <c r="I469" s="514">
        <v>1</v>
      </c>
    </row>
    <row r="470" spans="2:9" x14ac:dyDescent="0.35">
      <c r="B470" s="514">
        <v>88</v>
      </c>
      <c r="C470" s="514" t="s">
        <v>74</v>
      </c>
      <c r="D470" s="514" t="s">
        <v>97</v>
      </c>
      <c r="E470" s="514" t="s">
        <v>612</v>
      </c>
      <c r="F470" s="514">
        <v>20383889.649999999</v>
      </c>
      <c r="G470" s="514">
        <v>20483241.556666698</v>
      </c>
      <c r="I470" s="514">
        <v>3</v>
      </c>
    </row>
    <row r="471" spans="2:9" x14ac:dyDescent="0.35">
      <c r="B471" s="514">
        <v>88</v>
      </c>
      <c r="C471" s="514" t="s">
        <v>74</v>
      </c>
      <c r="D471" s="514" t="s">
        <v>87</v>
      </c>
      <c r="E471" s="514" t="s">
        <v>918</v>
      </c>
      <c r="F471" s="514">
        <v>14873285.220000001</v>
      </c>
      <c r="G471" s="514">
        <v>15010550.310000001</v>
      </c>
      <c r="I471" s="514">
        <v>1</v>
      </c>
    </row>
    <row r="472" spans="2:9" x14ac:dyDescent="0.35">
      <c r="B472" s="514">
        <v>88</v>
      </c>
      <c r="C472" s="514" t="s">
        <v>74</v>
      </c>
      <c r="D472" s="514" t="s">
        <v>87</v>
      </c>
      <c r="E472" s="514" t="s">
        <v>98</v>
      </c>
      <c r="F472" s="514">
        <v>16268896.2775</v>
      </c>
      <c r="G472" s="514">
        <v>16444254.795</v>
      </c>
      <c r="I472" s="514">
        <v>4</v>
      </c>
    </row>
    <row r="473" spans="2:9" x14ac:dyDescent="0.35">
      <c r="B473" s="514">
        <v>88</v>
      </c>
      <c r="C473" s="514" t="s">
        <v>74</v>
      </c>
      <c r="D473" s="514" t="s">
        <v>87</v>
      </c>
      <c r="E473" s="514" t="s">
        <v>1289</v>
      </c>
      <c r="F473" s="514">
        <v>19433052.18</v>
      </c>
      <c r="G473" s="514">
        <v>19595931.690000001</v>
      </c>
      <c r="I473" s="514">
        <v>1</v>
      </c>
    </row>
    <row r="474" spans="2:9" x14ac:dyDescent="0.35">
      <c r="B474" s="514">
        <v>88</v>
      </c>
      <c r="C474" s="514" t="s">
        <v>74</v>
      </c>
      <c r="D474" s="514" t="s">
        <v>87</v>
      </c>
      <c r="E474" s="514" t="s">
        <v>1590</v>
      </c>
      <c r="F474" s="514">
        <v>14873285.220000001</v>
      </c>
      <c r="G474" s="514">
        <v>15010550.310000001</v>
      </c>
      <c r="I474" s="514">
        <v>1</v>
      </c>
    </row>
    <row r="475" spans="2:9" x14ac:dyDescent="0.35">
      <c r="B475" s="514">
        <v>88</v>
      </c>
      <c r="C475" s="514" t="s">
        <v>74</v>
      </c>
      <c r="D475" s="514" t="s">
        <v>87</v>
      </c>
      <c r="E475" s="514" t="s">
        <v>1317</v>
      </c>
      <c r="F475" s="514">
        <v>14990550.365</v>
      </c>
      <c r="G475" s="514">
        <v>15082555.32</v>
      </c>
      <c r="I475" s="514">
        <v>2</v>
      </c>
    </row>
    <row r="476" spans="2:9" x14ac:dyDescent="0.35">
      <c r="B476" s="514">
        <v>88</v>
      </c>
      <c r="C476" s="514" t="s">
        <v>74</v>
      </c>
      <c r="D476" s="514" t="s">
        <v>87</v>
      </c>
      <c r="E476" s="514" t="s">
        <v>984</v>
      </c>
      <c r="F476" s="514">
        <v>14682866.050000001</v>
      </c>
      <c r="G476" s="514">
        <v>14910400.720000001</v>
      </c>
      <c r="I476" s="514">
        <v>1</v>
      </c>
    </row>
    <row r="477" spans="2:9" x14ac:dyDescent="0.35">
      <c r="B477" s="514">
        <v>88</v>
      </c>
      <c r="C477" s="514" t="s">
        <v>74</v>
      </c>
      <c r="D477" s="514" t="s">
        <v>804</v>
      </c>
      <c r="E477" s="514" t="s">
        <v>934</v>
      </c>
      <c r="F477" s="514">
        <v>14182899.199999999</v>
      </c>
      <c r="G477" s="514">
        <v>14321284.4</v>
      </c>
      <c r="I477" s="514">
        <v>1</v>
      </c>
    </row>
    <row r="478" spans="2:9" x14ac:dyDescent="0.35">
      <c r="B478" s="514">
        <v>88</v>
      </c>
      <c r="C478" s="514" t="s">
        <v>74</v>
      </c>
      <c r="D478" s="514" t="s">
        <v>1278</v>
      </c>
      <c r="E478" s="514" t="s">
        <v>1278</v>
      </c>
      <c r="F478" s="514">
        <v>17960949.219999999</v>
      </c>
      <c r="G478" s="514">
        <v>18116748.300000001</v>
      </c>
      <c r="I478" s="514">
        <v>1</v>
      </c>
    </row>
    <row r="479" spans="2:9" x14ac:dyDescent="0.35">
      <c r="B479" s="514">
        <v>93</v>
      </c>
      <c r="C479" s="514" t="s">
        <v>103</v>
      </c>
      <c r="D479" s="514" t="s">
        <v>820</v>
      </c>
      <c r="E479" s="514" t="s">
        <v>1431</v>
      </c>
      <c r="F479" s="514">
        <v>23441320</v>
      </c>
      <c r="G479" s="514">
        <v>23441320</v>
      </c>
      <c r="I479" s="514">
        <v>1</v>
      </c>
    </row>
    <row r="480" spans="2:9" x14ac:dyDescent="0.35">
      <c r="B480" s="514">
        <v>93</v>
      </c>
      <c r="C480" s="514" t="s">
        <v>103</v>
      </c>
      <c r="D480" s="514" t="s">
        <v>109</v>
      </c>
      <c r="E480" s="514" t="s">
        <v>810</v>
      </c>
      <c r="F480" s="514">
        <v>21929780</v>
      </c>
      <c r="G480" s="514">
        <v>22079780</v>
      </c>
      <c r="I480" s="514">
        <v>1</v>
      </c>
    </row>
    <row r="481" spans="2:9" x14ac:dyDescent="0.35">
      <c r="B481" s="514">
        <v>93</v>
      </c>
      <c r="C481" s="514" t="s">
        <v>103</v>
      </c>
      <c r="D481" s="514" t="s">
        <v>109</v>
      </c>
      <c r="E481" s="514" t="s">
        <v>823</v>
      </c>
      <c r="F481" s="514">
        <v>16410661.17</v>
      </c>
      <c r="G481" s="514">
        <v>16410661.17</v>
      </c>
      <c r="I481" s="514">
        <v>1</v>
      </c>
    </row>
    <row r="482" spans="2:9" x14ac:dyDescent="0.35">
      <c r="B482" s="514">
        <v>93</v>
      </c>
      <c r="C482" s="514" t="s">
        <v>103</v>
      </c>
      <c r="D482" s="514" t="s">
        <v>109</v>
      </c>
      <c r="E482" s="514" t="s">
        <v>800</v>
      </c>
      <c r="F482" s="514">
        <v>14304300</v>
      </c>
      <c r="G482" s="514">
        <v>14404300</v>
      </c>
      <c r="I482" s="514">
        <v>1</v>
      </c>
    </row>
    <row r="483" spans="2:9" x14ac:dyDescent="0.35">
      <c r="B483" s="514">
        <v>93</v>
      </c>
      <c r="C483" s="514" t="s">
        <v>103</v>
      </c>
      <c r="D483" s="514" t="s">
        <v>109</v>
      </c>
      <c r="E483" s="514" t="s">
        <v>919</v>
      </c>
      <c r="F483" s="514">
        <v>15992803.699999999</v>
      </c>
      <c r="G483" s="514">
        <v>16154582.810000001</v>
      </c>
      <c r="I483" s="514">
        <v>2</v>
      </c>
    </row>
    <row r="484" spans="2:9" x14ac:dyDescent="0.35">
      <c r="B484" s="514">
        <v>93</v>
      </c>
      <c r="C484" s="514" t="s">
        <v>11</v>
      </c>
      <c r="D484" s="514" t="s">
        <v>104</v>
      </c>
      <c r="E484" s="514" t="s">
        <v>529</v>
      </c>
      <c r="F484" s="514">
        <v>15572445.25</v>
      </c>
      <c r="G484" s="514">
        <v>15799920.25</v>
      </c>
      <c r="I484" s="514">
        <v>1</v>
      </c>
    </row>
    <row r="485" spans="2:9" x14ac:dyDescent="0.35">
      <c r="B485" s="514">
        <v>93</v>
      </c>
      <c r="C485" s="514" t="s">
        <v>11</v>
      </c>
      <c r="D485" s="514" t="s">
        <v>83</v>
      </c>
      <c r="E485" s="514" t="s">
        <v>103</v>
      </c>
      <c r="F485" s="514">
        <v>22657921.050000001</v>
      </c>
      <c r="G485" s="514">
        <v>23015842.100000001</v>
      </c>
      <c r="I485" s="514">
        <v>1</v>
      </c>
    </row>
    <row r="486" spans="2:9" x14ac:dyDescent="0.35">
      <c r="B486" s="514">
        <v>93</v>
      </c>
      <c r="C486" s="514" t="s">
        <v>11</v>
      </c>
      <c r="D486" s="514" t="s">
        <v>83</v>
      </c>
      <c r="E486" s="514" t="s">
        <v>992</v>
      </c>
      <c r="F486" s="514">
        <v>28398278.649999999</v>
      </c>
      <c r="G486" s="514">
        <v>28478278.649999999</v>
      </c>
      <c r="I486" s="514">
        <v>1</v>
      </c>
    </row>
    <row r="487" spans="2:9" x14ac:dyDescent="0.35">
      <c r="B487" s="514">
        <v>93</v>
      </c>
      <c r="C487" s="514" t="s">
        <v>11</v>
      </c>
      <c r="D487" s="514" t="s">
        <v>95</v>
      </c>
      <c r="E487" s="514" t="s">
        <v>925</v>
      </c>
      <c r="F487" s="514">
        <v>18498550</v>
      </c>
      <c r="G487" s="514">
        <v>18598550</v>
      </c>
      <c r="I487" s="514">
        <v>1</v>
      </c>
    </row>
    <row r="488" spans="2:9" x14ac:dyDescent="0.35">
      <c r="B488" s="514">
        <v>93</v>
      </c>
      <c r="C488" s="514" t="s">
        <v>11</v>
      </c>
      <c r="D488" s="514" t="s">
        <v>95</v>
      </c>
      <c r="E488" s="514" t="s">
        <v>926</v>
      </c>
      <c r="F488" s="514">
        <v>17983780</v>
      </c>
      <c r="G488" s="514">
        <v>18035780</v>
      </c>
      <c r="I488" s="514">
        <v>1</v>
      </c>
    </row>
    <row r="489" spans="2:9" x14ac:dyDescent="0.35">
      <c r="B489" s="514">
        <v>93</v>
      </c>
      <c r="C489" s="514" t="s">
        <v>12</v>
      </c>
      <c r="D489" s="514" t="s">
        <v>12</v>
      </c>
      <c r="E489" s="514" t="s">
        <v>989</v>
      </c>
      <c r="F489" s="514">
        <v>42937585.310000002</v>
      </c>
      <c r="G489" s="514">
        <v>43083884.950000003</v>
      </c>
      <c r="I489" s="514">
        <v>1</v>
      </c>
    </row>
    <row r="490" spans="2:9" x14ac:dyDescent="0.35">
      <c r="B490" s="514">
        <v>93</v>
      </c>
      <c r="C490" s="514" t="s">
        <v>12</v>
      </c>
      <c r="D490" s="514" t="s">
        <v>538</v>
      </c>
      <c r="E490" s="514" t="s">
        <v>1314</v>
      </c>
      <c r="F490" s="514">
        <v>20968380.170000002</v>
      </c>
      <c r="G490" s="514">
        <v>20968380.170000002</v>
      </c>
      <c r="I490" s="514">
        <v>1</v>
      </c>
    </row>
    <row r="491" spans="2:9" x14ac:dyDescent="0.35">
      <c r="B491" s="514">
        <v>93</v>
      </c>
      <c r="C491" s="514" t="s">
        <v>12</v>
      </c>
      <c r="D491" s="514" t="s">
        <v>85</v>
      </c>
      <c r="E491" s="514" t="s">
        <v>85</v>
      </c>
      <c r="F491" s="514">
        <v>19526918.98</v>
      </c>
      <c r="G491" s="514">
        <v>19585465.530000001</v>
      </c>
      <c r="I491" s="514">
        <v>1</v>
      </c>
    </row>
    <row r="492" spans="2:9" x14ac:dyDescent="0.35">
      <c r="B492" s="514">
        <v>93</v>
      </c>
      <c r="C492" s="514" t="s">
        <v>12</v>
      </c>
      <c r="D492" s="514" t="s">
        <v>85</v>
      </c>
      <c r="E492" s="514" t="s">
        <v>1273</v>
      </c>
      <c r="F492" s="514">
        <v>18482846</v>
      </c>
      <c r="G492" s="514">
        <v>18629780</v>
      </c>
      <c r="I492" s="514">
        <v>1</v>
      </c>
    </row>
    <row r="493" spans="2:9" x14ac:dyDescent="0.35">
      <c r="B493" s="514">
        <v>93</v>
      </c>
      <c r="C493" s="514" t="s">
        <v>12</v>
      </c>
      <c r="D493" s="514" t="s">
        <v>904</v>
      </c>
      <c r="E493" s="514" t="s">
        <v>1318</v>
      </c>
      <c r="F493" s="514">
        <v>24661592.555</v>
      </c>
      <c r="G493" s="514">
        <v>24962654.25</v>
      </c>
      <c r="I493" s="514">
        <v>2</v>
      </c>
    </row>
    <row r="494" spans="2:9" x14ac:dyDescent="0.35">
      <c r="B494" s="514">
        <v>93</v>
      </c>
      <c r="C494" s="514" t="s">
        <v>13</v>
      </c>
      <c r="D494" s="514" t="s">
        <v>106</v>
      </c>
      <c r="E494" s="514" t="s">
        <v>1275</v>
      </c>
      <c r="F494" s="514">
        <v>15548045.189999999</v>
      </c>
      <c r="G494" s="514">
        <v>15701921.699999999</v>
      </c>
      <c r="I494" s="514">
        <v>1</v>
      </c>
    </row>
    <row r="495" spans="2:9" x14ac:dyDescent="0.35">
      <c r="B495" s="514">
        <v>93</v>
      </c>
      <c r="C495" s="514" t="s">
        <v>13</v>
      </c>
      <c r="D495" s="514" t="s">
        <v>106</v>
      </c>
      <c r="E495" s="514" t="s">
        <v>536</v>
      </c>
      <c r="F495" s="514">
        <v>18361183.423333298</v>
      </c>
      <c r="G495" s="514">
        <v>19374083.016666699</v>
      </c>
      <c r="I495" s="514">
        <v>3</v>
      </c>
    </row>
    <row r="496" spans="2:9" x14ac:dyDescent="0.35">
      <c r="B496" s="514">
        <v>93</v>
      </c>
      <c r="C496" s="514" t="s">
        <v>73</v>
      </c>
      <c r="D496" s="514" t="s">
        <v>528</v>
      </c>
      <c r="E496" s="514" t="s">
        <v>1319</v>
      </c>
      <c r="F496" s="514">
        <v>19514917.629999999</v>
      </c>
      <c r="G496" s="514">
        <v>19514917.629999999</v>
      </c>
      <c r="I496" s="514">
        <v>1</v>
      </c>
    </row>
    <row r="497" spans="2:9" x14ac:dyDescent="0.35">
      <c r="B497" s="514">
        <v>93</v>
      </c>
      <c r="C497" s="514" t="s">
        <v>74</v>
      </c>
      <c r="D497" s="514" t="s">
        <v>74</v>
      </c>
      <c r="E497" s="514" t="s">
        <v>1291</v>
      </c>
      <c r="F497" s="514">
        <v>16868208.670000002</v>
      </c>
      <c r="G497" s="514">
        <v>16868208.670000002</v>
      </c>
      <c r="I497" s="514">
        <v>1</v>
      </c>
    </row>
    <row r="498" spans="2:9" x14ac:dyDescent="0.35">
      <c r="B498" s="514">
        <v>93</v>
      </c>
      <c r="C498" s="514" t="s">
        <v>74</v>
      </c>
      <c r="D498" s="514" t="s">
        <v>825</v>
      </c>
      <c r="E498" s="514" t="s">
        <v>1306</v>
      </c>
      <c r="F498" s="514">
        <v>15505252.949999999</v>
      </c>
      <c r="G498" s="514">
        <v>15505252.949999999</v>
      </c>
      <c r="I498" s="514">
        <v>1</v>
      </c>
    </row>
    <row r="499" spans="2:9" x14ac:dyDescent="0.35">
      <c r="B499" s="514">
        <v>93</v>
      </c>
      <c r="C499" s="514" t="s">
        <v>74</v>
      </c>
      <c r="D499" s="514" t="s">
        <v>72</v>
      </c>
      <c r="E499" s="514" t="s">
        <v>815</v>
      </c>
      <c r="F499" s="514">
        <v>17833215.32</v>
      </c>
      <c r="G499" s="514">
        <v>17886580.469999999</v>
      </c>
      <c r="I499" s="514">
        <v>1</v>
      </c>
    </row>
    <row r="500" spans="2:9" x14ac:dyDescent="0.35">
      <c r="B500" s="514">
        <v>93</v>
      </c>
      <c r="C500" s="514" t="s">
        <v>74</v>
      </c>
      <c r="D500" s="514" t="s">
        <v>72</v>
      </c>
      <c r="E500" s="514" t="s">
        <v>908</v>
      </c>
      <c r="F500" s="514">
        <v>14453327.51</v>
      </c>
      <c r="G500" s="514">
        <v>14453327.51</v>
      </c>
      <c r="I500" s="514">
        <v>1</v>
      </c>
    </row>
    <row r="501" spans="2:9" x14ac:dyDescent="0.35">
      <c r="B501" s="514">
        <v>93</v>
      </c>
      <c r="C501" s="514" t="s">
        <v>74</v>
      </c>
      <c r="D501" s="514" t="s">
        <v>75</v>
      </c>
      <c r="E501" s="514" t="s">
        <v>929</v>
      </c>
      <c r="F501" s="514">
        <v>14350408.16</v>
      </c>
      <c r="G501" s="514">
        <v>14522011.66</v>
      </c>
      <c r="I501" s="514">
        <v>1</v>
      </c>
    </row>
    <row r="502" spans="2:9" x14ac:dyDescent="0.35">
      <c r="B502" s="514">
        <v>93</v>
      </c>
      <c r="C502" s="514" t="s">
        <v>74</v>
      </c>
      <c r="D502" s="514" t="s">
        <v>75</v>
      </c>
      <c r="E502" s="514" t="s">
        <v>1611</v>
      </c>
      <c r="F502" s="514">
        <v>14856580.560000001</v>
      </c>
      <c r="G502" s="514">
        <v>14856580.560000001</v>
      </c>
      <c r="I502" s="514">
        <v>1</v>
      </c>
    </row>
    <row r="503" spans="2:9" x14ac:dyDescent="0.35">
      <c r="B503" s="514">
        <v>93</v>
      </c>
      <c r="C503" s="514" t="s">
        <v>74</v>
      </c>
      <c r="D503" s="514" t="s">
        <v>75</v>
      </c>
      <c r="E503" s="514" t="s">
        <v>1277</v>
      </c>
      <c r="F503" s="514">
        <v>15086033.68</v>
      </c>
      <c r="G503" s="514">
        <v>15138926.310000001</v>
      </c>
      <c r="I503" s="514">
        <v>1</v>
      </c>
    </row>
    <row r="504" spans="2:9" x14ac:dyDescent="0.35">
      <c r="B504" s="514">
        <v>93</v>
      </c>
      <c r="C504" s="514" t="s">
        <v>74</v>
      </c>
      <c r="D504" s="514" t="s">
        <v>97</v>
      </c>
      <c r="E504" s="514" t="s">
        <v>816</v>
      </c>
      <c r="F504" s="514">
        <v>17273967.739999998</v>
      </c>
      <c r="G504" s="514">
        <v>17331075.27</v>
      </c>
      <c r="I504" s="514">
        <v>1</v>
      </c>
    </row>
    <row r="505" spans="2:9" x14ac:dyDescent="0.35">
      <c r="B505" s="514">
        <v>93</v>
      </c>
      <c r="C505" s="514" t="s">
        <v>74</v>
      </c>
      <c r="D505" s="514" t="s">
        <v>87</v>
      </c>
      <c r="E505" s="514" t="s">
        <v>1289</v>
      </c>
      <c r="F505" s="514">
        <v>13400908.93</v>
      </c>
      <c r="G505" s="514">
        <v>13626837.869999999</v>
      </c>
      <c r="I505" s="514">
        <v>1</v>
      </c>
    </row>
    <row r="506" spans="2:9" x14ac:dyDescent="0.35">
      <c r="B506" s="514">
        <v>93</v>
      </c>
      <c r="C506" s="514" t="s">
        <v>74</v>
      </c>
      <c r="D506" s="514" t="s">
        <v>804</v>
      </c>
      <c r="E506" s="514" t="s">
        <v>817</v>
      </c>
      <c r="F506" s="514">
        <v>17087147.493333299</v>
      </c>
      <c r="G506" s="514">
        <v>17147497.213333301</v>
      </c>
      <c r="I506" s="514">
        <v>3</v>
      </c>
    </row>
    <row r="507" spans="2:9" x14ac:dyDescent="0.35">
      <c r="B507" s="514">
        <v>93</v>
      </c>
      <c r="C507" s="514" t="s">
        <v>74</v>
      </c>
      <c r="D507" s="514" t="s">
        <v>1278</v>
      </c>
      <c r="E507" s="514" t="s">
        <v>1278</v>
      </c>
      <c r="F507" s="514">
        <v>18389437.77</v>
      </c>
      <c r="G507" s="514">
        <v>18389437.77</v>
      </c>
      <c r="I507" s="514">
        <v>1</v>
      </c>
    </row>
    <row r="508" spans="2:9" x14ac:dyDescent="0.35">
      <c r="B508" s="514">
        <v>93</v>
      </c>
      <c r="C508" s="514" t="s">
        <v>105</v>
      </c>
      <c r="D508" s="514" t="s">
        <v>107</v>
      </c>
      <c r="E508" s="514" t="s">
        <v>76</v>
      </c>
      <c r="F508" s="514">
        <v>19793106.690000001</v>
      </c>
      <c r="G508" s="514">
        <v>19925829.219999999</v>
      </c>
      <c r="I508" s="514">
        <v>4</v>
      </c>
    </row>
    <row r="509" spans="2:9" x14ac:dyDescent="0.35">
      <c r="B509" s="514">
        <v>93</v>
      </c>
      <c r="C509" s="514" t="s">
        <v>105</v>
      </c>
      <c r="D509" s="514" t="s">
        <v>107</v>
      </c>
      <c r="E509" s="514" t="s">
        <v>92</v>
      </c>
      <c r="F509" s="514">
        <v>19966460.25</v>
      </c>
      <c r="G509" s="514">
        <v>20016460.25</v>
      </c>
      <c r="I509" s="514">
        <v>2</v>
      </c>
    </row>
    <row r="510" spans="2:9" x14ac:dyDescent="0.35">
      <c r="B510" s="514">
        <v>93</v>
      </c>
      <c r="C510" s="514" t="s">
        <v>105</v>
      </c>
      <c r="D510" s="514" t="s">
        <v>107</v>
      </c>
      <c r="E510" s="514" t="s">
        <v>77</v>
      </c>
      <c r="F510" s="514">
        <v>19678310.206666701</v>
      </c>
      <c r="G510" s="514">
        <v>19781296.646666698</v>
      </c>
      <c r="I510" s="514">
        <v>3</v>
      </c>
    </row>
    <row r="511" spans="2:9" x14ac:dyDescent="0.35">
      <c r="B511" s="514">
        <v>93</v>
      </c>
      <c r="C511" s="514" t="s">
        <v>105</v>
      </c>
      <c r="D511" s="514" t="s">
        <v>495</v>
      </c>
      <c r="E511" s="514" t="s">
        <v>1279</v>
      </c>
      <c r="F511" s="514">
        <v>21152651.620000001</v>
      </c>
      <c r="G511" s="514">
        <v>21152651.620000001</v>
      </c>
      <c r="I511" s="514">
        <v>1</v>
      </c>
    </row>
    <row r="512" spans="2:9" x14ac:dyDescent="0.35">
      <c r="B512" s="514">
        <v>93</v>
      </c>
      <c r="C512" s="514" t="s">
        <v>105</v>
      </c>
      <c r="D512" s="514" t="s">
        <v>108</v>
      </c>
      <c r="E512" s="514" t="s">
        <v>108</v>
      </c>
      <c r="F512" s="514">
        <v>21477047.197500002</v>
      </c>
      <c r="G512" s="514">
        <v>21522124.43</v>
      </c>
      <c r="I512" s="514">
        <v>4</v>
      </c>
    </row>
    <row r="513" spans="2:9" x14ac:dyDescent="0.35">
      <c r="B513" s="514">
        <v>96</v>
      </c>
      <c r="C513" s="514" t="s">
        <v>103</v>
      </c>
      <c r="D513" s="514" t="s">
        <v>109</v>
      </c>
      <c r="E513" s="514" t="s">
        <v>82</v>
      </c>
      <c r="F513" s="514">
        <v>18400504.969999999</v>
      </c>
      <c r="G513" s="514">
        <v>18465005.52</v>
      </c>
      <c r="I513" s="514">
        <v>1</v>
      </c>
    </row>
    <row r="514" spans="2:9" x14ac:dyDescent="0.35">
      <c r="B514" s="514">
        <v>96</v>
      </c>
      <c r="C514" s="514" t="s">
        <v>103</v>
      </c>
      <c r="D514" s="514" t="s">
        <v>109</v>
      </c>
      <c r="E514" s="514" t="s">
        <v>919</v>
      </c>
      <c r="F514" s="514">
        <v>19854703.300000001</v>
      </c>
      <c r="G514" s="514">
        <v>20027730.105</v>
      </c>
      <c r="I514" s="514">
        <v>2</v>
      </c>
    </row>
    <row r="515" spans="2:9" x14ac:dyDescent="0.35">
      <c r="B515" s="514">
        <v>96</v>
      </c>
      <c r="C515" s="514" t="s">
        <v>105</v>
      </c>
      <c r="D515" s="514" t="s">
        <v>107</v>
      </c>
      <c r="E515" s="514" t="s">
        <v>77</v>
      </c>
      <c r="F515" s="514">
        <v>22462610.719999999</v>
      </c>
      <c r="G515" s="514">
        <v>22682301.030000001</v>
      </c>
      <c r="I515" s="514">
        <v>1</v>
      </c>
    </row>
    <row r="516" spans="2:9" x14ac:dyDescent="0.35">
      <c r="B516" s="514">
        <v>105</v>
      </c>
      <c r="C516" s="514" t="s">
        <v>74</v>
      </c>
      <c r="D516" s="514" t="s">
        <v>97</v>
      </c>
      <c r="E516" s="514" t="s">
        <v>97</v>
      </c>
      <c r="F516" s="514">
        <v>14338787.18</v>
      </c>
      <c r="G516" s="514">
        <v>14338787.18</v>
      </c>
      <c r="I516" s="514">
        <v>1</v>
      </c>
    </row>
    <row r="517" spans="2:9" x14ac:dyDescent="0.35">
      <c r="B517" s="514">
        <v>105</v>
      </c>
      <c r="C517" s="514" t="s">
        <v>74</v>
      </c>
      <c r="D517" s="514" t="s">
        <v>1278</v>
      </c>
      <c r="E517" s="514" t="s">
        <v>1278</v>
      </c>
      <c r="F517" s="514">
        <v>14338787.18</v>
      </c>
      <c r="G517" s="514">
        <v>14338787.18</v>
      </c>
      <c r="I517" s="514">
        <v>1</v>
      </c>
    </row>
    <row r="518" spans="2:9" x14ac:dyDescent="0.35">
      <c r="B518" s="514">
        <v>116</v>
      </c>
      <c r="C518" s="514" t="s">
        <v>73</v>
      </c>
      <c r="D518" s="514" t="s">
        <v>675</v>
      </c>
      <c r="E518" s="514" t="s">
        <v>698</v>
      </c>
      <c r="F518" s="514">
        <v>20727051.07</v>
      </c>
      <c r="G518" s="514">
        <v>20769167.859999999</v>
      </c>
      <c r="I518" s="514">
        <v>1</v>
      </c>
    </row>
    <row r="519" spans="2:9" x14ac:dyDescent="0.35">
      <c r="B519" s="514">
        <v>116</v>
      </c>
      <c r="C519" s="514" t="s">
        <v>74</v>
      </c>
      <c r="D519" s="514" t="s">
        <v>74</v>
      </c>
      <c r="E519" s="514" t="s">
        <v>1305</v>
      </c>
      <c r="F519" s="514">
        <v>20781187.710000001</v>
      </c>
      <c r="G519" s="514">
        <v>20918839.579999998</v>
      </c>
      <c r="I519" s="514">
        <v>1</v>
      </c>
    </row>
    <row r="520" spans="2:9" x14ac:dyDescent="0.35">
      <c r="B520" s="514">
        <v>116</v>
      </c>
      <c r="C520" s="514" t="s">
        <v>74</v>
      </c>
      <c r="D520" s="514" t="s">
        <v>74</v>
      </c>
      <c r="E520" s="514" t="s">
        <v>1291</v>
      </c>
      <c r="F520" s="514">
        <v>15010244.470000001</v>
      </c>
      <c r="G520" s="514">
        <v>15143206.380000001</v>
      </c>
      <c r="I520" s="514">
        <v>1</v>
      </c>
    </row>
    <row r="521" spans="2:9" x14ac:dyDescent="0.35">
      <c r="B521" s="514">
        <v>116</v>
      </c>
      <c r="C521" s="514" t="s">
        <v>74</v>
      </c>
      <c r="D521" s="514" t="s">
        <v>74</v>
      </c>
      <c r="E521" s="514" t="s">
        <v>807</v>
      </c>
      <c r="F521" s="514">
        <v>18514900.48</v>
      </c>
      <c r="G521" s="514">
        <v>18603282.039999999</v>
      </c>
      <c r="I521" s="514">
        <v>2</v>
      </c>
    </row>
    <row r="522" spans="2:9" x14ac:dyDescent="0.35">
      <c r="B522" s="514">
        <v>116</v>
      </c>
      <c r="C522" s="514" t="s">
        <v>74</v>
      </c>
      <c r="D522" s="514" t="s">
        <v>74</v>
      </c>
      <c r="E522" s="514" t="s">
        <v>814</v>
      </c>
      <c r="F522" s="514">
        <v>19167301.449999999</v>
      </c>
      <c r="G522" s="514">
        <v>19334602.899999999</v>
      </c>
      <c r="I522" s="514">
        <v>1</v>
      </c>
    </row>
    <row r="523" spans="2:9" x14ac:dyDescent="0.35">
      <c r="B523" s="514">
        <v>116</v>
      </c>
      <c r="C523" s="514" t="s">
        <v>74</v>
      </c>
      <c r="D523" s="514" t="s">
        <v>825</v>
      </c>
      <c r="E523" s="514" t="s">
        <v>1515</v>
      </c>
      <c r="F523" s="514">
        <v>27705504.25</v>
      </c>
      <c r="G523" s="514">
        <v>27858720.359999999</v>
      </c>
      <c r="I523" s="514">
        <v>1</v>
      </c>
    </row>
    <row r="524" spans="2:9" x14ac:dyDescent="0.35">
      <c r="B524" s="514">
        <v>116</v>
      </c>
      <c r="C524" s="514" t="s">
        <v>74</v>
      </c>
      <c r="D524" s="514" t="s">
        <v>825</v>
      </c>
      <c r="E524" s="514" t="s">
        <v>1301</v>
      </c>
      <c r="F524" s="514">
        <v>15010244.470000001</v>
      </c>
      <c r="G524" s="514">
        <v>15143206.380000001</v>
      </c>
      <c r="I524" s="514">
        <v>1</v>
      </c>
    </row>
    <row r="525" spans="2:9" x14ac:dyDescent="0.35">
      <c r="B525" s="514">
        <v>120</v>
      </c>
      <c r="C525" s="514" t="s">
        <v>11</v>
      </c>
      <c r="D525" s="514" t="s">
        <v>104</v>
      </c>
      <c r="E525" s="514" t="s">
        <v>977</v>
      </c>
      <c r="F525" s="514">
        <v>14500000</v>
      </c>
      <c r="G525" s="514">
        <v>14999633.390000001</v>
      </c>
      <c r="I525" s="514">
        <v>1</v>
      </c>
    </row>
    <row r="526" spans="2:9" x14ac:dyDescent="0.35">
      <c r="B526" s="514">
        <v>121</v>
      </c>
      <c r="C526" s="514" t="s">
        <v>103</v>
      </c>
      <c r="D526" s="514" t="s">
        <v>818</v>
      </c>
      <c r="E526" s="514" t="s">
        <v>1580</v>
      </c>
      <c r="F526" s="514">
        <v>24581781.879999999</v>
      </c>
      <c r="G526" s="514">
        <v>24586781.879999999</v>
      </c>
      <c r="I526" s="514">
        <v>1</v>
      </c>
    </row>
    <row r="527" spans="2:9" x14ac:dyDescent="0.35">
      <c r="B527" s="514">
        <v>121</v>
      </c>
      <c r="C527" s="514" t="s">
        <v>11</v>
      </c>
      <c r="D527" s="514" t="s">
        <v>84</v>
      </c>
      <c r="E527" s="514" t="s">
        <v>1267</v>
      </c>
      <c r="F527" s="514">
        <v>19039971.879999999</v>
      </c>
      <c r="G527" s="514">
        <v>19044971.879999999</v>
      </c>
      <c r="I527" s="514">
        <v>1</v>
      </c>
    </row>
    <row r="528" spans="2:9" x14ac:dyDescent="0.35">
      <c r="B528" s="514">
        <v>121</v>
      </c>
      <c r="C528" s="514" t="s">
        <v>11</v>
      </c>
      <c r="D528" s="514" t="s">
        <v>99</v>
      </c>
      <c r="E528" s="514" t="s">
        <v>1270</v>
      </c>
      <c r="F528" s="514">
        <v>18331974.25</v>
      </c>
      <c r="G528" s="514">
        <v>18336974.25</v>
      </c>
      <c r="I528" s="514">
        <v>1</v>
      </c>
    </row>
    <row r="529" spans="2:9" x14ac:dyDescent="0.35">
      <c r="B529" s="514">
        <v>4</v>
      </c>
      <c r="C529" s="514" t="s">
        <v>103</v>
      </c>
      <c r="D529" s="514" t="s">
        <v>818</v>
      </c>
      <c r="E529" s="514" t="s">
        <v>1326</v>
      </c>
      <c r="F529" s="514">
        <v>20865995.620000001</v>
      </c>
      <c r="G529" s="514">
        <v>21131991.25</v>
      </c>
      <c r="I529" s="514">
        <v>1</v>
      </c>
    </row>
    <row r="530" spans="2:9" x14ac:dyDescent="0.35">
      <c r="B530" s="514">
        <v>14</v>
      </c>
      <c r="C530" s="514" t="s">
        <v>103</v>
      </c>
      <c r="D530" s="514" t="s">
        <v>899</v>
      </c>
      <c r="E530" s="514" t="s">
        <v>1615</v>
      </c>
      <c r="F530" s="514">
        <v>4615936.92</v>
      </c>
      <c r="G530" s="514">
        <v>4688790.8600000003</v>
      </c>
      <c r="I530" s="514">
        <v>1</v>
      </c>
    </row>
    <row r="531" spans="2:9" x14ac:dyDescent="0.35">
      <c r="B531" s="514">
        <v>14</v>
      </c>
      <c r="C531" s="514" t="s">
        <v>103</v>
      </c>
      <c r="D531" s="514" t="s">
        <v>670</v>
      </c>
      <c r="E531" s="514" t="s">
        <v>671</v>
      </c>
      <c r="F531" s="514">
        <v>21960809.59</v>
      </c>
      <c r="G531" s="514">
        <v>22070759.875</v>
      </c>
      <c r="I531" s="514">
        <v>2</v>
      </c>
    </row>
    <row r="532" spans="2:9" x14ac:dyDescent="0.35">
      <c r="B532" s="514">
        <v>14</v>
      </c>
      <c r="C532" s="514" t="s">
        <v>11</v>
      </c>
      <c r="D532" s="514" t="s">
        <v>924</v>
      </c>
      <c r="E532" s="514" t="s">
        <v>1519</v>
      </c>
      <c r="F532" s="514">
        <v>23003878.239999998</v>
      </c>
      <c r="G532" s="514">
        <v>23060442.280000001</v>
      </c>
      <c r="I532" s="514">
        <v>1</v>
      </c>
    </row>
    <row r="533" spans="2:9" x14ac:dyDescent="0.35">
      <c r="B533" s="514">
        <v>14</v>
      </c>
      <c r="C533" s="514" t="s">
        <v>11</v>
      </c>
      <c r="D533" s="514" t="s">
        <v>99</v>
      </c>
      <c r="E533" s="514" t="s">
        <v>915</v>
      </c>
      <c r="F533" s="514">
        <v>23570892.210000001</v>
      </c>
      <c r="G533" s="514">
        <v>23570892.210000001</v>
      </c>
      <c r="I533" s="514">
        <v>1</v>
      </c>
    </row>
    <row r="534" spans="2:9" x14ac:dyDescent="0.35">
      <c r="B534" s="514">
        <v>14</v>
      </c>
      <c r="C534" s="514" t="s">
        <v>12</v>
      </c>
      <c r="D534" s="514" t="s">
        <v>12</v>
      </c>
      <c r="E534" s="514" t="s">
        <v>901</v>
      </c>
      <c r="F534" s="514">
        <v>25518155.670000002</v>
      </c>
      <c r="G534" s="514">
        <v>25575728.52</v>
      </c>
      <c r="I534" s="514">
        <v>1</v>
      </c>
    </row>
    <row r="535" spans="2:9" x14ac:dyDescent="0.35">
      <c r="B535" s="514">
        <v>14</v>
      </c>
      <c r="C535" s="514" t="s">
        <v>13</v>
      </c>
      <c r="D535" s="514" t="s">
        <v>106</v>
      </c>
      <c r="E535" s="514" t="s">
        <v>536</v>
      </c>
      <c r="F535" s="514">
        <v>18456172.899999999</v>
      </c>
      <c r="G535" s="514">
        <v>18456172.899999999</v>
      </c>
      <c r="I535" s="514">
        <v>1</v>
      </c>
    </row>
    <row r="536" spans="2:9" x14ac:dyDescent="0.35">
      <c r="B536" s="514">
        <v>14</v>
      </c>
      <c r="C536" s="514" t="s">
        <v>74</v>
      </c>
      <c r="D536" s="514" t="s">
        <v>74</v>
      </c>
      <c r="E536" s="514" t="s">
        <v>1443</v>
      </c>
      <c r="F536" s="514">
        <v>25497576.75</v>
      </c>
      <c r="G536" s="514">
        <v>25497576.75</v>
      </c>
      <c r="I536" s="514">
        <v>1</v>
      </c>
    </row>
    <row r="537" spans="2:9" x14ac:dyDescent="0.35">
      <c r="B537" s="514">
        <v>14</v>
      </c>
      <c r="C537" s="514" t="s">
        <v>105</v>
      </c>
      <c r="D537" s="514" t="s">
        <v>107</v>
      </c>
      <c r="E537" s="514" t="s">
        <v>77</v>
      </c>
      <c r="F537" s="514">
        <v>26084967.100000001</v>
      </c>
      <c r="G537" s="514">
        <v>26084967.100000001</v>
      </c>
      <c r="I537" s="514">
        <v>1</v>
      </c>
    </row>
    <row r="538" spans="2:9" x14ac:dyDescent="0.35">
      <c r="B538" s="514">
        <v>14</v>
      </c>
      <c r="C538" s="514" t="s">
        <v>105</v>
      </c>
      <c r="D538" s="514" t="s">
        <v>907</v>
      </c>
      <c r="E538" s="514" t="s">
        <v>930</v>
      </c>
      <c r="F538" s="514">
        <v>22057488.030000001</v>
      </c>
      <c r="G538" s="514">
        <v>22057488.030000001</v>
      </c>
      <c r="I538" s="514">
        <v>2</v>
      </c>
    </row>
    <row r="539" spans="2:9" x14ac:dyDescent="0.35">
      <c r="B539" s="514">
        <v>22</v>
      </c>
      <c r="C539" s="514" t="s">
        <v>103</v>
      </c>
      <c r="D539" s="514" t="s">
        <v>103</v>
      </c>
      <c r="E539" s="514" t="s">
        <v>1616</v>
      </c>
      <c r="F539" s="514">
        <v>23840190.609999999</v>
      </c>
      <c r="G539" s="514">
        <v>24032272.300000001</v>
      </c>
      <c r="I539" s="514">
        <v>1</v>
      </c>
    </row>
    <row r="540" spans="2:9" x14ac:dyDescent="0.35">
      <c r="B540" s="514">
        <v>22</v>
      </c>
      <c r="C540" s="514" t="s">
        <v>11</v>
      </c>
      <c r="D540" s="514" t="s">
        <v>924</v>
      </c>
      <c r="E540" s="514" t="s">
        <v>1301</v>
      </c>
      <c r="F540" s="514">
        <v>25295727.239999998</v>
      </c>
      <c r="G540" s="514">
        <v>25723216.989999998</v>
      </c>
      <c r="I540" s="514">
        <v>1</v>
      </c>
    </row>
    <row r="541" spans="2:9" x14ac:dyDescent="0.35">
      <c r="B541" s="514">
        <v>22</v>
      </c>
      <c r="C541" s="514" t="s">
        <v>13</v>
      </c>
      <c r="D541" s="514" t="s">
        <v>106</v>
      </c>
      <c r="E541" s="514" t="s">
        <v>536</v>
      </c>
      <c r="F541" s="514">
        <v>18144743.32</v>
      </c>
      <c r="G541" s="514">
        <v>18307962.8633333</v>
      </c>
      <c r="I541" s="514">
        <v>3</v>
      </c>
    </row>
    <row r="542" spans="2:9" x14ac:dyDescent="0.35">
      <c r="B542" s="514">
        <v>22</v>
      </c>
      <c r="C542" s="514" t="s">
        <v>73</v>
      </c>
      <c r="D542" s="514" t="s">
        <v>675</v>
      </c>
      <c r="E542" s="514" t="s">
        <v>1437</v>
      </c>
      <c r="F542" s="514">
        <v>14210293.08</v>
      </c>
      <c r="G542" s="514">
        <v>14357826.939999999</v>
      </c>
      <c r="I542" s="514">
        <v>1</v>
      </c>
    </row>
    <row r="543" spans="2:9" x14ac:dyDescent="0.35">
      <c r="B543" s="514">
        <v>22</v>
      </c>
      <c r="C543" s="514" t="s">
        <v>74</v>
      </c>
      <c r="D543" s="514" t="s">
        <v>74</v>
      </c>
      <c r="E543" s="514" t="s">
        <v>1291</v>
      </c>
      <c r="F543" s="514">
        <v>18109450.960000001</v>
      </c>
      <c r="G543" s="514">
        <v>18312172.923333298</v>
      </c>
      <c r="I543" s="514">
        <v>3</v>
      </c>
    </row>
    <row r="544" spans="2:9" x14ac:dyDescent="0.35">
      <c r="B544" s="514">
        <v>22</v>
      </c>
      <c r="C544" s="514" t="s">
        <v>74</v>
      </c>
      <c r="D544" s="514" t="s">
        <v>74</v>
      </c>
      <c r="E544" s="514" t="s">
        <v>807</v>
      </c>
      <c r="F544" s="514">
        <v>18466052.890000001</v>
      </c>
      <c r="G544" s="514">
        <v>18525392.100000001</v>
      </c>
      <c r="I544" s="514">
        <v>1</v>
      </c>
    </row>
    <row r="545" spans="2:9" x14ac:dyDescent="0.35">
      <c r="B545" s="514">
        <v>22</v>
      </c>
      <c r="C545" s="514" t="s">
        <v>105</v>
      </c>
      <c r="D545" s="514" t="s">
        <v>107</v>
      </c>
      <c r="E545" s="514" t="s">
        <v>538</v>
      </c>
      <c r="F545" s="514">
        <v>21312983.52</v>
      </c>
      <c r="G545" s="514">
        <v>21440772.809999999</v>
      </c>
      <c r="I545" s="514">
        <v>2</v>
      </c>
    </row>
    <row r="546" spans="2:9" x14ac:dyDescent="0.35">
      <c r="B546" s="514">
        <v>22</v>
      </c>
      <c r="C546" s="514" t="s">
        <v>105</v>
      </c>
      <c r="D546" s="514" t="s">
        <v>107</v>
      </c>
      <c r="E546" s="514" t="s">
        <v>76</v>
      </c>
      <c r="F546" s="514">
        <v>20841524.833333299</v>
      </c>
      <c r="G546" s="514">
        <v>21079540.6833333</v>
      </c>
      <c r="I546" s="514">
        <v>3</v>
      </c>
    </row>
    <row r="547" spans="2:9" x14ac:dyDescent="0.35">
      <c r="B547" s="514">
        <v>22</v>
      </c>
      <c r="C547" s="514" t="s">
        <v>105</v>
      </c>
      <c r="D547" s="514" t="s">
        <v>107</v>
      </c>
      <c r="E547" s="514" t="s">
        <v>77</v>
      </c>
      <c r="F547" s="514">
        <v>18034443.77</v>
      </c>
      <c r="G547" s="514">
        <v>18202006.989999998</v>
      </c>
      <c r="I547" s="514">
        <v>1</v>
      </c>
    </row>
    <row r="548" spans="2:9" x14ac:dyDescent="0.35">
      <c r="B548" s="514">
        <v>32</v>
      </c>
      <c r="C548" s="514" t="s">
        <v>11</v>
      </c>
      <c r="D548" s="514" t="s">
        <v>104</v>
      </c>
      <c r="E548" s="514" t="s">
        <v>1242</v>
      </c>
      <c r="F548" s="514">
        <v>23710197</v>
      </c>
      <c r="G548" s="514">
        <v>23710197</v>
      </c>
      <c r="I548" s="514">
        <v>1</v>
      </c>
    </row>
    <row r="549" spans="2:9" x14ac:dyDescent="0.35">
      <c r="B549" s="514">
        <v>32</v>
      </c>
      <c r="C549" s="514" t="s">
        <v>11</v>
      </c>
      <c r="D549" s="514" t="s">
        <v>104</v>
      </c>
      <c r="E549" s="514" t="s">
        <v>1295</v>
      </c>
      <c r="F549" s="514">
        <v>19017879.66</v>
      </c>
      <c r="G549" s="514">
        <v>19017879.66</v>
      </c>
      <c r="I549" s="514">
        <v>1</v>
      </c>
    </row>
    <row r="550" spans="2:9" x14ac:dyDescent="0.35">
      <c r="B550" s="514">
        <v>32</v>
      </c>
      <c r="C550" s="514" t="s">
        <v>11</v>
      </c>
      <c r="D550" s="514" t="s">
        <v>84</v>
      </c>
      <c r="E550" s="514" t="s">
        <v>978</v>
      </c>
      <c r="F550" s="514">
        <v>20756313.710000001</v>
      </c>
      <c r="G550" s="514">
        <v>20756313.710000001</v>
      </c>
      <c r="I550" s="514">
        <v>1</v>
      </c>
    </row>
    <row r="551" spans="2:9" x14ac:dyDescent="0.35">
      <c r="B551" s="514">
        <v>32</v>
      </c>
      <c r="C551" s="514" t="s">
        <v>13</v>
      </c>
      <c r="D551" s="514" t="s">
        <v>106</v>
      </c>
      <c r="E551" s="514" t="s">
        <v>536</v>
      </c>
      <c r="F551" s="514">
        <v>21800875.960000001</v>
      </c>
      <c r="G551" s="514">
        <v>21800875.960000001</v>
      </c>
      <c r="I551" s="514">
        <v>1</v>
      </c>
    </row>
    <row r="552" spans="2:9" x14ac:dyDescent="0.35">
      <c r="B552" s="514">
        <v>32</v>
      </c>
      <c r="C552" s="514" t="s">
        <v>105</v>
      </c>
      <c r="D552" s="514" t="s">
        <v>107</v>
      </c>
      <c r="E552" s="514" t="s">
        <v>77</v>
      </c>
      <c r="F552" s="514">
        <v>22551985.274999999</v>
      </c>
      <c r="G552" s="514">
        <v>22551985.274999999</v>
      </c>
      <c r="I552" s="514">
        <v>2</v>
      </c>
    </row>
    <row r="553" spans="2:9" x14ac:dyDescent="0.35">
      <c r="B553" s="514">
        <v>87</v>
      </c>
      <c r="C553" s="514" t="s">
        <v>103</v>
      </c>
      <c r="D553" s="514" t="s">
        <v>109</v>
      </c>
      <c r="E553" s="514" t="s">
        <v>800</v>
      </c>
      <c r="F553" s="514">
        <v>20755203.43</v>
      </c>
      <c r="G553" s="514">
        <v>20755203.43</v>
      </c>
      <c r="I553" s="514">
        <v>1</v>
      </c>
    </row>
    <row r="554" spans="2:9" x14ac:dyDescent="0.35">
      <c r="B554" s="514">
        <v>87</v>
      </c>
      <c r="C554" s="514" t="s">
        <v>74</v>
      </c>
      <c r="D554" s="514" t="s">
        <v>74</v>
      </c>
      <c r="E554" s="514" t="s">
        <v>1291</v>
      </c>
      <c r="F554" s="514">
        <v>15086383.515000001</v>
      </c>
      <c r="G554" s="514">
        <v>15086383.515000001</v>
      </c>
      <c r="I554" s="514">
        <v>4</v>
      </c>
    </row>
    <row r="555" spans="2:9" x14ac:dyDescent="0.35">
      <c r="B555" s="514">
        <v>88</v>
      </c>
      <c r="C555" s="514" t="s">
        <v>103</v>
      </c>
      <c r="D555" s="514" t="s">
        <v>109</v>
      </c>
      <c r="E555" s="514" t="s">
        <v>82</v>
      </c>
      <c r="F555" s="514">
        <v>21205691.260000002</v>
      </c>
      <c r="G555" s="514">
        <v>21379558.949999999</v>
      </c>
      <c r="I555" s="514">
        <v>1</v>
      </c>
    </row>
    <row r="556" spans="2:9" x14ac:dyDescent="0.35">
      <c r="B556" s="514">
        <v>88</v>
      </c>
      <c r="C556" s="514" t="s">
        <v>103</v>
      </c>
      <c r="D556" s="514" t="s">
        <v>109</v>
      </c>
      <c r="E556" s="514" t="s">
        <v>800</v>
      </c>
      <c r="F556" s="514">
        <v>16911174.975000001</v>
      </c>
      <c r="G556" s="514">
        <v>17049861.75</v>
      </c>
      <c r="I556" s="514">
        <v>2</v>
      </c>
    </row>
    <row r="557" spans="2:9" x14ac:dyDescent="0.35">
      <c r="B557" s="514">
        <v>88</v>
      </c>
      <c r="C557" s="514" t="s">
        <v>103</v>
      </c>
      <c r="D557" s="514" t="s">
        <v>109</v>
      </c>
      <c r="E557" s="514" t="s">
        <v>919</v>
      </c>
      <c r="F557" s="514">
        <v>18123307.190000001</v>
      </c>
      <c r="G557" s="514">
        <v>18279010.27</v>
      </c>
      <c r="I557" s="514">
        <v>1</v>
      </c>
    </row>
    <row r="558" spans="2:9" x14ac:dyDescent="0.35">
      <c r="B558" s="514">
        <v>88</v>
      </c>
      <c r="C558" s="514" t="s">
        <v>103</v>
      </c>
      <c r="D558" s="514" t="s">
        <v>109</v>
      </c>
      <c r="E558" s="514" t="s">
        <v>990</v>
      </c>
      <c r="F558" s="514">
        <v>13056545.42</v>
      </c>
      <c r="G558" s="514">
        <v>13180207.74</v>
      </c>
      <c r="I558" s="514">
        <v>1</v>
      </c>
    </row>
    <row r="559" spans="2:9" x14ac:dyDescent="0.35">
      <c r="B559" s="514">
        <v>88</v>
      </c>
      <c r="C559" s="514" t="s">
        <v>11</v>
      </c>
      <c r="D559" s="514" t="s">
        <v>95</v>
      </c>
      <c r="E559" s="514" t="s">
        <v>926</v>
      </c>
      <c r="F559" s="514">
        <v>17862810.75</v>
      </c>
      <c r="G559" s="514">
        <v>17862810.75</v>
      </c>
      <c r="I559" s="514">
        <v>1</v>
      </c>
    </row>
    <row r="560" spans="2:9" x14ac:dyDescent="0.35">
      <c r="B560" s="514">
        <v>88</v>
      </c>
      <c r="C560" s="514" t="s">
        <v>73</v>
      </c>
      <c r="D560" s="514" t="s">
        <v>1282</v>
      </c>
      <c r="E560" s="514" t="s">
        <v>1297</v>
      </c>
      <c r="F560" s="514">
        <v>23326264.399999999</v>
      </c>
      <c r="G560" s="514">
        <v>23326264.399999999</v>
      </c>
      <c r="I560" s="514">
        <v>1</v>
      </c>
    </row>
    <row r="561" spans="2:9" x14ac:dyDescent="0.35">
      <c r="B561" s="514">
        <v>88</v>
      </c>
      <c r="C561" s="514" t="s">
        <v>74</v>
      </c>
      <c r="D561" s="514" t="s">
        <v>72</v>
      </c>
      <c r="E561" s="514" t="s">
        <v>1316</v>
      </c>
      <c r="F561" s="514">
        <v>14221751.5</v>
      </c>
      <c r="G561" s="514">
        <v>14443503</v>
      </c>
      <c r="I561" s="514">
        <v>1</v>
      </c>
    </row>
    <row r="562" spans="2:9" x14ac:dyDescent="0.35">
      <c r="B562" s="514">
        <v>88</v>
      </c>
      <c r="C562" s="514" t="s">
        <v>74</v>
      </c>
      <c r="D562" s="514" t="s">
        <v>72</v>
      </c>
      <c r="E562" s="514" t="s">
        <v>1322</v>
      </c>
      <c r="F562" s="514">
        <v>14221751.5</v>
      </c>
      <c r="G562" s="514">
        <v>14443503</v>
      </c>
      <c r="I562" s="514">
        <v>1</v>
      </c>
    </row>
    <row r="563" spans="2:9" x14ac:dyDescent="0.35">
      <c r="B563" s="514">
        <v>88</v>
      </c>
      <c r="C563" s="514" t="s">
        <v>74</v>
      </c>
      <c r="D563" s="514" t="s">
        <v>75</v>
      </c>
      <c r="E563" s="514" t="s">
        <v>929</v>
      </c>
      <c r="F563" s="514">
        <v>22940058.289999999</v>
      </c>
      <c r="G563" s="514">
        <v>23122011.850000001</v>
      </c>
      <c r="I563" s="514">
        <v>1</v>
      </c>
    </row>
    <row r="564" spans="2:9" x14ac:dyDescent="0.35">
      <c r="B564" s="514">
        <v>88</v>
      </c>
      <c r="C564" s="514" t="s">
        <v>74</v>
      </c>
      <c r="D564" s="514" t="s">
        <v>87</v>
      </c>
      <c r="E564" s="514" t="s">
        <v>98</v>
      </c>
      <c r="F564" s="514">
        <v>16968900.7033333</v>
      </c>
      <c r="G564" s="514">
        <v>17084716.809999999</v>
      </c>
      <c r="I564" s="514">
        <v>3</v>
      </c>
    </row>
    <row r="565" spans="2:9" x14ac:dyDescent="0.35">
      <c r="B565" s="514">
        <v>88</v>
      </c>
      <c r="C565" s="514" t="s">
        <v>74</v>
      </c>
      <c r="D565" s="514" t="s">
        <v>87</v>
      </c>
      <c r="E565" s="514" t="s">
        <v>1289</v>
      </c>
      <c r="F565" s="514">
        <v>14167962.699999999</v>
      </c>
      <c r="G565" s="514">
        <v>14299946.720000001</v>
      </c>
      <c r="I565" s="514">
        <v>1</v>
      </c>
    </row>
    <row r="566" spans="2:9" x14ac:dyDescent="0.35">
      <c r="B566" s="514">
        <v>88</v>
      </c>
      <c r="C566" s="514" t="s">
        <v>74</v>
      </c>
      <c r="D566" s="514" t="s">
        <v>87</v>
      </c>
      <c r="E566" s="514" t="s">
        <v>1317</v>
      </c>
      <c r="F566" s="514">
        <v>16192457.6</v>
      </c>
      <c r="G566" s="514">
        <v>16338368</v>
      </c>
      <c r="I566" s="514">
        <v>1</v>
      </c>
    </row>
    <row r="567" spans="2:9" x14ac:dyDescent="0.35">
      <c r="B567" s="514">
        <v>93</v>
      </c>
      <c r="C567" s="514" t="s">
        <v>103</v>
      </c>
      <c r="D567" s="514" t="s">
        <v>820</v>
      </c>
      <c r="E567" s="514" t="s">
        <v>1286</v>
      </c>
      <c r="F567" s="514">
        <v>24697202</v>
      </c>
      <c r="G567" s="514">
        <v>24745780</v>
      </c>
      <c r="I567" s="514">
        <v>1</v>
      </c>
    </row>
    <row r="568" spans="2:9" x14ac:dyDescent="0.35">
      <c r="B568" s="514">
        <v>93</v>
      </c>
      <c r="C568" s="514" t="s">
        <v>103</v>
      </c>
      <c r="D568" s="514" t="s">
        <v>109</v>
      </c>
      <c r="E568" s="514" t="s">
        <v>810</v>
      </c>
      <c r="F568" s="514">
        <v>18948083.699999999</v>
      </c>
      <c r="G568" s="514">
        <v>19136224.530000001</v>
      </c>
      <c r="I568" s="514">
        <v>1</v>
      </c>
    </row>
    <row r="569" spans="2:9" x14ac:dyDescent="0.35">
      <c r="B569" s="514">
        <v>93</v>
      </c>
      <c r="C569" s="514" t="s">
        <v>103</v>
      </c>
      <c r="D569" s="514" t="s">
        <v>109</v>
      </c>
      <c r="E569" s="514" t="s">
        <v>823</v>
      </c>
      <c r="F569" s="514">
        <v>17173229.120000001</v>
      </c>
      <c r="G569" s="514">
        <v>17173229.120000001</v>
      </c>
      <c r="I569" s="514">
        <v>1</v>
      </c>
    </row>
    <row r="570" spans="2:9" x14ac:dyDescent="0.35">
      <c r="B570" s="514">
        <v>93</v>
      </c>
      <c r="C570" s="514" t="s">
        <v>103</v>
      </c>
      <c r="D570" s="514" t="s">
        <v>109</v>
      </c>
      <c r="E570" s="514" t="s">
        <v>82</v>
      </c>
      <c r="F570" s="514">
        <v>14449832.9</v>
      </c>
      <c r="G570" s="514">
        <v>14449832.9</v>
      </c>
      <c r="I570" s="514">
        <v>1</v>
      </c>
    </row>
    <row r="571" spans="2:9" x14ac:dyDescent="0.35">
      <c r="B571" s="514">
        <v>93</v>
      </c>
      <c r="C571" s="514" t="s">
        <v>103</v>
      </c>
      <c r="D571" s="514" t="s">
        <v>109</v>
      </c>
      <c r="E571" s="514" t="s">
        <v>800</v>
      </c>
      <c r="F571" s="514">
        <v>19270881.879999999</v>
      </c>
      <c r="G571" s="514">
        <v>19428720.236666702</v>
      </c>
      <c r="I571" s="514">
        <v>3</v>
      </c>
    </row>
    <row r="572" spans="2:9" x14ac:dyDescent="0.35">
      <c r="B572" s="514">
        <v>93</v>
      </c>
      <c r="C572" s="514" t="s">
        <v>103</v>
      </c>
      <c r="D572" s="514" t="s">
        <v>109</v>
      </c>
      <c r="E572" s="514" t="s">
        <v>919</v>
      </c>
      <c r="F572" s="514">
        <v>16969827.460000001</v>
      </c>
      <c r="G572" s="514">
        <v>16999245.504999999</v>
      </c>
      <c r="I572" s="514">
        <v>2</v>
      </c>
    </row>
    <row r="573" spans="2:9" x14ac:dyDescent="0.35">
      <c r="B573" s="514">
        <v>93</v>
      </c>
      <c r="C573" s="514" t="s">
        <v>11</v>
      </c>
      <c r="D573" s="514" t="s">
        <v>924</v>
      </c>
      <c r="E573" s="514" t="s">
        <v>924</v>
      </c>
      <c r="F573" s="514">
        <v>21383627.719999999</v>
      </c>
      <c r="G573" s="514">
        <v>21448733.329999998</v>
      </c>
      <c r="I573" s="514">
        <v>1</v>
      </c>
    </row>
    <row r="574" spans="2:9" x14ac:dyDescent="0.35">
      <c r="B574" s="514">
        <v>93</v>
      </c>
      <c r="C574" s="514" t="s">
        <v>11</v>
      </c>
      <c r="D574" s="514" t="s">
        <v>95</v>
      </c>
      <c r="E574" s="514" t="s">
        <v>925</v>
      </c>
      <c r="F574" s="514">
        <v>18239780</v>
      </c>
      <c r="G574" s="514">
        <v>18299780</v>
      </c>
      <c r="I574" s="514">
        <v>1</v>
      </c>
    </row>
    <row r="575" spans="2:9" x14ac:dyDescent="0.35">
      <c r="B575" s="514">
        <v>93</v>
      </c>
      <c r="C575" s="514" t="s">
        <v>11</v>
      </c>
      <c r="D575" s="514" t="s">
        <v>95</v>
      </c>
      <c r="E575" s="514" t="s">
        <v>1617</v>
      </c>
      <c r="F575" s="514">
        <v>17090569.434999999</v>
      </c>
      <c r="G575" s="514">
        <v>17165393.68</v>
      </c>
      <c r="I575" s="514">
        <v>2</v>
      </c>
    </row>
    <row r="576" spans="2:9" x14ac:dyDescent="0.35">
      <c r="B576" s="514">
        <v>93</v>
      </c>
      <c r="C576" s="514" t="s">
        <v>11</v>
      </c>
      <c r="D576" s="514" t="s">
        <v>95</v>
      </c>
      <c r="E576" s="514" t="s">
        <v>926</v>
      </c>
      <c r="F576" s="514">
        <v>15599609.65</v>
      </c>
      <c r="G576" s="514">
        <v>15779442.359999999</v>
      </c>
      <c r="I576" s="514">
        <v>1</v>
      </c>
    </row>
    <row r="577" spans="2:9" x14ac:dyDescent="0.35">
      <c r="B577" s="514">
        <v>93</v>
      </c>
      <c r="C577" s="514" t="s">
        <v>11</v>
      </c>
      <c r="D577" s="514" t="s">
        <v>84</v>
      </c>
      <c r="E577" s="514" t="s">
        <v>84</v>
      </c>
      <c r="F577" s="514">
        <v>16378143.33</v>
      </c>
      <c r="G577" s="514">
        <v>16443710.65</v>
      </c>
      <c r="I577" s="514">
        <v>2</v>
      </c>
    </row>
    <row r="578" spans="2:9" x14ac:dyDescent="0.35">
      <c r="B578" s="514">
        <v>93</v>
      </c>
      <c r="C578" s="514" t="s">
        <v>11</v>
      </c>
      <c r="D578" s="514" t="s">
        <v>99</v>
      </c>
      <c r="E578" s="514" t="s">
        <v>1270</v>
      </c>
      <c r="F578" s="514">
        <v>18784980.420000002</v>
      </c>
      <c r="G578" s="514">
        <v>18884980.420000002</v>
      </c>
      <c r="I578" s="514">
        <v>1</v>
      </c>
    </row>
    <row r="579" spans="2:9" x14ac:dyDescent="0.35">
      <c r="B579" s="514">
        <v>93</v>
      </c>
      <c r="C579" s="514" t="s">
        <v>11</v>
      </c>
      <c r="D579" s="514" t="s">
        <v>979</v>
      </c>
      <c r="E579" s="514" t="s">
        <v>979</v>
      </c>
      <c r="F579" s="514">
        <v>21841660</v>
      </c>
      <c r="G579" s="514">
        <v>22013800</v>
      </c>
      <c r="I579" s="514">
        <v>1</v>
      </c>
    </row>
    <row r="580" spans="2:9" x14ac:dyDescent="0.35">
      <c r="B580" s="514">
        <v>93</v>
      </c>
      <c r="C580" s="514" t="s">
        <v>12</v>
      </c>
      <c r="D580" s="514" t="s">
        <v>12</v>
      </c>
      <c r="E580" s="514" t="s">
        <v>989</v>
      </c>
      <c r="F580" s="514">
        <v>43035118.409999996</v>
      </c>
      <c r="G580" s="514">
        <v>43083884.960000001</v>
      </c>
      <c r="I580" s="514">
        <v>1</v>
      </c>
    </row>
    <row r="581" spans="2:9" x14ac:dyDescent="0.35">
      <c r="B581" s="514">
        <v>93</v>
      </c>
      <c r="C581" s="514" t="s">
        <v>12</v>
      </c>
      <c r="D581" s="514" t="s">
        <v>12</v>
      </c>
      <c r="E581" s="514" t="s">
        <v>1618</v>
      </c>
      <c r="F581" s="514">
        <v>14347738.529999999</v>
      </c>
      <c r="G581" s="514">
        <v>14518197.9</v>
      </c>
      <c r="I581" s="514">
        <v>1</v>
      </c>
    </row>
    <row r="582" spans="2:9" x14ac:dyDescent="0.35">
      <c r="B582" s="514">
        <v>93</v>
      </c>
      <c r="C582" s="514" t="s">
        <v>12</v>
      </c>
      <c r="D582" s="514" t="s">
        <v>538</v>
      </c>
      <c r="E582" s="514" t="s">
        <v>1314</v>
      </c>
      <c r="F582" s="514">
        <v>20968380.170000002</v>
      </c>
      <c r="G582" s="514">
        <v>20968380.170000002</v>
      </c>
      <c r="I582" s="514">
        <v>1</v>
      </c>
    </row>
    <row r="583" spans="2:9" x14ac:dyDescent="0.35">
      <c r="B583" s="514">
        <v>93</v>
      </c>
      <c r="C583" s="514" t="s">
        <v>12</v>
      </c>
      <c r="D583" s="514" t="s">
        <v>85</v>
      </c>
      <c r="E583" s="514" t="s">
        <v>86</v>
      </c>
      <c r="F583" s="514">
        <v>15881006.710000001</v>
      </c>
      <c r="G583" s="514">
        <v>15881006.710000001</v>
      </c>
      <c r="I583" s="514">
        <v>1</v>
      </c>
    </row>
    <row r="584" spans="2:9" x14ac:dyDescent="0.35">
      <c r="B584" s="514">
        <v>93</v>
      </c>
      <c r="C584" s="514" t="s">
        <v>12</v>
      </c>
      <c r="D584" s="514" t="s">
        <v>85</v>
      </c>
      <c r="E584" s="514" t="s">
        <v>1599</v>
      </c>
      <c r="F584" s="514">
        <v>19677316.539999999</v>
      </c>
      <c r="G584" s="514">
        <v>19821850.539999999</v>
      </c>
      <c r="I584" s="514">
        <v>1</v>
      </c>
    </row>
    <row r="585" spans="2:9" x14ac:dyDescent="0.35">
      <c r="B585" s="514">
        <v>93</v>
      </c>
      <c r="C585" s="514" t="s">
        <v>12</v>
      </c>
      <c r="D585" s="514" t="s">
        <v>904</v>
      </c>
      <c r="E585" s="514" t="s">
        <v>1318</v>
      </c>
      <c r="F585" s="514">
        <v>24661592.555</v>
      </c>
      <c r="G585" s="514">
        <v>24962654.25</v>
      </c>
      <c r="I585" s="514">
        <v>2</v>
      </c>
    </row>
    <row r="586" spans="2:9" x14ac:dyDescent="0.35">
      <c r="B586" s="514">
        <v>93</v>
      </c>
      <c r="C586" s="514" t="s">
        <v>13</v>
      </c>
      <c r="D586" s="514" t="s">
        <v>106</v>
      </c>
      <c r="E586" s="514" t="s">
        <v>1275</v>
      </c>
      <c r="F586" s="514">
        <v>15830769.130000001</v>
      </c>
      <c r="G586" s="514">
        <v>15964805.33</v>
      </c>
      <c r="I586" s="514">
        <v>4</v>
      </c>
    </row>
    <row r="587" spans="2:9" x14ac:dyDescent="0.35">
      <c r="B587" s="514">
        <v>93</v>
      </c>
      <c r="C587" s="514" t="s">
        <v>13</v>
      </c>
      <c r="D587" s="514" t="s">
        <v>106</v>
      </c>
      <c r="E587" s="514" t="s">
        <v>630</v>
      </c>
      <c r="F587" s="514">
        <v>16551907</v>
      </c>
      <c r="G587" s="514">
        <v>16551907</v>
      </c>
      <c r="I587" s="514">
        <v>1</v>
      </c>
    </row>
    <row r="588" spans="2:9" x14ac:dyDescent="0.35">
      <c r="B588" s="514">
        <v>93</v>
      </c>
      <c r="C588" s="514" t="s">
        <v>13</v>
      </c>
      <c r="D588" s="514" t="s">
        <v>106</v>
      </c>
      <c r="E588" s="514" t="s">
        <v>536</v>
      </c>
      <c r="F588" s="514">
        <v>16971183.440000001</v>
      </c>
      <c r="G588" s="514">
        <v>16971183.440000001</v>
      </c>
      <c r="I588" s="514">
        <v>2</v>
      </c>
    </row>
    <row r="589" spans="2:9" x14ac:dyDescent="0.35">
      <c r="B589" s="514">
        <v>93</v>
      </c>
      <c r="C589" s="514" t="s">
        <v>73</v>
      </c>
      <c r="D589" s="514" t="s">
        <v>813</v>
      </c>
      <c r="E589" s="514" t="s">
        <v>813</v>
      </c>
      <c r="F589" s="514">
        <v>18281213.870000001</v>
      </c>
      <c r="G589" s="514">
        <v>18339126.52</v>
      </c>
      <c r="I589" s="514">
        <v>1</v>
      </c>
    </row>
    <row r="590" spans="2:9" x14ac:dyDescent="0.35">
      <c r="B590" s="514">
        <v>93</v>
      </c>
      <c r="C590" s="514" t="s">
        <v>73</v>
      </c>
      <c r="D590" s="514" t="s">
        <v>675</v>
      </c>
      <c r="E590" s="514" t="s">
        <v>698</v>
      </c>
      <c r="F590" s="514">
        <v>22334725.789999999</v>
      </c>
      <c r="G590" s="514">
        <v>22484383.100000001</v>
      </c>
      <c r="I590" s="514">
        <v>1</v>
      </c>
    </row>
    <row r="591" spans="2:9" x14ac:dyDescent="0.35">
      <c r="B591" s="514">
        <v>93</v>
      </c>
      <c r="C591" s="514" t="s">
        <v>73</v>
      </c>
      <c r="D591" s="514" t="s">
        <v>675</v>
      </c>
      <c r="E591" s="514" t="s">
        <v>1437</v>
      </c>
      <c r="F591" s="514">
        <v>15411902.67</v>
      </c>
      <c r="G591" s="514">
        <v>15411902.67</v>
      </c>
      <c r="I591" s="514">
        <v>1</v>
      </c>
    </row>
    <row r="592" spans="2:9" x14ac:dyDescent="0.35">
      <c r="B592" s="514">
        <v>93</v>
      </c>
      <c r="C592" s="514" t="s">
        <v>74</v>
      </c>
      <c r="D592" s="514" t="s">
        <v>74</v>
      </c>
      <c r="E592" s="514" t="s">
        <v>1291</v>
      </c>
      <c r="F592" s="514">
        <v>17878627.68</v>
      </c>
      <c r="G592" s="514">
        <v>17878627.68</v>
      </c>
      <c r="I592" s="514">
        <v>1</v>
      </c>
    </row>
    <row r="593" spans="2:9" x14ac:dyDescent="0.35">
      <c r="B593" s="514">
        <v>93</v>
      </c>
      <c r="C593" s="514" t="s">
        <v>74</v>
      </c>
      <c r="D593" s="514" t="s">
        <v>74</v>
      </c>
      <c r="E593" s="514" t="s">
        <v>807</v>
      </c>
      <c r="F593" s="514">
        <v>18743928.190000001</v>
      </c>
      <c r="G593" s="514">
        <v>18743928.190000001</v>
      </c>
      <c r="I593" s="514">
        <v>1</v>
      </c>
    </row>
    <row r="594" spans="2:9" x14ac:dyDescent="0.35">
      <c r="B594" s="514">
        <v>93</v>
      </c>
      <c r="C594" s="514" t="s">
        <v>74</v>
      </c>
      <c r="D594" s="514" t="s">
        <v>74</v>
      </c>
      <c r="E594" s="514" t="s">
        <v>814</v>
      </c>
      <c r="F594" s="514">
        <v>15500031.99</v>
      </c>
      <c r="G594" s="514">
        <v>15500031.99</v>
      </c>
      <c r="I594" s="514">
        <v>1</v>
      </c>
    </row>
    <row r="595" spans="2:9" x14ac:dyDescent="0.35">
      <c r="B595" s="514">
        <v>93</v>
      </c>
      <c r="C595" s="514" t="s">
        <v>74</v>
      </c>
      <c r="D595" s="514" t="s">
        <v>74</v>
      </c>
      <c r="E595" s="514" t="s">
        <v>1443</v>
      </c>
      <c r="F595" s="514">
        <v>21007864.739999998</v>
      </c>
      <c r="G595" s="514">
        <v>21007864.739999998</v>
      </c>
      <c r="I595" s="514">
        <v>1</v>
      </c>
    </row>
    <row r="596" spans="2:9" x14ac:dyDescent="0.35">
      <c r="B596" s="514">
        <v>93</v>
      </c>
      <c r="C596" s="514" t="s">
        <v>74</v>
      </c>
      <c r="D596" s="514" t="s">
        <v>74</v>
      </c>
      <c r="E596" s="514" t="s">
        <v>906</v>
      </c>
      <c r="F596" s="514">
        <v>20411899.710000001</v>
      </c>
      <c r="G596" s="514">
        <v>20584743.460000001</v>
      </c>
      <c r="I596" s="514">
        <v>1</v>
      </c>
    </row>
    <row r="597" spans="2:9" x14ac:dyDescent="0.35">
      <c r="B597" s="514">
        <v>93</v>
      </c>
      <c r="C597" s="514" t="s">
        <v>74</v>
      </c>
      <c r="D597" s="514" t="s">
        <v>72</v>
      </c>
      <c r="E597" s="514" t="s">
        <v>72</v>
      </c>
      <c r="F597" s="514">
        <v>14166500</v>
      </c>
      <c r="G597" s="514">
        <v>14383000</v>
      </c>
      <c r="I597" s="514">
        <v>1</v>
      </c>
    </row>
    <row r="598" spans="2:9" x14ac:dyDescent="0.35">
      <c r="B598" s="514">
        <v>93</v>
      </c>
      <c r="C598" s="514" t="s">
        <v>74</v>
      </c>
      <c r="D598" s="514" t="s">
        <v>75</v>
      </c>
      <c r="E598" s="514" t="s">
        <v>1276</v>
      </c>
      <c r="F598" s="514">
        <v>17062024.5</v>
      </c>
      <c r="G598" s="514">
        <v>17062024.5</v>
      </c>
      <c r="I598" s="514">
        <v>1</v>
      </c>
    </row>
    <row r="599" spans="2:9" x14ac:dyDescent="0.35">
      <c r="B599" s="514">
        <v>93</v>
      </c>
      <c r="C599" s="514" t="s">
        <v>74</v>
      </c>
      <c r="D599" s="514" t="s">
        <v>75</v>
      </c>
      <c r="E599" s="514" t="s">
        <v>1277</v>
      </c>
      <c r="F599" s="514">
        <v>19573612.280000001</v>
      </c>
      <c r="G599" s="514">
        <v>19573612.280000001</v>
      </c>
      <c r="I599" s="514">
        <v>1</v>
      </c>
    </row>
    <row r="600" spans="2:9" x14ac:dyDescent="0.35">
      <c r="B600" s="514">
        <v>93</v>
      </c>
      <c r="C600" s="514" t="s">
        <v>74</v>
      </c>
      <c r="D600" s="514" t="s">
        <v>97</v>
      </c>
      <c r="E600" s="514" t="s">
        <v>97</v>
      </c>
      <c r="F600" s="514">
        <v>16290550</v>
      </c>
      <c r="G600" s="514">
        <v>16440550</v>
      </c>
      <c r="I600" s="514">
        <v>1</v>
      </c>
    </row>
    <row r="601" spans="2:9" x14ac:dyDescent="0.35">
      <c r="B601" s="514">
        <v>93</v>
      </c>
      <c r="C601" s="514" t="s">
        <v>74</v>
      </c>
      <c r="D601" s="514" t="s">
        <v>97</v>
      </c>
      <c r="E601" s="514" t="s">
        <v>816</v>
      </c>
      <c r="F601" s="514">
        <v>19270685.579999998</v>
      </c>
      <c r="G601" s="514">
        <v>19270685.579999998</v>
      </c>
      <c r="I601" s="514">
        <v>1</v>
      </c>
    </row>
    <row r="602" spans="2:9" x14ac:dyDescent="0.35">
      <c r="B602" s="514">
        <v>93</v>
      </c>
      <c r="C602" s="514" t="s">
        <v>74</v>
      </c>
      <c r="D602" s="514" t="s">
        <v>87</v>
      </c>
      <c r="E602" s="514" t="s">
        <v>918</v>
      </c>
      <c r="F602" s="514">
        <v>12460495.119999999</v>
      </c>
      <c r="G602" s="514">
        <v>12460495.119999999</v>
      </c>
      <c r="I602" s="514">
        <v>1</v>
      </c>
    </row>
    <row r="603" spans="2:9" x14ac:dyDescent="0.35">
      <c r="B603" s="514">
        <v>93</v>
      </c>
      <c r="C603" s="514" t="s">
        <v>74</v>
      </c>
      <c r="D603" s="514" t="s">
        <v>804</v>
      </c>
      <c r="E603" s="514" t="s">
        <v>985</v>
      </c>
      <c r="F603" s="514">
        <v>18080745.960000001</v>
      </c>
      <c r="G603" s="514">
        <v>18080745.960000001</v>
      </c>
      <c r="I603" s="514">
        <v>1</v>
      </c>
    </row>
    <row r="604" spans="2:9" x14ac:dyDescent="0.35">
      <c r="B604" s="514">
        <v>93</v>
      </c>
      <c r="C604" s="514" t="s">
        <v>74</v>
      </c>
      <c r="D604" s="514" t="s">
        <v>804</v>
      </c>
      <c r="E604" s="514" t="s">
        <v>817</v>
      </c>
      <c r="F604" s="514">
        <v>18049935</v>
      </c>
      <c r="G604" s="514">
        <v>18108990</v>
      </c>
      <c r="I604" s="514">
        <v>1</v>
      </c>
    </row>
    <row r="605" spans="2:9" x14ac:dyDescent="0.35">
      <c r="B605" s="514">
        <v>93</v>
      </c>
      <c r="C605" s="514" t="s">
        <v>74</v>
      </c>
      <c r="D605" s="514" t="s">
        <v>1278</v>
      </c>
      <c r="E605" s="514" t="s">
        <v>1278</v>
      </c>
      <c r="F605" s="514">
        <v>18389437.77</v>
      </c>
      <c r="G605" s="514">
        <v>18389437.77</v>
      </c>
      <c r="I605" s="514">
        <v>1</v>
      </c>
    </row>
    <row r="606" spans="2:9" x14ac:dyDescent="0.35">
      <c r="B606" s="514">
        <v>93</v>
      </c>
      <c r="C606" s="514" t="s">
        <v>105</v>
      </c>
      <c r="D606" s="514" t="s">
        <v>107</v>
      </c>
      <c r="E606" s="514" t="s">
        <v>110</v>
      </c>
      <c r="F606" s="514">
        <v>13076917.390000001</v>
      </c>
      <c r="G606" s="514">
        <v>13229881.98</v>
      </c>
      <c r="I606" s="514">
        <v>1</v>
      </c>
    </row>
    <row r="607" spans="2:9" x14ac:dyDescent="0.35">
      <c r="B607" s="514">
        <v>93</v>
      </c>
      <c r="C607" s="514" t="s">
        <v>105</v>
      </c>
      <c r="D607" s="514" t="s">
        <v>107</v>
      </c>
      <c r="E607" s="514" t="s">
        <v>538</v>
      </c>
      <c r="F607" s="514">
        <v>20596663.405000001</v>
      </c>
      <c r="G607" s="514">
        <v>20630060.98</v>
      </c>
      <c r="I607" s="514">
        <v>2</v>
      </c>
    </row>
    <row r="608" spans="2:9" x14ac:dyDescent="0.35">
      <c r="B608" s="514">
        <v>93</v>
      </c>
      <c r="C608" s="514" t="s">
        <v>105</v>
      </c>
      <c r="D608" s="514" t="s">
        <v>107</v>
      </c>
      <c r="E608" s="514" t="s">
        <v>76</v>
      </c>
      <c r="F608" s="514">
        <v>19850889.23</v>
      </c>
      <c r="G608" s="514">
        <v>19997507.238000002</v>
      </c>
      <c r="I608" s="514">
        <v>5</v>
      </c>
    </row>
    <row r="609" spans="2:9" x14ac:dyDescent="0.35">
      <c r="B609" s="514">
        <v>93</v>
      </c>
      <c r="C609" s="514" t="s">
        <v>105</v>
      </c>
      <c r="D609" s="514" t="s">
        <v>107</v>
      </c>
      <c r="E609" s="514" t="s">
        <v>92</v>
      </c>
      <c r="F609" s="514">
        <v>21153313.920000002</v>
      </c>
      <c r="G609" s="514">
        <v>21219793.239999998</v>
      </c>
      <c r="I609" s="514">
        <v>1</v>
      </c>
    </row>
    <row r="610" spans="2:9" x14ac:dyDescent="0.35">
      <c r="B610" s="514">
        <v>93</v>
      </c>
      <c r="C610" s="514" t="s">
        <v>105</v>
      </c>
      <c r="D610" s="514" t="s">
        <v>107</v>
      </c>
      <c r="E610" s="514" t="s">
        <v>77</v>
      </c>
      <c r="F610" s="514">
        <v>19552512.2714286</v>
      </c>
      <c r="G610" s="514">
        <v>19597006.2271429</v>
      </c>
      <c r="I610" s="514">
        <v>7</v>
      </c>
    </row>
    <row r="611" spans="2:9" x14ac:dyDescent="0.35">
      <c r="B611" s="514">
        <v>93</v>
      </c>
      <c r="C611" s="514" t="s">
        <v>105</v>
      </c>
      <c r="D611" s="514" t="s">
        <v>907</v>
      </c>
      <c r="E611" s="514" t="s">
        <v>907</v>
      </c>
      <c r="F611" s="514">
        <v>21438186.940000001</v>
      </c>
      <c r="G611" s="514">
        <v>21438186.940000001</v>
      </c>
      <c r="I611" s="514">
        <v>1</v>
      </c>
    </row>
    <row r="612" spans="2:9" x14ac:dyDescent="0.35">
      <c r="B612" s="514">
        <v>93</v>
      </c>
      <c r="C612" s="514" t="s">
        <v>105</v>
      </c>
      <c r="D612" s="514" t="s">
        <v>907</v>
      </c>
      <c r="E612" s="514" t="s">
        <v>986</v>
      </c>
      <c r="F612" s="514">
        <v>16347905.66</v>
      </c>
      <c r="G612" s="514">
        <v>16347905.66</v>
      </c>
      <c r="I612" s="514">
        <v>1</v>
      </c>
    </row>
    <row r="613" spans="2:9" x14ac:dyDescent="0.35">
      <c r="B613" s="514">
        <v>93</v>
      </c>
      <c r="C613" s="514" t="s">
        <v>105</v>
      </c>
      <c r="D613" s="514" t="s">
        <v>495</v>
      </c>
      <c r="E613" s="514" t="s">
        <v>1279</v>
      </c>
      <c r="F613" s="514">
        <v>20658401.199999999</v>
      </c>
      <c r="G613" s="514">
        <v>20724668</v>
      </c>
      <c r="I613" s="514">
        <v>1</v>
      </c>
    </row>
    <row r="614" spans="2:9" x14ac:dyDescent="0.35">
      <c r="B614" s="514">
        <v>93</v>
      </c>
      <c r="C614" s="514" t="s">
        <v>105</v>
      </c>
      <c r="D614" s="514" t="s">
        <v>521</v>
      </c>
      <c r="E614" s="514" t="s">
        <v>682</v>
      </c>
      <c r="F614" s="514">
        <v>17831791.855</v>
      </c>
      <c r="G614" s="514">
        <v>18075900.835000001</v>
      </c>
      <c r="I614" s="514">
        <v>2</v>
      </c>
    </row>
    <row r="615" spans="2:9" x14ac:dyDescent="0.35">
      <c r="B615" s="514">
        <v>93</v>
      </c>
      <c r="C615" s="514" t="s">
        <v>105</v>
      </c>
      <c r="D615" s="514" t="s">
        <v>521</v>
      </c>
      <c r="E615" s="514" t="s">
        <v>1307</v>
      </c>
      <c r="F615" s="514">
        <v>17522405.640000001</v>
      </c>
      <c r="G615" s="514">
        <v>17579339.600000001</v>
      </c>
      <c r="I615" s="514">
        <v>1</v>
      </c>
    </row>
    <row r="616" spans="2:9" x14ac:dyDescent="0.35">
      <c r="B616" s="514">
        <v>93</v>
      </c>
      <c r="C616" s="514" t="s">
        <v>105</v>
      </c>
      <c r="D616" s="514" t="s">
        <v>108</v>
      </c>
      <c r="E616" s="514" t="s">
        <v>108</v>
      </c>
      <c r="F616" s="514">
        <v>20070053.013333298</v>
      </c>
      <c r="G616" s="514">
        <v>20216984.366666701</v>
      </c>
      <c r="I616" s="514">
        <v>3</v>
      </c>
    </row>
    <row r="617" spans="2:9" x14ac:dyDescent="0.35">
      <c r="B617" s="514">
        <v>93</v>
      </c>
      <c r="C617" s="514" t="s">
        <v>105</v>
      </c>
      <c r="D617" s="514" t="s">
        <v>108</v>
      </c>
      <c r="E617" s="514" t="s">
        <v>1280</v>
      </c>
      <c r="F617" s="514">
        <v>19650046</v>
      </c>
      <c r="G617" s="514">
        <v>19795780</v>
      </c>
      <c r="I617" s="514">
        <v>1</v>
      </c>
    </row>
    <row r="618" spans="2:9" x14ac:dyDescent="0.35">
      <c r="B618" s="514">
        <v>93</v>
      </c>
      <c r="C618" s="514" t="s">
        <v>105</v>
      </c>
      <c r="D618" s="514" t="s">
        <v>108</v>
      </c>
      <c r="E618" s="514" t="s">
        <v>621</v>
      </c>
      <c r="F618" s="514">
        <v>20371005.460000001</v>
      </c>
      <c r="G618" s="514">
        <v>20458989.25</v>
      </c>
      <c r="I618" s="514">
        <v>1</v>
      </c>
    </row>
    <row r="619" spans="2:9" x14ac:dyDescent="0.35">
      <c r="B619" s="514">
        <v>93</v>
      </c>
      <c r="C619" s="514" t="s">
        <v>105</v>
      </c>
      <c r="D619" s="514" t="s">
        <v>108</v>
      </c>
      <c r="E619" s="514" t="s">
        <v>987</v>
      </c>
      <c r="F619" s="514">
        <v>14801700</v>
      </c>
      <c r="G619" s="514">
        <v>15012000</v>
      </c>
      <c r="I619" s="514">
        <v>1</v>
      </c>
    </row>
    <row r="620" spans="2:9" x14ac:dyDescent="0.35">
      <c r="B620" s="514">
        <v>96</v>
      </c>
      <c r="C620" s="514" t="s">
        <v>103</v>
      </c>
      <c r="D620" s="514" t="s">
        <v>109</v>
      </c>
      <c r="E620" s="514" t="s">
        <v>990</v>
      </c>
      <c r="F620" s="514">
        <v>17315065.329999998</v>
      </c>
      <c r="G620" s="514">
        <v>17329531.329999998</v>
      </c>
      <c r="I620" s="514">
        <v>1</v>
      </c>
    </row>
    <row r="621" spans="2:9" x14ac:dyDescent="0.35">
      <c r="B621" s="514">
        <v>96</v>
      </c>
      <c r="C621" s="514" t="s">
        <v>105</v>
      </c>
      <c r="D621" s="514" t="s">
        <v>107</v>
      </c>
      <c r="E621" s="514" t="s">
        <v>92</v>
      </c>
      <c r="F621" s="514">
        <v>18726008.190000001</v>
      </c>
      <c r="G621" s="514">
        <v>18726008.190000001</v>
      </c>
      <c r="I621" s="514">
        <v>1</v>
      </c>
    </row>
    <row r="622" spans="2:9" x14ac:dyDescent="0.35">
      <c r="B622" s="514">
        <v>96</v>
      </c>
      <c r="C622" s="514" t="s">
        <v>105</v>
      </c>
      <c r="D622" s="514" t="s">
        <v>907</v>
      </c>
      <c r="E622" s="514" t="s">
        <v>930</v>
      </c>
      <c r="F622" s="514">
        <v>20704125.420000002</v>
      </c>
      <c r="G622" s="514">
        <v>20704125.420000002</v>
      </c>
      <c r="I622" s="514">
        <v>3</v>
      </c>
    </row>
    <row r="623" spans="2:9" x14ac:dyDescent="0.35">
      <c r="B623" s="514">
        <v>101</v>
      </c>
      <c r="C623" s="514" t="s">
        <v>12</v>
      </c>
      <c r="D623" s="514" t="s">
        <v>12</v>
      </c>
      <c r="E623" s="514" t="s">
        <v>901</v>
      </c>
      <c r="F623" s="514">
        <v>27332106.52</v>
      </c>
      <c r="G623" s="514">
        <v>27474437.879999999</v>
      </c>
      <c r="I623" s="514">
        <v>1</v>
      </c>
    </row>
    <row r="624" spans="2:9" x14ac:dyDescent="0.35">
      <c r="B624" s="514">
        <v>105</v>
      </c>
      <c r="C624" s="514" t="s">
        <v>74</v>
      </c>
      <c r="D624" s="514" t="s">
        <v>97</v>
      </c>
      <c r="E624" s="514" t="s">
        <v>97</v>
      </c>
      <c r="F624" s="514">
        <v>14222151.029999999</v>
      </c>
      <c r="G624" s="514">
        <v>14338787.18</v>
      </c>
      <c r="I624" s="514">
        <v>1</v>
      </c>
    </row>
    <row r="625" spans="2:9" x14ac:dyDescent="0.35">
      <c r="B625" s="514">
        <v>105</v>
      </c>
      <c r="C625" s="514" t="s">
        <v>74</v>
      </c>
      <c r="D625" s="514" t="s">
        <v>87</v>
      </c>
      <c r="E625" s="514" t="s">
        <v>984</v>
      </c>
      <c r="F625" s="514">
        <v>14222151.029999999</v>
      </c>
      <c r="G625" s="514">
        <v>14338787.18</v>
      </c>
      <c r="I625" s="514">
        <v>1</v>
      </c>
    </row>
    <row r="626" spans="2:9" x14ac:dyDescent="0.35">
      <c r="B626" s="514">
        <v>105</v>
      </c>
      <c r="C626" s="514" t="s">
        <v>74</v>
      </c>
      <c r="D626" s="514" t="s">
        <v>804</v>
      </c>
      <c r="E626" s="514" t="s">
        <v>817</v>
      </c>
      <c r="F626" s="514">
        <v>14222151.029999999</v>
      </c>
      <c r="G626" s="514">
        <v>14338787.18</v>
      </c>
      <c r="I626" s="514">
        <v>1</v>
      </c>
    </row>
    <row r="627" spans="2:9" x14ac:dyDescent="0.35">
      <c r="B627" s="514">
        <v>116</v>
      </c>
      <c r="C627" s="514" t="s">
        <v>11</v>
      </c>
      <c r="D627" s="514" t="s">
        <v>104</v>
      </c>
      <c r="E627" s="514" t="s">
        <v>821</v>
      </c>
      <c r="F627" s="514">
        <v>15143206.380000001</v>
      </c>
      <c r="G627" s="514">
        <v>15143206.380000001</v>
      </c>
      <c r="I627" s="514">
        <v>1</v>
      </c>
    </row>
    <row r="628" spans="2:9" x14ac:dyDescent="0.35">
      <c r="B628" s="514">
        <v>116</v>
      </c>
      <c r="C628" s="514" t="s">
        <v>11</v>
      </c>
      <c r="D628" s="514" t="s">
        <v>104</v>
      </c>
      <c r="E628" s="514" t="s">
        <v>922</v>
      </c>
      <c r="F628" s="514">
        <v>15160297.630000001</v>
      </c>
      <c r="G628" s="514">
        <v>15160297.630000001</v>
      </c>
      <c r="I628" s="514">
        <v>1</v>
      </c>
    </row>
    <row r="629" spans="2:9" x14ac:dyDescent="0.35">
      <c r="B629" s="514">
        <v>116</v>
      </c>
      <c r="C629" s="514" t="s">
        <v>73</v>
      </c>
      <c r="D629" s="514" t="s">
        <v>675</v>
      </c>
      <c r="E629" s="514" t="s">
        <v>1304</v>
      </c>
      <c r="F629" s="514">
        <v>21317757.850000001</v>
      </c>
      <c r="G629" s="514">
        <v>21317757.850000001</v>
      </c>
      <c r="I629" s="514">
        <v>1</v>
      </c>
    </row>
    <row r="630" spans="2:9" x14ac:dyDescent="0.35">
      <c r="B630" s="514">
        <v>116</v>
      </c>
      <c r="C630" s="514" t="s">
        <v>74</v>
      </c>
      <c r="D630" s="514" t="s">
        <v>74</v>
      </c>
      <c r="E630" s="514" t="s">
        <v>1517</v>
      </c>
      <c r="F630" s="514">
        <v>15143206.380000001</v>
      </c>
      <c r="G630" s="514">
        <v>15143206.380000001</v>
      </c>
      <c r="I630" s="514">
        <v>1</v>
      </c>
    </row>
    <row r="631" spans="2:9" x14ac:dyDescent="0.35">
      <c r="B631" s="514">
        <v>116</v>
      </c>
      <c r="C631" s="514" t="s">
        <v>74</v>
      </c>
      <c r="D631" s="514" t="s">
        <v>74</v>
      </c>
      <c r="E631" s="514" t="s">
        <v>1291</v>
      </c>
      <c r="F631" s="514">
        <v>15143206.380000001</v>
      </c>
      <c r="G631" s="514">
        <v>15143206.380000001</v>
      </c>
      <c r="I631" s="514">
        <v>1</v>
      </c>
    </row>
    <row r="632" spans="2:9" x14ac:dyDescent="0.35">
      <c r="B632" s="514">
        <v>116</v>
      </c>
      <c r="C632" s="514" t="s">
        <v>74</v>
      </c>
      <c r="D632" s="514" t="s">
        <v>804</v>
      </c>
      <c r="E632" s="514" t="s">
        <v>817</v>
      </c>
      <c r="F632" s="514">
        <v>19701109.879999999</v>
      </c>
      <c r="G632" s="514">
        <v>19701109.879999999</v>
      </c>
      <c r="I632" s="514">
        <v>1</v>
      </c>
    </row>
    <row r="633" spans="2:9" x14ac:dyDescent="0.35">
      <c r="B633" s="514">
        <v>121</v>
      </c>
      <c r="C633" s="514" t="s">
        <v>11</v>
      </c>
      <c r="D633" s="514" t="s">
        <v>84</v>
      </c>
      <c r="E633" s="514" t="s">
        <v>1266</v>
      </c>
      <c r="F633" s="514">
        <v>23759273.09</v>
      </c>
      <c r="G633" s="514">
        <v>23764273.09</v>
      </c>
      <c r="I633" s="514">
        <v>1</v>
      </c>
    </row>
    <row r="634" spans="2:9" x14ac:dyDescent="0.35">
      <c r="B634" s="514">
        <v>121</v>
      </c>
      <c r="C634" s="514" t="s">
        <v>11</v>
      </c>
      <c r="D634" s="514" t="s">
        <v>84</v>
      </c>
      <c r="E634" s="514" t="s">
        <v>927</v>
      </c>
      <c r="F634" s="514">
        <v>19115239.25</v>
      </c>
      <c r="G634" s="514">
        <v>19120239.25</v>
      </c>
      <c r="I634" s="514">
        <v>1</v>
      </c>
    </row>
    <row r="635" spans="2:9" x14ac:dyDescent="0.35">
      <c r="B635" s="514">
        <v>121</v>
      </c>
      <c r="C635" s="514" t="s">
        <v>11</v>
      </c>
      <c r="D635" s="514" t="s">
        <v>84</v>
      </c>
      <c r="E635" s="514" t="s">
        <v>1240</v>
      </c>
      <c r="F635" s="514">
        <v>18841155.5</v>
      </c>
      <c r="G635" s="514">
        <v>18846155.5</v>
      </c>
      <c r="I635" s="514">
        <v>1</v>
      </c>
    </row>
    <row r="636" spans="2:9" x14ac:dyDescent="0.35">
      <c r="B636" s="514">
        <v>121</v>
      </c>
      <c r="C636" s="514" t="s">
        <v>11</v>
      </c>
      <c r="D636" s="514" t="s">
        <v>530</v>
      </c>
      <c r="E636" s="514" t="s">
        <v>1598</v>
      </c>
      <c r="F636" s="514">
        <v>16294204</v>
      </c>
      <c r="G636" s="514">
        <v>16299204</v>
      </c>
      <c r="I636" s="514">
        <v>1</v>
      </c>
    </row>
    <row r="637" spans="2:9" x14ac:dyDescent="0.35">
      <c r="B637" s="514">
        <v>121</v>
      </c>
      <c r="C637" s="514" t="s">
        <v>11</v>
      </c>
      <c r="D637" s="514" t="s">
        <v>99</v>
      </c>
      <c r="E637" s="514" t="s">
        <v>1270</v>
      </c>
      <c r="F637" s="514">
        <v>19422248.315000001</v>
      </c>
      <c r="G637" s="514">
        <v>19427248.315000001</v>
      </c>
      <c r="I637" s="514">
        <v>2</v>
      </c>
    </row>
    <row r="638" spans="2:9" x14ac:dyDescent="0.35">
      <c r="B638" s="514">
        <v>121</v>
      </c>
      <c r="C638" s="514" t="s">
        <v>74</v>
      </c>
      <c r="D638" s="514" t="s">
        <v>74</v>
      </c>
      <c r="E638" s="514" t="s">
        <v>1291</v>
      </c>
      <c r="F638" s="514">
        <v>21387061.75</v>
      </c>
      <c r="G638" s="514">
        <v>21387061.75</v>
      </c>
      <c r="I638" s="514">
        <v>1</v>
      </c>
    </row>
    <row r="639" spans="2:9" x14ac:dyDescent="0.35">
      <c r="B639" s="514">
        <v>121</v>
      </c>
      <c r="C639" s="514" t="s">
        <v>105</v>
      </c>
      <c r="D639" s="514" t="s">
        <v>107</v>
      </c>
      <c r="E639" s="514" t="s">
        <v>77</v>
      </c>
      <c r="F639" s="514">
        <v>25814616.140000001</v>
      </c>
      <c r="G639" s="514">
        <v>25887906.82</v>
      </c>
      <c r="I639" s="51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5"/>
  <sheetViews>
    <sheetView showGridLines="0" zoomScale="80" zoomScaleNormal="80" zoomScaleSheetLayoutView="100" workbookViewId="0">
      <selection activeCell="A4" sqref="A4:E4"/>
    </sheetView>
  </sheetViews>
  <sheetFormatPr baseColWidth="10" defaultColWidth="11.453125" defaultRowHeight="14.5" x14ac:dyDescent="0.25"/>
  <cols>
    <col min="1" max="1" width="2.453125" style="241" customWidth="1"/>
    <col min="2" max="2" width="23.453125" style="259" customWidth="1"/>
    <col min="3" max="3" width="43.1796875" style="262" customWidth="1"/>
    <col min="4" max="4" width="18.453125" style="241" bestFit="1" customWidth="1"/>
    <col min="5" max="5" width="27.1796875" style="261" customWidth="1"/>
    <col min="6" max="6" width="25.1796875" style="261" bestFit="1" customWidth="1"/>
    <col min="7" max="7" width="32" style="261" customWidth="1"/>
    <col min="8" max="8" width="36.26953125" style="260" customWidth="1"/>
    <col min="9" max="9" width="17" style="241" customWidth="1"/>
    <col min="10" max="10" width="25" style="264" customWidth="1"/>
    <col min="11" max="11" width="22" style="263" bestFit="1" customWidth="1"/>
    <col min="12" max="12" width="20.1796875" style="254" customWidth="1"/>
    <col min="13" max="13" width="23.81640625" style="261" customWidth="1"/>
    <col min="14" max="14" width="16.453125" style="263" customWidth="1"/>
    <col min="15" max="15" width="11.453125" style="241" bestFit="1" customWidth="1"/>
    <col min="16" max="16" width="17.26953125" style="241" bestFit="1" customWidth="1"/>
    <col min="17" max="17" width="19.1796875" style="241" customWidth="1"/>
    <col min="18" max="18" width="18.453125" style="241" customWidth="1"/>
    <col min="19" max="19" width="35.26953125" style="241" customWidth="1"/>
    <col min="20" max="20" width="14.453125" style="241" customWidth="1"/>
    <col min="21" max="21" width="15.1796875" style="241" customWidth="1"/>
    <col min="22" max="16384" width="11.453125" style="241"/>
  </cols>
  <sheetData>
    <row r="1" spans="1:67" s="543" customFormat="1" ht="15" customHeight="1" x14ac:dyDescent="0.35">
      <c r="A1" s="1820" t="s">
        <v>0</v>
      </c>
      <c r="B1" s="1820"/>
      <c r="C1" s="1820"/>
      <c r="D1" s="1820"/>
      <c r="E1" s="1820"/>
      <c r="F1" s="1820"/>
      <c r="G1" s="1820"/>
      <c r="H1" s="182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67" s="543" customFormat="1" ht="15" customHeight="1" x14ac:dyDescent="0.35">
      <c r="A2" s="1820" t="s">
        <v>419</v>
      </c>
      <c r="B2" s="1820"/>
      <c r="C2" s="1820"/>
      <c r="D2" s="1820"/>
      <c r="E2" s="1820"/>
      <c r="F2" s="1820"/>
      <c r="G2" s="1820"/>
      <c r="H2" s="182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67" s="543" customFormat="1" ht="15" customHeight="1" x14ac:dyDescent="0.35">
      <c r="A3" s="1820" t="s">
        <v>1554</v>
      </c>
      <c r="B3" s="1820"/>
      <c r="C3" s="1820"/>
      <c r="D3" s="1820"/>
      <c r="E3" s="1820"/>
      <c r="F3" s="1820"/>
      <c r="G3" s="1820"/>
      <c r="H3" s="182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67" s="530" customFormat="1" ht="12.75" customHeight="1" thickBot="1" x14ac:dyDescent="0.4">
      <c r="A4" s="1812"/>
      <c r="B4" s="1812"/>
      <c r="C4" s="1812"/>
      <c r="D4" s="1812"/>
      <c r="E4" s="1812"/>
      <c r="F4" s="547"/>
      <c r="G4" s="515"/>
      <c r="H4" s="547"/>
      <c r="I4" s="547"/>
      <c r="J4" s="547"/>
      <c r="K4" s="547"/>
      <c r="L4" s="547"/>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s="340" customFormat="1" ht="37.5" customHeight="1" thickBot="1" x14ac:dyDescent="0.3">
      <c r="A5" s="334"/>
      <c r="B5" s="1824" t="s">
        <v>202</v>
      </c>
      <c r="C5" s="1825"/>
      <c r="D5" s="1825"/>
      <c r="E5" s="1825"/>
      <c r="F5" s="1825"/>
      <c r="G5" s="1825"/>
      <c r="H5" s="1826"/>
      <c r="I5" s="337"/>
      <c r="J5" s="336"/>
      <c r="K5" s="336"/>
      <c r="L5" s="335"/>
      <c r="M5" s="335"/>
      <c r="N5" s="338"/>
      <c r="O5" s="339"/>
      <c r="P5" s="334"/>
      <c r="Q5" s="334"/>
      <c r="R5" s="334"/>
      <c r="S5" s="334"/>
      <c r="T5" s="334"/>
      <c r="U5" s="334"/>
      <c r="V5" s="334"/>
      <c r="W5" s="334"/>
    </row>
    <row r="6" spans="1:67" x14ac:dyDescent="0.25">
      <c r="A6" s="240"/>
      <c r="B6" s="41"/>
      <c r="C6" s="41"/>
      <c r="D6" s="41"/>
      <c r="E6" s="41"/>
      <c r="F6" s="41"/>
      <c r="G6" s="41"/>
      <c r="H6" s="41"/>
      <c r="I6" s="242"/>
      <c r="J6" s="119"/>
      <c r="K6" s="119"/>
      <c r="L6" s="123"/>
      <c r="M6" s="123"/>
      <c r="N6" s="243"/>
      <c r="O6" s="244"/>
      <c r="P6" s="240"/>
      <c r="Q6" s="240"/>
      <c r="R6" s="240"/>
      <c r="S6" s="240"/>
      <c r="T6" s="240"/>
      <c r="U6" s="240"/>
      <c r="V6" s="240"/>
      <c r="W6" s="240"/>
    </row>
    <row r="7" spans="1:67" s="39" customFormat="1" ht="39" x14ac:dyDescent="0.25">
      <c r="B7" s="59" t="s">
        <v>81</v>
      </c>
      <c r="C7" s="52" t="s">
        <v>80</v>
      </c>
      <c r="D7" s="52" t="s">
        <v>79</v>
      </c>
      <c r="E7" s="58" t="s">
        <v>89</v>
      </c>
      <c r="F7" s="52" t="s">
        <v>112</v>
      </c>
      <c r="G7" s="52" t="s">
        <v>91</v>
      </c>
      <c r="H7" s="52" t="s">
        <v>677</v>
      </c>
      <c r="I7" s="221"/>
      <c r="J7" s="222"/>
      <c r="K7" s="222"/>
      <c r="L7" s="223"/>
      <c r="M7" s="223"/>
      <c r="N7" s="224"/>
      <c r="O7" s="221"/>
      <c r="P7" s="221"/>
      <c r="Q7" s="221"/>
      <c r="R7" s="221"/>
      <c r="S7" s="221"/>
      <c r="T7" s="221"/>
      <c r="U7" s="221"/>
      <c r="V7" s="221"/>
      <c r="W7" s="221"/>
    </row>
    <row r="8" spans="1:67" s="240" customFormat="1" x14ac:dyDescent="0.25">
      <c r="B8" s="1822" t="s">
        <v>78</v>
      </c>
      <c r="C8" s="56"/>
      <c r="D8" s="56"/>
      <c r="E8" s="56"/>
      <c r="F8" s="315">
        <v>27639474090.756199</v>
      </c>
      <c r="G8" s="55"/>
      <c r="H8" s="245"/>
      <c r="J8" s="119"/>
      <c r="K8" s="119"/>
      <c r="L8" s="123"/>
      <c r="M8" s="123"/>
      <c r="N8" s="244"/>
    </row>
    <row r="9" spans="1:67" s="240" customFormat="1" ht="29" hidden="1" x14ac:dyDescent="0.25">
      <c r="B9" s="1822"/>
      <c r="C9" s="246" t="s">
        <v>401</v>
      </c>
      <c r="D9" s="247"/>
      <c r="E9" s="214"/>
      <c r="F9" s="214"/>
      <c r="G9" s="248">
        <f>E9/$F$8</f>
        <v>0</v>
      </c>
      <c r="H9" s="248" t="e">
        <f>E9/$E$134</f>
        <v>#DIV/0!</v>
      </c>
      <c r="I9" s="119"/>
      <c r="J9" s="119"/>
      <c r="K9" s="119"/>
      <c r="L9" s="123"/>
      <c r="M9" s="123"/>
      <c r="N9" s="244"/>
    </row>
    <row r="10" spans="1:67" s="240" customFormat="1" hidden="1" x14ac:dyDescent="0.25">
      <c r="B10" s="1822"/>
      <c r="C10" s="246" t="s">
        <v>515</v>
      </c>
      <c r="D10" s="247">
        <v>0</v>
      </c>
      <c r="E10" s="214"/>
      <c r="G10" s="248">
        <f>E10/$F$8</f>
        <v>0</v>
      </c>
      <c r="H10" s="248" t="e">
        <f>E10/$E$134</f>
        <v>#DIV/0!</v>
      </c>
      <c r="J10" s="119"/>
      <c r="K10" s="119"/>
      <c r="L10" s="123"/>
      <c r="M10" s="123"/>
      <c r="N10" s="244"/>
    </row>
    <row r="11" spans="1:67" s="240" customFormat="1" hidden="1" x14ac:dyDescent="0.25">
      <c r="B11" s="1822"/>
      <c r="C11" s="246" t="s">
        <v>347</v>
      </c>
      <c r="D11" s="247">
        <v>0</v>
      </c>
      <c r="E11" s="214"/>
      <c r="F11" s="214"/>
      <c r="G11" s="248">
        <f>E11/$F$8</f>
        <v>0</v>
      </c>
      <c r="H11" s="248" t="e">
        <f>E11/$E$134</f>
        <v>#DIV/0!</v>
      </c>
      <c r="J11" s="119"/>
      <c r="K11" s="119"/>
      <c r="L11" s="123"/>
      <c r="M11" s="123"/>
      <c r="N11" s="244"/>
    </row>
    <row r="12" spans="1:67" s="240" customFormat="1" ht="29" hidden="1" x14ac:dyDescent="0.25">
      <c r="B12" s="1827"/>
      <c r="C12" s="246" t="s">
        <v>520</v>
      </c>
      <c r="D12" s="247">
        <v>0</v>
      </c>
      <c r="E12" s="214"/>
      <c r="F12" s="214"/>
      <c r="G12" s="248">
        <f t="shared" ref="G12:G16" si="0">E12/$F$8</f>
        <v>0</v>
      </c>
      <c r="H12" s="248" t="e">
        <f>E12/$E$134</f>
        <v>#DIV/0!</v>
      </c>
      <c r="J12" s="119"/>
      <c r="K12" s="119"/>
      <c r="L12" s="123"/>
      <c r="M12" s="123"/>
      <c r="N12" s="244"/>
    </row>
    <row r="13" spans="1:67" s="240" customFormat="1" x14ac:dyDescent="0.25">
      <c r="B13" s="1827"/>
      <c r="C13" s="1534" t="s">
        <v>1512</v>
      </c>
      <c r="D13" s="247">
        <v>0</v>
      </c>
      <c r="E13" s="214">
        <v>59193184.539999999</v>
      </c>
      <c r="F13" s="214"/>
      <c r="G13" s="248">
        <f t="shared" si="0"/>
        <v>2.1416176134768311E-3</v>
      </c>
      <c r="H13" s="248">
        <f>E13/E133</f>
        <v>4.6009429833046601E-3</v>
      </c>
      <c r="J13" s="119"/>
      <c r="K13" s="119"/>
      <c r="L13" s="123"/>
      <c r="M13" s="123"/>
      <c r="N13" s="244"/>
    </row>
    <row r="14" spans="1:67" s="240" customFormat="1" x14ac:dyDescent="0.25">
      <c r="B14" s="1827"/>
      <c r="C14" s="246" t="s">
        <v>1447</v>
      </c>
      <c r="D14" s="247">
        <v>0</v>
      </c>
      <c r="E14" s="214">
        <v>15339036.16</v>
      </c>
      <c r="F14" s="214"/>
      <c r="G14" s="248">
        <f t="shared" si="0"/>
        <v>5.5496845235307923E-4</v>
      </c>
      <c r="H14" s="248">
        <f>E14/E133</f>
        <v>1.1922661593467372E-3</v>
      </c>
      <c r="J14" s="119"/>
      <c r="K14" s="119"/>
      <c r="L14" s="123"/>
      <c r="M14" s="123"/>
      <c r="N14" s="244"/>
    </row>
    <row r="15" spans="1:67" s="240" customFormat="1" x14ac:dyDescent="0.25">
      <c r="B15" s="1827"/>
      <c r="C15" s="246" t="s">
        <v>531</v>
      </c>
      <c r="D15" s="247">
        <v>0</v>
      </c>
      <c r="E15" s="214">
        <v>9176010.120000001</v>
      </c>
      <c r="F15" s="249"/>
      <c r="G15" s="248">
        <f>E15/$F$8</f>
        <v>3.3198931679632949E-4</v>
      </c>
      <c r="H15" s="248">
        <f>E15/E133</f>
        <v>7.1322906014318916E-4</v>
      </c>
      <c r="J15" s="119"/>
      <c r="K15" s="119"/>
      <c r="L15" s="123"/>
      <c r="M15" s="123"/>
    </row>
    <row r="16" spans="1:67" s="240" customFormat="1" hidden="1" x14ac:dyDescent="0.25">
      <c r="B16" s="1827"/>
      <c r="C16" s="246" t="s">
        <v>629</v>
      </c>
      <c r="D16" s="247"/>
      <c r="E16" s="214"/>
      <c r="F16" s="249"/>
      <c r="G16" s="248">
        <f t="shared" si="0"/>
        <v>0</v>
      </c>
      <c r="H16" s="248" t="e">
        <f>E16/$E$134</f>
        <v>#DIV/0!</v>
      </c>
    </row>
    <row r="17" spans="2:8" s="240" customFormat="1" hidden="1" x14ac:dyDescent="0.25">
      <c r="B17" s="1828"/>
      <c r="C17" s="1126" t="s">
        <v>346</v>
      </c>
      <c r="D17" s="1129"/>
      <c r="E17" s="1132"/>
      <c r="F17" s="1131"/>
      <c r="G17" s="1125"/>
      <c r="H17" s="1125"/>
    </row>
    <row r="18" spans="2:8" s="240" customFormat="1" hidden="1" x14ac:dyDescent="0.25">
      <c r="B18" s="1827"/>
      <c r="C18" s="246" t="s">
        <v>347</v>
      </c>
      <c r="D18" s="247"/>
      <c r="E18" s="214"/>
      <c r="F18" s="249"/>
      <c r="G18" s="248"/>
      <c r="H18" s="248"/>
    </row>
    <row r="19" spans="2:8" s="240" customFormat="1" x14ac:dyDescent="0.25">
      <c r="C19" s="193" t="s">
        <v>158</v>
      </c>
      <c r="D19" s="194">
        <f>SUM(D9:D18)</f>
        <v>0</v>
      </c>
      <c r="E19" s="215">
        <f>SUM(E13:E18)</f>
        <v>83708230.820000008</v>
      </c>
      <c r="F19" s="1181"/>
      <c r="G19" s="251"/>
      <c r="H19" s="251"/>
    </row>
    <row r="20" spans="2:8" s="240" customFormat="1" x14ac:dyDescent="0.25">
      <c r="C20" s="193"/>
      <c r="D20" s="194"/>
      <c r="E20" s="215"/>
      <c r="F20" s="250"/>
      <c r="G20" s="251"/>
      <c r="H20" s="251"/>
    </row>
    <row r="21" spans="2:8" s="240" customFormat="1" x14ac:dyDescent="0.25">
      <c r="B21" s="1829" t="s">
        <v>137</v>
      </c>
      <c r="C21" s="56"/>
      <c r="D21" s="56"/>
      <c r="E21" s="56"/>
      <c r="F21" s="315">
        <v>18283447936.710602</v>
      </c>
      <c r="G21" s="55"/>
      <c r="H21" s="245"/>
    </row>
    <row r="22" spans="2:8" s="240" customFormat="1" hidden="1" x14ac:dyDescent="0.25">
      <c r="B22" s="1830"/>
      <c r="C22" s="750" t="s">
        <v>373</v>
      </c>
      <c r="D22" s="247">
        <v>0</v>
      </c>
      <c r="E22" s="1216"/>
      <c r="F22" s="249"/>
      <c r="G22" s="248">
        <f t="shared" ref="G22:G40" si="1">E22/$F$21</f>
        <v>0</v>
      </c>
      <c r="H22" s="248" t="e">
        <f>E22/$E$134</f>
        <v>#DIV/0!</v>
      </c>
    </row>
    <row r="23" spans="2:8" s="240" customFormat="1" hidden="1" x14ac:dyDescent="0.25">
      <c r="B23" s="1830"/>
      <c r="C23" s="751" t="s">
        <v>694</v>
      </c>
      <c r="D23" s="247">
        <v>0</v>
      </c>
      <c r="E23" s="318"/>
      <c r="F23" s="249"/>
      <c r="G23" s="248">
        <f t="shared" si="1"/>
        <v>0</v>
      </c>
      <c r="H23" s="248" t="e">
        <f>E23/$E$134</f>
        <v>#DIV/0!</v>
      </c>
    </row>
    <row r="24" spans="2:8" s="240" customFormat="1" x14ac:dyDescent="0.25">
      <c r="B24" s="1830"/>
      <c r="C24" s="1456" t="s">
        <v>1015</v>
      </c>
      <c r="D24" s="247">
        <v>0</v>
      </c>
      <c r="E24" s="214">
        <f>2.4550206*1000000</f>
        <v>2455020.6</v>
      </c>
      <c r="F24" s="249"/>
      <c r="G24" s="248">
        <f t="shared" si="1"/>
        <v>1.3427558130710469E-4</v>
      </c>
      <c r="H24" s="248">
        <f>E24/E133</f>
        <v>1.9082280994369352E-4</v>
      </c>
    </row>
    <row r="25" spans="2:8" s="240" customFormat="1" x14ac:dyDescent="0.25">
      <c r="B25" s="1830"/>
      <c r="C25" s="752" t="s">
        <v>347</v>
      </c>
      <c r="D25" s="247">
        <v>0</v>
      </c>
      <c r="E25" s="214">
        <f>43.493737*1000000</f>
        <v>43493737</v>
      </c>
      <c r="F25" s="249"/>
      <c r="G25" s="248">
        <f t="shared" si="1"/>
        <v>2.3788585802063445E-3</v>
      </c>
      <c r="H25" s="248">
        <f t="shared" ref="H25:H37" si="2">E25/E133</f>
        <v>3.3806629196072692E-3</v>
      </c>
    </row>
    <row r="26" spans="2:8" s="240" customFormat="1" hidden="1" x14ac:dyDescent="0.25">
      <c r="B26" s="1830"/>
      <c r="C26" s="753" t="s">
        <v>140</v>
      </c>
      <c r="D26" s="247"/>
      <c r="E26" s="214"/>
      <c r="F26" s="249"/>
      <c r="G26" s="248">
        <f t="shared" si="1"/>
        <v>0</v>
      </c>
      <c r="H26" s="248" t="e">
        <f t="shared" si="2"/>
        <v>#DIV/0!</v>
      </c>
    </row>
    <row r="27" spans="2:8" s="240" customFormat="1" hidden="1" x14ac:dyDescent="0.25">
      <c r="B27" s="1830"/>
      <c r="C27" s="753" t="s">
        <v>445</v>
      </c>
      <c r="D27" s="247"/>
      <c r="E27" s="318"/>
      <c r="F27" s="249"/>
      <c r="G27" s="248">
        <f t="shared" si="1"/>
        <v>0</v>
      </c>
      <c r="H27" s="248" t="e">
        <f t="shared" si="2"/>
        <v>#DIV/0!</v>
      </c>
    </row>
    <row r="28" spans="2:8" s="240" customFormat="1" hidden="1" x14ac:dyDescent="0.25">
      <c r="B28" s="1830"/>
      <c r="C28" s="753" t="s">
        <v>535</v>
      </c>
      <c r="D28" s="247"/>
      <c r="E28" s="318"/>
      <c r="F28" s="249"/>
      <c r="G28" s="248">
        <f t="shared" si="1"/>
        <v>0</v>
      </c>
      <c r="H28" s="248" t="e">
        <f t="shared" si="2"/>
        <v>#DIV/0!</v>
      </c>
    </row>
    <row r="29" spans="2:8" s="240" customFormat="1" hidden="1" x14ac:dyDescent="0.25">
      <c r="B29" s="1830"/>
      <c r="C29" s="754" t="s">
        <v>692</v>
      </c>
      <c r="D29" s="247">
        <v>0</v>
      </c>
      <c r="E29" s="1216"/>
      <c r="F29" s="249"/>
      <c r="G29" s="248">
        <f t="shared" si="1"/>
        <v>0</v>
      </c>
      <c r="H29" s="248" t="e">
        <f t="shared" si="2"/>
        <v>#DIV/0!</v>
      </c>
    </row>
    <row r="30" spans="2:8" s="240" customFormat="1" hidden="1" x14ac:dyDescent="0.25">
      <c r="B30" s="1830"/>
      <c r="C30" s="752" t="s">
        <v>347</v>
      </c>
      <c r="D30" s="247">
        <v>0</v>
      </c>
      <c r="E30" s="214"/>
      <c r="F30" s="249"/>
      <c r="G30" s="248">
        <f t="shared" si="1"/>
        <v>0</v>
      </c>
      <c r="H30" s="248" t="e">
        <f t="shared" si="2"/>
        <v>#DIV/0!</v>
      </c>
    </row>
    <row r="31" spans="2:8" s="240" customFormat="1" hidden="1" x14ac:dyDescent="0.25">
      <c r="B31" s="1830"/>
      <c r="C31" s="755" t="s">
        <v>140</v>
      </c>
      <c r="D31" s="247">
        <v>0</v>
      </c>
      <c r="E31" s="757"/>
      <c r="F31" s="249"/>
      <c r="G31" s="248">
        <f t="shared" si="1"/>
        <v>0</v>
      </c>
      <c r="H31" s="248" t="e">
        <f t="shared" si="2"/>
        <v>#DIV/0!</v>
      </c>
    </row>
    <row r="32" spans="2:8" s="240" customFormat="1" hidden="1" x14ac:dyDescent="0.25">
      <c r="B32" s="1830"/>
      <c r="C32" s="755" t="s">
        <v>540</v>
      </c>
      <c r="D32" s="247">
        <v>0</v>
      </c>
      <c r="E32" s="318"/>
      <c r="F32" s="249"/>
      <c r="G32" s="248">
        <f t="shared" si="1"/>
        <v>0</v>
      </c>
      <c r="H32" s="248" t="e">
        <f t="shared" si="2"/>
        <v>#DIV/0!</v>
      </c>
    </row>
    <row r="33" spans="2:8" s="240" customFormat="1" hidden="1" x14ac:dyDescent="0.25">
      <c r="B33" s="1830"/>
      <c r="C33" s="1128" t="s">
        <v>368</v>
      </c>
      <c r="D33" s="1129"/>
      <c r="E33" s="1130"/>
      <c r="F33" s="1131"/>
      <c r="G33" s="248">
        <f t="shared" si="1"/>
        <v>0</v>
      </c>
      <c r="H33" s="248" t="e">
        <f t="shared" si="2"/>
        <v>#DIV/0!</v>
      </c>
    </row>
    <row r="34" spans="2:8" s="240" customFormat="1" hidden="1" x14ac:dyDescent="0.25">
      <c r="B34" s="1830"/>
      <c r="C34" s="1159" t="s">
        <v>402</v>
      </c>
      <c r="D34" s="711"/>
      <c r="E34" s="756"/>
      <c r="F34" s="715"/>
      <c r="G34" s="248">
        <f t="shared" si="1"/>
        <v>0</v>
      </c>
      <c r="H34" s="248" t="e">
        <f t="shared" si="2"/>
        <v>#DIV/0!</v>
      </c>
    </row>
    <row r="35" spans="2:8" s="240" customFormat="1" hidden="1" x14ac:dyDescent="0.25">
      <c r="B35" s="1830"/>
      <c r="C35" s="957" t="s">
        <v>635</v>
      </c>
      <c r="D35" s="954"/>
      <c r="E35" s="955"/>
      <c r="F35" s="956"/>
      <c r="G35" s="248">
        <f t="shared" si="1"/>
        <v>0</v>
      </c>
      <c r="H35" s="248" t="e">
        <f t="shared" si="2"/>
        <v>#DIV/0!</v>
      </c>
    </row>
    <row r="36" spans="2:8" s="240" customFormat="1" hidden="1" x14ac:dyDescent="0.25">
      <c r="B36" s="1830"/>
      <c r="C36" s="1138" t="s">
        <v>634</v>
      </c>
      <c r="D36" s="711"/>
      <c r="E36" s="756"/>
      <c r="F36" s="723"/>
      <c r="G36" s="248">
        <f t="shared" si="1"/>
        <v>0</v>
      </c>
      <c r="H36" s="248" t="e">
        <f t="shared" si="2"/>
        <v>#DIV/0!</v>
      </c>
    </row>
    <row r="37" spans="2:8" s="240" customFormat="1" ht="29" hidden="1" x14ac:dyDescent="0.25">
      <c r="B37" s="1830"/>
      <c r="C37" s="953" t="s">
        <v>484</v>
      </c>
      <c r="D37" s="954"/>
      <c r="E37" s="955"/>
      <c r="F37" s="956"/>
      <c r="G37" s="248">
        <f t="shared" si="1"/>
        <v>0</v>
      </c>
      <c r="H37" s="248" t="e">
        <f t="shared" si="2"/>
        <v>#DIV/0!</v>
      </c>
    </row>
    <row r="38" spans="2:8" s="240" customFormat="1" x14ac:dyDescent="0.25">
      <c r="B38" s="1830"/>
      <c r="C38" s="1512" t="s">
        <v>1446</v>
      </c>
      <c r="D38" s="711">
        <v>0</v>
      </c>
      <c r="E38" s="757">
        <v>235955.18</v>
      </c>
      <c r="F38" s="712"/>
      <c r="G38" s="248">
        <f t="shared" si="1"/>
        <v>1.2905398413733278E-5</v>
      </c>
      <c r="H38" s="248">
        <f>E38/E133</f>
        <v>1.834022511598069E-5</v>
      </c>
    </row>
    <row r="39" spans="2:8" s="240" customFormat="1" x14ac:dyDescent="0.25">
      <c r="B39" s="817"/>
      <c r="C39" s="1479" t="s">
        <v>409</v>
      </c>
      <c r="D39" s="954">
        <v>0</v>
      </c>
      <c r="E39" s="958">
        <f>82973200.76+87844.05</f>
        <v>83061044.810000002</v>
      </c>
      <c r="F39" s="956"/>
      <c r="G39" s="248">
        <f t="shared" si="1"/>
        <v>4.542963947364931E-3</v>
      </c>
      <c r="H39" s="248">
        <f>E39/E133</f>
        <v>6.456134000465511E-3</v>
      </c>
    </row>
    <row r="40" spans="2:8" s="240" customFormat="1" x14ac:dyDescent="0.25">
      <c r="B40" s="817"/>
      <c r="C40" s="1477" t="s">
        <v>1262</v>
      </c>
      <c r="D40" s="1003">
        <v>0</v>
      </c>
      <c r="E40" s="1004">
        <f>21940835+6360030.73</f>
        <v>28300865.73</v>
      </c>
      <c r="F40" s="1005"/>
      <c r="G40" s="248">
        <f t="shared" si="1"/>
        <v>1.5478954422582312E-3</v>
      </c>
      <c r="H40" s="248">
        <f>E40/E133</f>
        <v>2.1997578034325979E-3</v>
      </c>
    </row>
    <row r="41" spans="2:8" s="240" customFormat="1" x14ac:dyDescent="0.25">
      <c r="B41" s="817"/>
      <c r="C41" s="818" t="s">
        <v>368</v>
      </c>
      <c r="D41" s="819">
        <v>0</v>
      </c>
      <c r="E41" s="820">
        <f>67150728.62+25909744.12+3515863838.65+30627978.15+362294.73+88253.88</f>
        <v>3640002838.1500006</v>
      </c>
      <c r="F41" s="821"/>
      <c r="G41" s="248">
        <f>E41/$F$21</f>
        <v>0.19908733028639444</v>
      </c>
      <c r="H41" s="248">
        <f>E41/E133</f>
        <v>0.28292861158835186</v>
      </c>
    </row>
    <row r="42" spans="2:8" s="240" customFormat="1" x14ac:dyDescent="0.25">
      <c r="C42" s="57" t="s">
        <v>141</v>
      </c>
      <c r="D42" s="120">
        <f>SUM(D22:D41)</f>
        <v>0</v>
      </c>
      <c r="E42" s="213">
        <f>SUM(E22:E41)</f>
        <v>3797549461.4700007</v>
      </c>
      <c r="F42" s="255"/>
      <c r="G42" s="118"/>
      <c r="H42" s="252"/>
    </row>
    <row r="43" spans="2:8" s="240" customFormat="1" hidden="1" x14ac:dyDescent="0.25">
      <c r="C43" s="1183"/>
      <c r="D43" s="1184"/>
      <c r="E43" s="1185"/>
      <c r="F43" s="1186"/>
      <c r="G43" s="1187"/>
      <c r="H43" s="1188"/>
    </row>
    <row r="44" spans="2:8" s="240" customFormat="1" hidden="1" x14ac:dyDescent="0.25">
      <c r="B44" s="1822" t="s">
        <v>138</v>
      </c>
      <c r="C44" s="56"/>
      <c r="D44" s="56"/>
      <c r="E44" s="56"/>
      <c r="F44" s="315"/>
      <c r="G44" s="55"/>
      <c r="H44" s="245"/>
    </row>
    <row r="45" spans="2:8" s="240" customFormat="1" hidden="1" x14ac:dyDescent="0.25">
      <c r="B45" s="1822"/>
      <c r="C45" s="526" t="s">
        <v>140</v>
      </c>
      <c r="D45" s="247">
        <v>0</v>
      </c>
      <c r="E45" s="214"/>
      <c r="F45" s="249"/>
      <c r="G45" s="248" t="e">
        <f>E45/$F$44</f>
        <v>#DIV/0!</v>
      </c>
      <c r="H45" s="248" t="e">
        <f>E45/$E$134</f>
        <v>#DIV/0!</v>
      </c>
    </row>
    <row r="46" spans="2:8" s="240" customFormat="1" hidden="1" x14ac:dyDescent="0.25">
      <c r="B46" s="1822"/>
      <c r="C46" s="246" t="s">
        <v>347</v>
      </c>
      <c r="D46" s="247">
        <v>0</v>
      </c>
      <c r="E46" s="211"/>
      <c r="F46" s="249"/>
      <c r="G46" s="256"/>
      <c r="H46" s="256"/>
    </row>
    <row r="47" spans="2:8" s="240" customFormat="1" hidden="1" x14ac:dyDescent="0.25">
      <c r="C47" s="57" t="s">
        <v>141</v>
      </c>
      <c r="D47" s="120">
        <f>SUM(D45:D46)</f>
        <v>0</v>
      </c>
      <c r="E47" s="213">
        <f>SUM(E45:E46)</f>
        <v>0</v>
      </c>
      <c r="F47" s="255"/>
      <c r="G47" s="118"/>
      <c r="H47" s="252"/>
    </row>
    <row r="48" spans="2:8" s="240" customFormat="1" x14ac:dyDescent="0.25">
      <c r="B48" s="271"/>
      <c r="C48" s="246"/>
      <c r="D48" s="247"/>
      <c r="E48" s="211"/>
      <c r="F48" s="249"/>
      <c r="G48" s="256"/>
      <c r="H48" s="256"/>
    </row>
    <row r="49" spans="2:8" s="240" customFormat="1" x14ac:dyDescent="0.25">
      <c r="B49" s="1822" t="s">
        <v>90</v>
      </c>
      <c r="C49" s="56"/>
      <c r="D49" s="56"/>
      <c r="E49" s="56"/>
      <c r="F49" s="315">
        <v>1571626264.4707758</v>
      </c>
      <c r="G49" s="55"/>
      <c r="H49" s="245"/>
    </row>
    <row r="50" spans="2:8" s="240" customFormat="1" x14ac:dyDescent="0.25">
      <c r="B50" s="1822"/>
      <c r="C50" s="246" t="s">
        <v>348</v>
      </c>
      <c r="D50" s="247">
        <v>150</v>
      </c>
      <c r="E50" s="211">
        <v>3041070605.0799999</v>
      </c>
      <c r="F50" s="249"/>
      <c r="G50" s="252">
        <f>E50/F49</f>
        <v>1.9349833187625176</v>
      </c>
      <c r="H50" s="252">
        <f>E50/E133</f>
        <v>0.23637505856306615</v>
      </c>
    </row>
    <row r="51" spans="2:8" s="240" customFormat="1" hidden="1" x14ac:dyDescent="0.25">
      <c r="B51" s="1822"/>
      <c r="C51" s="246" t="s">
        <v>645</v>
      </c>
      <c r="D51" s="247">
        <v>0</v>
      </c>
      <c r="E51" s="211"/>
      <c r="F51" s="249"/>
      <c r="G51" s="252"/>
      <c r="H51" s="252"/>
    </row>
    <row r="52" spans="2:8" s="240" customFormat="1" x14ac:dyDescent="0.25">
      <c r="C52" s="57" t="s">
        <v>141</v>
      </c>
      <c r="D52" s="120">
        <f>SUM(D50:D51)</f>
        <v>150</v>
      </c>
      <c r="E52" s="213">
        <f>SUM(E50:E51)</f>
        <v>3041070605.0799999</v>
      </c>
      <c r="F52" s="255"/>
      <c r="G52" s="118"/>
      <c r="H52" s="252"/>
    </row>
    <row r="53" spans="2:8" s="240" customFormat="1" hidden="1" x14ac:dyDescent="0.25">
      <c r="C53" s="57"/>
      <c r="D53" s="120"/>
      <c r="E53" s="213"/>
      <c r="F53" s="255"/>
      <c r="G53" s="118"/>
      <c r="H53" s="252"/>
    </row>
    <row r="54" spans="2:8" s="240" customFormat="1" hidden="1" x14ac:dyDescent="0.25">
      <c r="B54" s="1822" t="s">
        <v>119</v>
      </c>
      <c r="C54" s="56"/>
      <c r="D54" s="56"/>
      <c r="E54" s="56"/>
      <c r="F54" s="315"/>
      <c r="G54" s="55"/>
      <c r="H54" s="245"/>
    </row>
    <row r="55" spans="2:8" s="240" customFormat="1" hidden="1" x14ac:dyDescent="0.25">
      <c r="B55" s="1822"/>
      <c r="C55" s="253" t="s">
        <v>514</v>
      </c>
      <c r="D55" s="247"/>
      <c r="E55" s="214"/>
      <c r="F55" s="249"/>
      <c r="G55" s="256" t="e">
        <f>E55/$F$54</f>
        <v>#DIV/0!</v>
      </c>
      <c r="H55" s="248" t="e">
        <f>E55/$E$134</f>
        <v>#DIV/0!</v>
      </c>
    </row>
    <row r="56" spans="2:8" s="240" customFormat="1" hidden="1" x14ac:dyDescent="0.25">
      <c r="B56" s="1822"/>
      <c r="C56" s="526"/>
      <c r="D56" s="247"/>
      <c r="E56" s="318"/>
      <c r="F56" s="255"/>
      <c r="G56" s="256" t="e">
        <f>E56/$F$54</f>
        <v>#DIV/0!</v>
      </c>
      <c r="H56" s="248" t="e">
        <f>E56/$E$134</f>
        <v>#DIV/0!</v>
      </c>
    </row>
    <row r="57" spans="2:8" s="240" customFormat="1" hidden="1" x14ac:dyDescent="0.25">
      <c r="C57" s="257" t="s">
        <v>141</v>
      </c>
      <c r="D57" s="120">
        <f>SUM(D55:D56)</f>
        <v>0</v>
      </c>
      <c r="E57" s="275">
        <f>SUM(E55:E56)</f>
        <v>0</v>
      </c>
      <c r="F57" s="255"/>
      <c r="G57" s="252"/>
      <c r="H57" s="252"/>
    </row>
    <row r="58" spans="2:8" s="240" customFormat="1" x14ac:dyDescent="0.25">
      <c r="C58" s="257"/>
      <c r="D58" s="258"/>
      <c r="E58" s="213"/>
      <c r="F58" s="255"/>
      <c r="G58" s="118"/>
      <c r="H58" s="252"/>
    </row>
    <row r="59" spans="2:8" s="240" customFormat="1" x14ac:dyDescent="0.25">
      <c r="B59" s="1822" t="s">
        <v>100</v>
      </c>
      <c r="C59" s="56"/>
      <c r="D59" s="56"/>
      <c r="E59" s="56"/>
      <c r="F59" s="315">
        <f>6649.83221418296*1000000</f>
        <v>6649832214.1829605</v>
      </c>
      <c r="G59" s="55"/>
      <c r="H59" s="245"/>
    </row>
    <row r="60" spans="2:8" s="240" customFormat="1" x14ac:dyDescent="0.25">
      <c r="B60" s="1822"/>
      <c r="C60" s="246" t="s">
        <v>636</v>
      </c>
      <c r="D60" s="209">
        <v>72</v>
      </c>
      <c r="E60" s="214">
        <f>2114139327.17+43631833.42</f>
        <v>2157771160.5900002</v>
      </c>
      <c r="F60" s="214"/>
      <c r="G60" s="248">
        <f>E60/F59</f>
        <v>0.32448505332026895</v>
      </c>
      <c r="H60" s="248">
        <f>E60/E133</f>
        <v>0.16771833037948788</v>
      </c>
    </row>
    <row r="61" spans="2:8" s="240" customFormat="1" hidden="1" x14ac:dyDescent="0.25">
      <c r="B61" s="1822"/>
      <c r="C61" s="619" t="s">
        <v>499</v>
      </c>
      <c r="D61" s="209">
        <v>0</v>
      </c>
      <c r="E61" s="214"/>
      <c r="F61" s="214"/>
      <c r="G61" s="248">
        <f>E61/$F$59</f>
        <v>0</v>
      </c>
      <c r="H61" s="248" t="e">
        <f>E61/E134</f>
        <v>#DIV/0!</v>
      </c>
    </row>
    <row r="62" spans="2:8" s="240" customFormat="1" hidden="1" x14ac:dyDescent="0.25">
      <c r="B62" s="1822"/>
      <c r="C62" s="253" t="s">
        <v>483</v>
      </c>
      <c r="D62" s="209">
        <v>0</v>
      </c>
      <c r="E62" s="318"/>
      <c r="F62" s="214"/>
      <c r="G62" s="248">
        <f>E62/$F$59</f>
        <v>0</v>
      </c>
      <c r="H62" s="248" t="e">
        <f>E62/E135</f>
        <v>#DIV/0!</v>
      </c>
    </row>
    <row r="63" spans="2:8" s="240" customFormat="1" hidden="1" x14ac:dyDescent="0.25">
      <c r="B63" s="1823"/>
      <c r="C63" s="1008" t="s">
        <v>516</v>
      </c>
      <c r="D63" s="1009">
        <v>0</v>
      </c>
      <c r="E63" s="1010"/>
      <c r="F63" s="1011"/>
      <c r="G63" s="1006"/>
      <c r="H63" s="248" t="e">
        <f>E63/E136</f>
        <v>#DIV/0!</v>
      </c>
    </row>
    <row r="64" spans="2:8" s="240" customFormat="1" x14ac:dyDescent="0.25">
      <c r="B64" s="272"/>
      <c r="C64" s="257" t="s">
        <v>141</v>
      </c>
      <c r="D64" s="258">
        <f>SUM(D60:D63)</f>
        <v>72</v>
      </c>
      <c r="E64" s="213">
        <f>SUM(E60:E63)</f>
        <v>2157771160.5900002</v>
      </c>
      <c r="F64" s="255"/>
      <c r="G64" s="118"/>
      <c r="H64" s="252"/>
    </row>
    <row r="65" spans="2:9" s="240" customFormat="1" x14ac:dyDescent="0.25">
      <c r="B65" s="274"/>
      <c r="C65" s="246"/>
      <c r="D65" s="247"/>
      <c r="E65" s="210"/>
      <c r="F65" s="249"/>
      <c r="G65" s="248"/>
      <c r="H65" s="252"/>
    </row>
    <row r="66" spans="2:9" s="240" customFormat="1" x14ac:dyDescent="0.25">
      <c r="B66" s="1832" t="s">
        <v>139</v>
      </c>
      <c r="C66" s="56"/>
      <c r="D66" s="56"/>
      <c r="E66" s="56"/>
      <c r="F66" s="315">
        <v>5150269631.6727705</v>
      </c>
      <c r="G66" s="55"/>
      <c r="H66" s="245"/>
    </row>
    <row r="67" spans="2:9" s="240" customFormat="1" hidden="1" x14ac:dyDescent="0.25">
      <c r="B67" s="1830"/>
      <c r="C67" s="246" t="s">
        <v>488</v>
      </c>
      <c r="D67" s="247">
        <v>0</v>
      </c>
      <c r="E67" s="210"/>
      <c r="F67" s="249"/>
      <c r="G67" s="256">
        <f>E67/$F$66</f>
        <v>0</v>
      </c>
      <c r="H67" s="248" t="e">
        <f>E67/$E$134</f>
        <v>#DIV/0!</v>
      </c>
    </row>
    <row r="68" spans="2:9" s="240" customFormat="1" x14ac:dyDescent="0.25">
      <c r="B68" s="1830"/>
      <c r="C68" s="246" t="s">
        <v>348</v>
      </c>
      <c r="D68" s="247">
        <v>88</v>
      </c>
      <c r="E68" s="210">
        <f>20841670.58+1768635935.01</f>
        <v>1789477605.5899999</v>
      </c>
      <c r="F68" s="249"/>
      <c r="G68" s="256">
        <f t="shared" ref="G68:G73" si="3">E68/$F$66</f>
        <v>0.34745318858360247</v>
      </c>
      <c r="H68" s="248">
        <f>E68/E133</f>
        <v>0.13909176364141151</v>
      </c>
    </row>
    <row r="69" spans="2:9" s="240" customFormat="1" hidden="1" x14ac:dyDescent="0.25">
      <c r="B69" s="1830"/>
      <c r="C69" s="1160" t="s">
        <v>684</v>
      </c>
      <c r="D69" s="247">
        <v>0</v>
      </c>
      <c r="E69" s="214"/>
      <c r="F69" s="214"/>
      <c r="G69" s="256">
        <f t="shared" si="3"/>
        <v>0</v>
      </c>
      <c r="H69" s="248" t="e">
        <f t="shared" ref="H69:H73" si="4">E69/$E$134</f>
        <v>#DIV/0!</v>
      </c>
    </row>
    <row r="70" spans="2:9" s="240" customFormat="1" hidden="1" x14ac:dyDescent="0.25">
      <c r="B70" s="1830"/>
      <c r="C70" s="1161" t="s">
        <v>691</v>
      </c>
      <c r="D70" s="247">
        <v>0</v>
      </c>
      <c r="E70" s="318"/>
      <c r="F70" s="214"/>
      <c r="G70" s="256">
        <f t="shared" si="3"/>
        <v>0</v>
      </c>
      <c r="H70" s="248" t="e">
        <f t="shared" si="4"/>
        <v>#DIV/0!</v>
      </c>
    </row>
    <row r="71" spans="2:9" s="240" customFormat="1" hidden="1" x14ac:dyDescent="0.25">
      <c r="B71" s="1830"/>
      <c r="C71" s="1162" t="s">
        <v>487</v>
      </c>
      <c r="D71" s="247">
        <v>0</v>
      </c>
      <c r="E71" s="931"/>
      <c r="F71" s="214"/>
      <c r="G71" s="256">
        <f>E71/$F$66</f>
        <v>0</v>
      </c>
      <c r="H71" s="248" t="e">
        <f t="shared" si="4"/>
        <v>#DIV/0!</v>
      </c>
    </row>
    <row r="72" spans="2:9" s="240" customFormat="1" hidden="1" x14ac:dyDescent="0.25">
      <c r="B72" s="1830"/>
      <c r="C72" s="1163" t="s">
        <v>696</v>
      </c>
      <c r="D72" s="247">
        <v>0</v>
      </c>
      <c r="E72" s="318"/>
      <c r="F72" s="214"/>
      <c r="G72" s="256">
        <f>E72/$F$66</f>
        <v>0</v>
      </c>
      <c r="H72" s="248" t="e">
        <f t="shared" si="4"/>
        <v>#DIV/0!</v>
      </c>
      <c r="I72" s="952"/>
    </row>
    <row r="73" spans="2:9" s="240" customFormat="1" hidden="1" x14ac:dyDescent="0.25">
      <c r="B73" s="1830"/>
      <c r="C73" s="1164" t="s">
        <v>693</v>
      </c>
      <c r="D73" s="247">
        <v>0</v>
      </c>
      <c r="E73" s="1216"/>
      <c r="F73" s="214"/>
      <c r="G73" s="256">
        <f t="shared" si="3"/>
        <v>0</v>
      </c>
      <c r="H73" s="248" t="e">
        <f t="shared" si="4"/>
        <v>#DIV/0!</v>
      </c>
    </row>
    <row r="74" spans="2:9" s="240" customFormat="1" x14ac:dyDescent="0.25">
      <c r="B74" s="1830"/>
      <c r="C74" s="1511" t="s">
        <v>1445</v>
      </c>
      <c r="D74" s="247">
        <v>0</v>
      </c>
      <c r="E74" s="214">
        <v>30543034.940000001</v>
      </c>
      <c r="F74" s="249"/>
      <c r="G74" s="256">
        <f>E74/$F$66</f>
        <v>5.9303759073444555E-3</v>
      </c>
      <c r="H74" s="248">
        <f>E74/E133</f>
        <v>2.3740361899444798E-3</v>
      </c>
    </row>
    <row r="75" spans="2:9" s="240" customFormat="1" x14ac:dyDescent="0.25">
      <c r="B75" s="1830"/>
      <c r="C75" s="1491" t="s">
        <v>489</v>
      </c>
      <c r="D75" s="801">
        <v>0</v>
      </c>
      <c r="E75" s="802">
        <f>11527308.46+37450604.54+120304.54</f>
        <v>49098217.539999999</v>
      </c>
      <c r="F75" s="803"/>
      <c r="G75" s="256">
        <f>E75/$F$66</f>
        <v>9.5331353601487562E-3</v>
      </c>
      <c r="H75" s="248">
        <f>E75/E133</f>
        <v>3.8162856288087924E-3</v>
      </c>
    </row>
    <row r="76" spans="2:9" s="240" customFormat="1" x14ac:dyDescent="0.25">
      <c r="B76" s="1830"/>
      <c r="C76" s="1478" t="s">
        <v>713</v>
      </c>
      <c r="D76" s="801">
        <v>0</v>
      </c>
      <c r="E76" s="802">
        <v>21772316.940000001</v>
      </c>
      <c r="F76" s="803"/>
      <c r="G76" s="256">
        <f t="shared" ref="G76" si="5">E76/$F$66</f>
        <v>4.227413028262854E-3</v>
      </c>
      <c r="H76" s="248">
        <f>E76/E133</f>
        <v>1.6923095054581126E-3</v>
      </c>
    </row>
    <row r="77" spans="2:9" s="240" customFormat="1" x14ac:dyDescent="0.25">
      <c r="B77" s="1830"/>
      <c r="C77" s="800" t="s">
        <v>541</v>
      </c>
      <c r="D77" s="801">
        <v>0</v>
      </c>
      <c r="E77" s="1217">
        <f>51274225.69+105284781.64</f>
        <v>156559007.32999998</v>
      </c>
      <c r="F77" s="803"/>
      <c r="G77" s="1007"/>
      <c r="H77" s="1006"/>
    </row>
    <row r="78" spans="2:9" s="240" customFormat="1" hidden="1" x14ac:dyDescent="0.25">
      <c r="B78" s="1830"/>
      <c r="C78" s="800" t="s">
        <v>546</v>
      </c>
      <c r="D78" s="801">
        <v>0</v>
      </c>
      <c r="E78" s="931"/>
      <c r="F78" s="803"/>
      <c r="G78" s="1007"/>
      <c r="H78" s="1006"/>
    </row>
    <row r="79" spans="2:9" s="240" customFormat="1" hidden="1" x14ac:dyDescent="0.25">
      <c r="B79" s="1830"/>
      <c r="C79" s="800" t="s">
        <v>713</v>
      </c>
      <c r="D79" s="801">
        <v>0</v>
      </c>
      <c r="E79" s="802"/>
      <c r="F79" s="803"/>
      <c r="G79" s="256">
        <f>E79/$F$66</f>
        <v>0</v>
      </c>
      <c r="H79" s="248" t="e">
        <f>E79/$E$134</f>
        <v>#DIV/0!</v>
      </c>
    </row>
    <row r="80" spans="2:9" s="240" customFormat="1" x14ac:dyDescent="0.25">
      <c r="C80" s="193" t="s">
        <v>141</v>
      </c>
      <c r="D80" s="194">
        <f>SUM(D67:D79)</f>
        <v>88</v>
      </c>
      <c r="E80" s="215">
        <f>SUM(E67:E79)</f>
        <v>2047450182.3399999</v>
      </c>
      <c r="F80" s="250"/>
      <c r="G80" s="308"/>
      <c r="H80" s="251"/>
    </row>
    <row r="81" spans="2:8" s="240" customFormat="1" x14ac:dyDescent="0.25">
      <c r="C81" s="57"/>
      <c r="D81" s="120"/>
      <c r="E81" s="213"/>
      <c r="F81" s="255"/>
      <c r="G81" s="118"/>
      <c r="H81" s="252"/>
    </row>
    <row r="82" spans="2:8" s="240" customFormat="1" x14ac:dyDescent="0.25">
      <c r="B82" s="1831" t="s">
        <v>298</v>
      </c>
      <c r="C82" s="56"/>
      <c r="D82" s="56"/>
      <c r="E82" s="56"/>
      <c r="F82" s="315">
        <v>4129635092.5615301</v>
      </c>
      <c r="G82" s="55"/>
      <c r="H82" s="245"/>
    </row>
    <row r="83" spans="2:8" s="240" customFormat="1" ht="14.15" customHeight="1" x14ac:dyDescent="0.25">
      <c r="B83" s="1830"/>
      <c r="C83" s="246" t="s">
        <v>368</v>
      </c>
      <c r="D83" s="520">
        <v>0</v>
      </c>
      <c r="E83" s="210">
        <f>51049.47+19207599.77+64639884.19</f>
        <v>83898533.429999992</v>
      </c>
      <c r="F83" s="249"/>
      <c r="G83" s="256">
        <f>E83/$F$82</f>
        <v>2.031620991915763E-2</v>
      </c>
      <c r="H83" s="248">
        <f>E83/E133</f>
        <v>6.5212299641263715E-3</v>
      </c>
    </row>
    <row r="84" spans="2:8" s="240" customFormat="1" hidden="1" x14ac:dyDescent="0.25">
      <c r="B84" s="1830"/>
      <c r="C84" s="758" t="s">
        <v>368</v>
      </c>
      <c r="D84" s="520">
        <v>0</v>
      </c>
      <c r="E84" s="210"/>
      <c r="F84" s="249"/>
      <c r="G84" s="256">
        <f t="shared" ref="G84:G93" si="6">E84/$F$82</f>
        <v>0</v>
      </c>
      <c r="H84" s="248" t="e">
        <f t="shared" ref="H84:H88" si="7">E84/$E$134</f>
        <v>#DIV/0!</v>
      </c>
    </row>
    <row r="85" spans="2:8" s="240" customFormat="1" hidden="1" x14ac:dyDescent="0.25">
      <c r="B85" s="1830"/>
      <c r="C85" s="758" t="s">
        <v>418</v>
      </c>
      <c r="D85" s="520">
        <v>0</v>
      </c>
      <c r="E85" s="1216"/>
      <c r="F85" s="249"/>
      <c r="G85" s="256">
        <f t="shared" si="6"/>
        <v>0</v>
      </c>
      <c r="H85" s="248" t="e">
        <f t="shared" si="7"/>
        <v>#DIV/0!</v>
      </c>
    </row>
    <row r="86" spans="2:8" s="240" customFormat="1" hidden="1" x14ac:dyDescent="0.25">
      <c r="B86" s="1830"/>
      <c r="C86" s="246" t="s">
        <v>366</v>
      </c>
      <c r="D86" s="247">
        <v>0</v>
      </c>
      <c r="E86" s="212"/>
      <c r="F86" s="255"/>
      <c r="G86" s="256">
        <f t="shared" si="6"/>
        <v>0</v>
      </c>
      <c r="H86" s="248" t="e">
        <f t="shared" si="7"/>
        <v>#DIV/0!</v>
      </c>
    </row>
    <row r="87" spans="2:8" s="240" customFormat="1" hidden="1" x14ac:dyDescent="0.25">
      <c r="B87" s="1830"/>
      <c r="C87" s="246" t="s">
        <v>440</v>
      </c>
      <c r="D87" s="247"/>
      <c r="E87" s="212"/>
      <c r="F87" s="255"/>
      <c r="G87" s="256">
        <f t="shared" si="6"/>
        <v>0</v>
      </c>
      <c r="H87" s="248" t="e">
        <f t="shared" si="7"/>
        <v>#DIV/0!</v>
      </c>
    </row>
    <row r="88" spans="2:8" s="240" customFormat="1" hidden="1" x14ac:dyDescent="0.25">
      <c r="B88" s="1830"/>
      <c r="C88" s="246" t="s">
        <v>409</v>
      </c>
      <c r="D88" s="247"/>
      <c r="E88" s="212"/>
      <c r="F88" s="255"/>
      <c r="G88" s="256">
        <f t="shared" si="6"/>
        <v>0</v>
      </c>
      <c r="H88" s="248" t="e">
        <f t="shared" si="7"/>
        <v>#DIV/0!</v>
      </c>
    </row>
    <row r="89" spans="2:8" s="240" customFormat="1" x14ac:dyDescent="0.25">
      <c r="B89" s="1830"/>
      <c r="C89" s="246" t="s">
        <v>372</v>
      </c>
      <c r="D89" s="122">
        <v>0</v>
      </c>
      <c r="E89" s="212">
        <v>111375940.42</v>
      </c>
      <c r="F89" s="255"/>
      <c r="G89" s="256">
        <f t="shared" si="6"/>
        <v>2.6969922989228505E-2</v>
      </c>
      <c r="H89" s="248">
        <f>E89/E133</f>
        <v>8.6569823125173737E-3</v>
      </c>
    </row>
    <row r="90" spans="2:8" s="240" customFormat="1" hidden="1" x14ac:dyDescent="0.25">
      <c r="B90" s="1830"/>
      <c r="C90" s="775" t="s">
        <v>714</v>
      </c>
      <c r="D90" s="776">
        <v>0</v>
      </c>
      <c r="E90" s="777"/>
      <c r="F90" s="778"/>
      <c r="G90" s="256">
        <f t="shared" si="6"/>
        <v>0</v>
      </c>
      <c r="H90" s="248" t="e">
        <f t="shared" ref="H90" si="8">E90/E134</f>
        <v>#DIV/0!</v>
      </c>
    </row>
    <row r="91" spans="2:8" s="240" customFormat="1" x14ac:dyDescent="0.25">
      <c r="B91" s="1830"/>
      <c r="C91" s="775" t="s">
        <v>1502</v>
      </c>
      <c r="D91" s="776">
        <v>0</v>
      </c>
      <c r="E91" s="777">
        <v>215677914.69</v>
      </c>
      <c r="F91" s="778"/>
      <c r="G91" s="256">
        <f t="shared" si="6"/>
        <v>5.2226869894264505E-2</v>
      </c>
      <c r="H91" s="248">
        <f>E91/E133</f>
        <v>1.6764122355609565E-2</v>
      </c>
    </row>
    <row r="92" spans="2:8" s="240" customFormat="1" x14ac:dyDescent="0.25">
      <c r="B92" s="817"/>
      <c r="C92" s="246" t="s">
        <v>489</v>
      </c>
      <c r="D92" s="247">
        <v>0</v>
      </c>
      <c r="E92" s="777">
        <f>71486454.25+108456151.78</f>
        <v>179942606.03</v>
      </c>
      <c r="F92" s="1127"/>
      <c r="G92" s="256">
        <f t="shared" si="6"/>
        <v>4.3573488213067564E-2</v>
      </c>
      <c r="H92" s="248">
        <f>E92/E133</f>
        <v>1.3986503295017405E-2</v>
      </c>
    </row>
    <row r="93" spans="2:8" s="240" customFormat="1" x14ac:dyDescent="0.25">
      <c r="B93" s="817"/>
      <c r="C93" s="1126" t="s">
        <v>1360</v>
      </c>
      <c r="D93" s="1108">
        <v>36</v>
      </c>
      <c r="E93" s="1109">
        <v>1147001591</v>
      </c>
      <c r="F93" s="1110"/>
      <c r="G93" s="256">
        <f t="shared" si="6"/>
        <v>0.27774889676475939</v>
      </c>
      <c r="H93" s="248">
        <f>E93/E133</f>
        <v>8.9153657857089702E-2</v>
      </c>
    </row>
    <row r="94" spans="2:8" s="240" customFormat="1" x14ac:dyDescent="0.25">
      <c r="C94" s="57" t="s">
        <v>141</v>
      </c>
      <c r="D94" s="120">
        <f>SUM(D83:D93)</f>
        <v>36</v>
      </c>
      <c r="E94" s="213">
        <f>SUM(E83:E93)</f>
        <v>1737896585.5699999</v>
      </c>
      <c r="F94" s="255"/>
      <c r="G94" s="118"/>
      <c r="H94" s="252"/>
    </row>
    <row r="95" spans="2:8" s="240" customFormat="1" hidden="1" x14ac:dyDescent="0.25">
      <c r="C95" s="57"/>
      <c r="D95" s="120"/>
      <c r="E95" s="213"/>
      <c r="F95" s="255"/>
      <c r="G95" s="118"/>
      <c r="H95" s="252"/>
    </row>
    <row r="96" spans="2:8" s="240" customFormat="1" hidden="1" x14ac:dyDescent="0.25">
      <c r="B96" s="1822" t="s">
        <v>88</v>
      </c>
      <c r="C96" s="56"/>
      <c r="D96" s="56"/>
      <c r="E96" s="56"/>
      <c r="F96" s="315"/>
      <c r="G96" s="315"/>
      <c r="H96" s="55"/>
    </row>
    <row r="97" spans="2:8" s="240" customFormat="1" hidden="1" x14ac:dyDescent="0.25">
      <c r="B97" s="1822"/>
      <c r="C97" s="247" t="s">
        <v>525</v>
      </c>
      <c r="D97" s="209">
        <v>0</v>
      </c>
      <c r="E97" s="210"/>
      <c r="F97" s="210"/>
      <c r="G97" s="256" t="e">
        <f>E97/F96</f>
        <v>#DIV/0!</v>
      </c>
      <c r="H97" s="248" t="e">
        <f>E97/$E$134</f>
        <v>#DIV/0!</v>
      </c>
    </row>
    <row r="98" spans="2:8" s="240" customFormat="1" hidden="1" x14ac:dyDescent="0.25">
      <c r="B98" s="1822"/>
      <c r="C98" s="247" t="s">
        <v>379</v>
      </c>
      <c r="D98" s="209"/>
      <c r="E98" s="210"/>
      <c r="F98" s="318"/>
      <c r="G98" s="256" t="e">
        <f>E98/F96</f>
        <v>#DIV/0!</v>
      </c>
      <c r="H98" s="248" t="e">
        <f>E98/$E$134</f>
        <v>#DIV/0!</v>
      </c>
    </row>
    <row r="99" spans="2:8" s="240" customFormat="1" hidden="1" x14ac:dyDescent="0.25">
      <c r="B99" s="1822"/>
      <c r="C99" s="247"/>
      <c r="D99" s="541"/>
      <c r="E99" s="210"/>
      <c r="F99" s="211"/>
      <c r="G99" s="256" t="e">
        <f>E99/F96</f>
        <v>#DIV/0!</v>
      </c>
      <c r="H99" s="248" t="e">
        <f>E99/$E$134</f>
        <v>#DIV/0!</v>
      </c>
    </row>
    <row r="100" spans="2:8" s="240" customFormat="1" hidden="1" x14ac:dyDescent="0.25">
      <c r="C100" s="57" t="s">
        <v>141</v>
      </c>
      <c r="D100" s="120">
        <f>SUM(D97:D99)</f>
        <v>0</v>
      </c>
      <c r="E100" s="213"/>
      <c r="F100" s="255"/>
      <c r="G100" s="256"/>
      <c r="H100" s="256"/>
    </row>
    <row r="101" spans="2:8" s="240" customFormat="1" hidden="1" x14ac:dyDescent="0.25">
      <c r="B101" s="1822" t="s">
        <v>138</v>
      </c>
      <c r="C101" s="56"/>
      <c r="D101" s="56"/>
      <c r="E101" s="56"/>
      <c r="F101" s="315">
        <v>121748621.277394</v>
      </c>
      <c r="G101" s="55"/>
      <c r="H101" s="245"/>
    </row>
    <row r="102" spans="2:8" s="240" customFormat="1" ht="29" hidden="1" x14ac:dyDescent="0.25">
      <c r="B102" s="1822"/>
      <c r="C102" s="246" t="s">
        <v>481</v>
      </c>
      <c r="D102" s="247">
        <v>0</v>
      </c>
      <c r="E102" s="210"/>
      <c r="F102" s="249"/>
      <c r="G102" s="256">
        <f>E102/$F$101</f>
        <v>0</v>
      </c>
      <c r="H102" s="248" t="e">
        <f>E102/$E$134</f>
        <v>#DIV/0!</v>
      </c>
    </row>
    <row r="103" spans="2:8" s="240" customFormat="1" hidden="1" x14ac:dyDescent="0.25">
      <c r="B103" s="1822"/>
      <c r="C103" s="246"/>
      <c r="D103" s="247"/>
      <c r="E103" s="212"/>
      <c r="F103" s="249"/>
      <c r="G103" s="256"/>
      <c r="H103" s="256"/>
    </row>
    <row r="104" spans="2:8" s="240" customFormat="1" hidden="1" x14ac:dyDescent="0.25">
      <c r="B104" s="1822"/>
      <c r="C104" s="246"/>
      <c r="D104" s="247"/>
      <c r="E104" s="211"/>
      <c r="F104" s="249"/>
      <c r="G104" s="256"/>
      <c r="H104" s="256"/>
    </row>
    <row r="105" spans="2:8" s="240" customFormat="1" hidden="1" x14ac:dyDescent="0.25">
      <c r="C105" s="57" t="s">
        <v>141</v>
      </c>
      <c r="D105" s="120">
        <f>SUM(D102:D104)</f>
        <v>0</v>
      </c>
      <c r="E105" s="213">
        <f>SUM(E102:E104)</f>
        <v>0</v>
      </c>
      <c r="F105" s="255"/>
      <c r="G105" s="256"/>
      <c r="H105" s="256"/>
    </row>
    <row r="106" spans="2:8" s="240" customFormat="1" hidden="1" x14ac:dyDescent="0.25">
      <c r="B106" s="1822" t="s">
        <v>312</v>
      </c>
      <c r="C106" s="56"/>
      <c r="D106" s="56"/>
      <c r="E106" s="270"/>
      <c r="F106" s="54"/>
      <c r="G106" s="55"/>
      <c r="H106" s="245"/>
    </row>
    <row r="107" spans="2:8" s="240" customFormat="1" hidden="1" x14ac:dyDescent="0.25">
      <c r="B107" s="1822"/>
      <c r="C107" s="125" t="s">
        <v>499</v>
      </c>
      <c r="D107" s="122">
        <v>0</v>
      </c>
      <c r="E107" s="121"/>
      <c r="F107" s="255"/>
      <c r="G107" s="256" t="e">
        <f>E107/$F$106</f>
        <v>#DIV/0!</v>
      </c>
      <c r="H107" s="248" t="e">
        <f>E107/E134</f>
        <v>#DIV/0!</v>
      </c>
    </row>
    <row r="108" spans="2:8" s="240" customFormat="1" hidden="1" x14ac:dyDescent="0.25">
      <c r="B108" s="1822"/>
      <c r="C108" s="125" t="s">
        <v>348</v>
      </c>
      <c r="D108" s="122">
        <v>0</v>
      </c>
      <c r="E108" s="121"/>
      <c r="F108" s="255"/>
      <c r="G108" s="252">
        <v>0</v>
      </c>
      <c r="H108" s="252">
        <v>0</v>
      </c>
    </row>
    <row r="109" spans="2:8" s="240" customFormat="1" hidden="1" x14ac:dyDescent="0.25">
      <c r="B109" s="1822"/>
      <c r="C109" s="125"/>
      <c r="D109" s="122"/>
      <c r="E109" s="121"/>
      <c r="F109" s="255"/>
      <c r="G109" s="252">
        <v>0</v>
      </c>
      <c r="H109" s="252">
        <v>0</v>
      </c>
    </row>
    <row r="110" spans="2:8" s="240" customFormat="1" hidden="1" x14ac:dyDescent="0.25">
      <c r="C110" s="57" t="s">
        <v>141</v>
      </c>
      <c r="D110" s="120">
        <f>SUM(D107:D109)</f>
        <v>0</v>
      </c>
      <c r="E110" s="124">
        <f>SUM(E107:E109)</f>
        <v>0</v>
      </c>
      <c r="F110" s="255"/>
      <c r="G110" s="118"/>
      <c r="H110" s="252"/>
    </row>
    <row r="111" spans="2:8" s="240" customFormat="1" hidden="1" x14ac:dyDescent="0.25">
      <c r="C111" s="57"/>
      <c r="D111" s="120"/>
      <c r="E111" s="213"/>
      <c r="F111" s="255"/>
      <c r="G111" s="118"/>
      <c r="H111" s="252"/>
    </row>
    <row r="112" spans="2:8" s="240" customFormat="1" hidden="1" x14ac:dyDescent="0.25">
      <c r="B112" s="1822" t="s">
        <v>304</v>
      </c>
      <c r="C112" s="56"/>
      <c r="D112" s="56"/>
      <c r="E112" s="56"/>
      <c r="F112" s="54">
        <v>177768818.425093</v>
      </c>
      <c r="G112" s="55"/>
      <c r="H112" s="245"/>
    </row>
    <row r="113" spans="2:8" s="240" customFormat="1" hidden="1" x14ac:dyDescent="0.25">
      <c r="B113" s="1822"/>
      <c r="C113" s="246"/>
      <c r="D113" s="247"/>
      <c r="E113" s="211"/>
      <c r="F113" s="249"/>
      <c r="G113" s="252">
        <v>0</v>
      </c>
      <c r="H113" s="252">
        <v>0</v>
      </c>
    </row>
    <row r="114" spans="2:8" s="240" customFormat="1" hidden="1" x14ac:dyDescent="0.25">
      <c r="B114" s="271"/>
      <c r="C114" s="246"/>
      <c r="D114" s="247"/>
      <c r="E114" s="211"/>
      <c r="F114" s="249"/>
      <c r="G114" s="252">
        <v>0</v>
      </c>
      <c r="H114" s="252">
        <v>0</v>
      </c>
    </row>
    <row r="115" spans="2:8" s="240" customFormat="1" hidden="1" x14ac:dyDescent="0.25">
      <c r="B115" s="1822" t="s">
        <v>305</v>
      </c>
      <c r="C115" s="56"/>
      <c r="D115" s="56"/>
      <c r="E115" s="56"/>
      <c r="F115" s="54">
        <v>180310349.35703301</v>
      </c>
      <c r="G115" s="55"/>
      <c r="H115" s="245"/>
    </row>
    <row r="116" spans="2:8" s="240" customFormat="1" hidden="1" x14ac:dyDescent="0.25">
      <c r="B116" s="1822"/>
      <c r="C116" s="253"/>
      <c r="D116" s="247"/>
      <c r="E116" s="210"/>
      <c r="F116" s="255"/>
      <c r="G116" s="252">
        <v>0</v>
      </c>
      <c r="H116" s="252">
        <v>0</v>
      </c>
    </row>
    <row r="117" spans="2:8" s="240" customFormat="1" hidden="1" x14ac:dyDescent="0.25">
      <c r="B117" s="1822"/>
      <c r="C117" s="253"/>
      <c r="D117" s="247"/>
      <c r="E117" s="269"/>
      <c r="F117" s="255"/>
      <c r="G117" s="252">
        <v>0</v>
      </c>
      <c r="H117" s="252">
        <v>0</v>
      </c>
    </row>
    <row r="118" spans="2:8" s="240" customFormat="1" hidden="1" x14ac:dyDescent="0.25">
      <c r="C118" s="57" t="s">
        <v>141</v>
      </c>
      <c r="D118" s="120">
        <f>SUM(D116:D117)</f>
        <v>0</v>
      </c>
      <c r="E118" s="213">
        <v>0</v>
      </c>
      <c r="F118" s="255"/>
      <c r="G118" s="118"/>
      <c r="H118" s="252"/>
    </row>
    <row r="119" spans="2:8" s="240" customFormat="1" hidden="1" x14ac:dyDescent="0.25">
      <c r="B119" s="1822" t="s">
        <v>313</v>
      </c>
      <c r="C119" s="56"/>
      <c r="D119" s="56"/>
      <c r="E119" s="56"/>
      <c r="F119" s="54">
        <v>192488001.79415211</v>
      </c>
      <c r="G119" s="55"/>
      <c r="H119" s="245"/>
    </row>
    <row r="120" spans="2:8" s="240" customFormat="1" ht="29" hidden="1" x14ac:dyDescent="0.25">
      <c r="B120" s="1822"/>
      <c r="C120" s="253" t="s">
        <v>648</v>
      </c>
      <c r="D120" s="247"/>
      <c r="E120" s="210"/>
      <c r="F120" s="249"/>
      <c r="G120" s="256">
        <f>E120/$F$119</f>
        <v>0</v>
      </c>
      <c r="H120" s="248" t="e">
        <f>E120/$E$134</f>
        <v>#DIV/0!</v>
      </c>
    </row>
    <row r="121" spans="2:8" s="240" customFormat="1" hidden="1" x14ac:dyDescent="0.25">
      <c r="B121" s="1822"/>
      <c r="C121" s="253"/>
      <c r="D121" s="247"/>
      <c r="E121" s="269"/>
      <c r="F121" s="255"/>
      <c r="G121" s="252"/>
      <c r="H121" s="252"/>
    </row>
    <row r="122" spans="2:8" s="240" customFormat="1" hidden="1" x14ac:dyDescent="0.25">
      <c r="B122" s="1158"/>
      <c r="C122" s="57" t="s">
        <v>141</v>
      </c>
      <c r="D122" s="1153">
        <f>SUM(D120:D121)</f>
        <v>0</v>
      </c>
      <c r="E122" s="1154">
        <f>SUM(E120:E121)</f>
        <v>0</v>
      </c>
      <c r="F122" s="1155"/>
      <c r="G122" s="1156"/>
      <c r="H122" s="1156"/>
    </row>
    <row r="123" spans="2:8" s="240" customFormat="1" hidden="1" x14ac:dyDescent="0.25">
      <c r="B123" s="1158"/>
      <c r="C123" s="1157"/>
      <c r="D123" s="1153"/>
      <c r="E123" s="1154"/>
      <c r="F123" s="1155"/>
      <c r="G123" s="1156"/>
      <c r="H123" s="1156"/>
    </row>
    <row r="124" spans="2:8" s="240" customFormat="1" hidden="1" x14ac:dyDescent="0.25">
      <c r="B124" s="1822" t="s">
        <v>343</v>
      </c>
      <c r="C124" s="56"/>
      <c r="D124" s="56"/>
      <c r="E124" s="56"/>
      <c r="F124" s="54">
        <v>161374864.7478717</v>
      </c>
      <c r="G124" s="55"/>
      <c r="H124" s="245"/>
    </row>
    <row r="125" spans="2:8" s="240" customFormat="1" ht="29" hidden="1" x14ac:dyDescent="0.25">
      <c r="B125" s="1822"/>
      <c r="C125" s="253" t="s">
        <v>626</v>
      </c>
      <c r="D125" s="247"/>
      <c r="E125" s="210"/>
      <c r="F125" s="255"/>
      <c r="G125" s="256">
        <f>E125/F124</f>
        <v>0</v>
      </c>
      <c r="H125" s="248" t="e">
        <f>E125/$E$134</f>
        <v>#DIV/0!</v>
      </c>
    </row>
    <row r="126" spans="2:8" s="240" customFormat="1" hidden="1" x14ac:dyDescent="0.25">
      <c r="B126" s="1822"/>
      <c r="C126" s="253"/>
      <c r="D126" s="247"/>
      <c r="E126" s="269"/>
      <c r="F126" s="255"/>
      <c r="G126" s="252"/>
      <c r="H126" s="252"/>
    </row>
    <row r="127" spans="2:8" s="240" customFormat="1" hidden="1" x14ac:dyDescent="0.25">
      <c r="C127" s="57" t="s">
        <v>141</v>
      </c>
      <c r="D127" s="120">
        <f>SUM(D125:D126)</f>
        <v>0</v>
      </c>
      <c r="E127" s="213">
        <f>SUM(E125:E126)</f>
        <v>0</v>
      </c>
      <c r="F127" s="255"/>
      <c r="G127" s="118"/>
      <c r="H127" s="252"/>
    </row>
    <row r="128" spans="2:8" s="240" customFormat="1" hidden="1" x14ac:dyDescent="0.25">
      <c r="C128" s="253"/>
      <c r="D128" s="247"/>
      <c r="E128" s="269"/>
      <c r="F128" s="255"/>
      <c r="G128" s="252"/>
      <c r="H128" s="252"/>
    </row>
    <row r="129" spans="2:8" s="240" customFormat="1" hidden="1" x14ac:dyDescent="0.25">
      <c r="B129" s="1822" t="s">
        <v>314</v>
      </c>
      <c r="C129" s="56"/>
      <c r="D129" s="56"/>
      <c r="E129" s="56"/>
      <c r="F129" s="54"/>
      <c r="G129" s="55"/>
      <c r="H129" s="245"/>
    </row>
    <row r="130" spans="2:8" s="240" customFormat="1" ht="29" hidden="1" x14ac:dyDescent="0.25">
      <c r="B130" s="1822"/>
      <c r="C130" s="253" t="s">
        <v>542</v>
      </c>
      <c r="D130" s="247">
        <v>0</v>
      </c>
      <c r="E130" s="1216"/>
      <c r="F130" s="255"/>
      <c r="G130" s="256" t="e">
        <f>E130/F129</f>
        <v>#DIV/0!</v>
      </c>
      <c r="H130" s="248" t="e">
        <f>E130/$E$134</f>
        <v>#DIV/0!</v>
      </c>
    </row>
    <row r="131" spans="2:8" s="240" customFormat="1" hidden="1" x14ac:dyDescent="0.25">
      <c r="B131" s="1822"/>
      <c r="C131" s="253"/>
      <c r="D131" s="247"/>
      <c r="E131" s="269"/>
      <c r="F131" s="255"/>
      <c r="G131" s="252">
        <v>0</v>
      </c>
      <c r="H131" s="252">
        <v>0</v>
      </c>
    </row>
    <row r="132" spans="2:8" s="240" customFormat="1" x14ac:dyDescent="0.25">
      <c r="C132" s="57"/>
      <c r="D132" s="120"/>
      <c r="E132" s="213"/>
      <c r="F132" s="255"/>
      <c r="G132" s="118"/>
      <c r="H132" s="252"/>
    </row>
    <row r="133" spans="2:8" s="240" customFormat="1" x14ac:dyDescent="0.25">
      <c r="C133" s="293" t="s">
        <v>29</v>
      </c>
      <c r="D133" s="294">
        <f>D19+D42+D47+D52+D57+D64+D80+D94+D100+D105+D110+D118+D132+D127+D122</f>
        <v>346</v>
      </c>
      <c r="E133" s="295">
        <f>E19+E42+E47+E52+E57+E64+E80+E94+E100+E105+E110+E118+E132+E127+E122</f>
        <v>12865446225.870001</v>
      </c>
      <c r="F133" s="717"/>
      <c r="G133" s="716"/>
      <c r="H133" s="260"/>
    </row>
    <row r="134" spans="2:8" s="240" customFormat="1" x14ac:dyDescent="0.25">
      <c r="C134" s="1821" t="s">
        <v>169</v>
      </c>
      <c r="D134" s="1821"/>
      <c r="E134" s="273"/>
      <c r="F134" s="262"/>
      <c r="G134" s="704"/>
      <c r="H134" s="260"/>
    </row>
    <row r="138" spans="2:8" x14ac:dyDescent="0.25">
      <c r="G138" s="704"/>
    </row>
    <row r="139" spans="2:8" x14ac:dyDescent="0.25">
      <c r="G139" s="704"/>
    </row>
    <row r="140" spans="2:8" x14ac:dyDescent="0.25">
      <c r="G140" s="1533"/>
    </row>
    <row r="141" spans="2:8" x14ac:dyDescent="0.25">
      <c r="E141" s="704"/>
    </row>
    <row r="144" spans="2:8" ht="15.5" x14ac:dyDescent="0.25">
      <c r="E144" s="172"/>
      <c r="F144" s="172"/>
    </row>
    <row r="145" spans="5:7" ht="15.5" x14ac:dyDescent="0.25">
      <c r="E145" s="172"/>
      <c r="F145" s="557"/>
      <c r="G145" s="1677"/>
    </row>
  </sheetData>
  <mergeCells count="22">
    <mergeCell ref="B5:H5"/>
    <mergeCell ref="B8:B18"/>
    <mergeCell ref="B44:B46"/>
    <mergeCell ref="B21:B38"/>
    <mergeCell ref="B82:B91"/>
    <mergeCell ref="B66:B79"/>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zoomScale="80" zoomScaleNormal="80" zoomScaleSheetLayoutView="70" zoomScalePageLayoutView="70" workbookViewId="0">
      <selection activeCell="K56" sqref="K56"/>
    </sheetView>
  </sheetViews>
  <sheetFormatPr baseColWidth="10" defaultColWidth="10.7265625" defaultRowHeight="14.5" x14ac:dyDescent="0.25"/>
  <cols>
    <col min="1" max="1" width="14.26953125" style="1299" customWidth="1"/>
    <col min="2" max="2" width="33.1796875" style="1300" bestFit="1" customWidth="1"/>
    <col min="3" max="3" width="17.81640625" style="1299" bestFit="1" customWidth="1"/>
    <col min="4" max="4" width="30.1796875" style="1299" bestFit="1" customWidth="1"/>
    <col min="5" max="5" width="17.1796875" style="1299" customWidth="1"/>
    <col min="6" max="6" width="18.26953125" style="1301" customWidth="1"/>
    <col min="7" max="7" width="33.1796875" style="1301" bestFit="1" customWidth="1"/>
    <col min="8" max="8" width="16.54296875" style="1299" customWidth="1"/>
    <col min="9" max="9" width="20.7265625" style="1299" customWidth="1"/>
    <col min="10" max="10" width="19.54296875" style="1443" customWidth="1"/>
    <col min="11" max="11" width="71.81640625" style="1303" bestFit="1" customWidth="1"/>
    <col min="12" max="12" width="21" style="1292" customWidth="1"/>
    <col min="13" max="13" width="52.7265625" style="1292" customWidth="1"/>
    <col min="14" max="16384" width="10.7265625" style="1292"/>
  </cols>
  <sheetData>
    <row r="1" spans="1:13" s="341" customFormat="1" ht="12.75" customHeight="1" x14ac:dyDescent="0.25">
      <c r="A1" s="1820" t="s">
        <v>0</v>
      </c>
      <c r="B1" s="1820"/>
      <c r="C1" s="1820"/>
      <c r="D1" s="1820"/>
      <c r="E1" s="1820"/>
      <c r="F1" s="1820"/>
      <c r="G1" s="1820"/>
      <c r="H1" s="1820"/>
      <c r="I1" s="1820"/>
      <c r="J1" s="1820"/>
      <c r="K1" s="1820"/>
      <c r="L1" s="550"/>
      <c r="M1" s="550"/>
    </row>
    <row r="2" spans="1:13" s="341" customFormat="1" ht="12.75" customHeight="1" x14ac:dyDescent="0.25">
      <c r="A2" s="1820" t="s">
        <v>419</v>
      </c>
      <c r="B2" s="1820"/>
      <c r="C2" s="1820"/>
      <c r="D2" s="1820"/>
      <c r="E2" s="1820"/>
      <c r="F2" s="1820"/>
      <c r="G2" s="1820"/>
      <c r="H2" s="1820"/>
      <c r="I2" s="1820"/>
      <c r="J2" s="1820"/>
      <c r="K2" s="1820"/>
      <c r="L2" s="550"/>
      <c r="M2" s="550"/>
    </row>
    <row r="3" spans="1:13" s="341" customFormat="1" ht="12.75" customHeight="1" x14ac:dyDescent="0.25">
      <c r="A3" s="1820" t="s">
        <v>1660</v>
      </c>
      <c r="B3" s="1820"/>
      <c r="C3" s="1820"/>
      <c r="D3" s="1820"/>
      <c r="E3" s="1820"/>
      <c r="F3" s="1820"/>
      <c r="G3" s="1820"/>
      <c r="H3" s="1820"/>
      <c r="I3" s="1820"/>
      <c r="J3" s="1820"/>
      <c r="K3" s="1820"/>
      <c r="L3" s="550"/>
      <c r="M3" s="550"/>
    </row>
    <row r="4" spans="1:13" s="341" customFormat="1" ht="11.15" customHeight="1" x14ac:dyDescent="0.25">
      <c r="A4" s="1133"/>
      <c r="B4" s="1133"/>
      <c r="C4" s="1133"/>
      <c r="D4" s="1133"/>
      <c r="E4" s="1133"/>
      <c r="F4" s="1133"/>
      <c r="G4" s="1133"/>
      <c r="H4" s="1133"/>
      <c r="I4" s="1133"/>
      <c r="J4" s="1133"/>
      <c r="K4" s="1133"/>
      <c r="L4" s="551"/>
    </row>
    <row r="5" spans="1:13" s="1371" customFormat="1" ht="43.5" customHeight="1" x14ac:dyDescent="0.25">
      <c r="A5" s="1855" t="s">
        <v>420</v>
      </c>
      <c r="B5" s="1856"/>
      <c r="C5" s="1856"/>
      <c r="D5" s="1856"/>
      <c r="E5" s="1856"/>
      <c r="F5" s="1856"/>
      <c r="G5" s="1856"/>
      <c r="H5" s="1856"/>
      <c r="I5" s="1856"/>
      <c r="J5" s="1856"/>
      <c r="K5" s="1856"/>
      <c r="L5" s="1370"/>
      <c r="M5" s="1370"/>
    </row>
    <row r="6" spans="1:13" ht="6.65" customHeight="1" x14ac:dyDescent="0.25">
      <c r="A6" s="1293"/>
      <c r="B6" s="1294"/>
      <c r="C6" s="1293"/>
      <c r="D6" s="1293"/>
      <c r="E6" s="1293"/>
      <c r="F6" s="1295"/>
      <c r="G6" s="1295"/>
      <c r="H6" s="1293"/>
      <c r="I6" s="1293"/>
      <c r="J6" s="1442"/>
      <c r="K6" s="1297"/>
    </row>
    <row r="7" spans="1:13" ht="31" x14ac:dyDescent="0.25">
      <c r="A7" s="1368" t="s">
        <v>549</v>
      </c>
      <c r="B7" s="1368" t="s">
        <v>640</v>
      </c>
      <c r="C7" s="1368" t="s">
        <v>62</v>
      </c>
      <c r="D7" s="1368" t="s">
        <v>826</v>
      </c>
      <c r="E7" s="1368" t="s">
        <v>128</v>
      </c>
      <c r="F7" s="1368" t="s">
        <v>524</v>
      </c>
      <c r="G7" s="1368" t="s">
        <v>275</v>
      </c>
      <c r="H7" s="1368" t="s">
        <v>641</v>
      </c>
      <c r="I7" s="1368" t="s">
        <v>642</v>
      </c>
      <c r="J7" s="1369" t="s">
        <v>643</v>
      </c>
      <c r="K7" s="1368" t="s">
        <v>644</v>
      </c>
    </row>
    <row r="8" spans="1:13" x14ac:dyDescent="0.25">
      <c r="A8" s="1854" t="s">
        <v>1016</v>
      </c>
      <c r="B8" s="1836" t="s">
        <v>1017</v>
      </c>
      <c r="C8" s="1837" t="s">
        <v>509</v>
      </c>
      <c r="D8" s="1837" t="s">
        <v>1018</v>
      </c>
      <c r="E8" s="1841" t="s">
        <v>1019</v>
      </c>
      <c r="F8" s="1837">
        <v>31</v>
      </c>
      <c r="G8" s="1841" t="s">
        <v>1020</v>
      </c>
      <c r="H8" s="1846">
        <v>931700000</v>
      </c>
      <c r="I8" s="1846">
        <f>+H8/F8</f>
        <v>30054838.709677421</v>
      </c>
      <c r="J8" s="1548">
        <v>44935</v>
      </c>
      <c r="K8" s="1549" t="s">
        <v>1021</v>
      </c>
    </row>
    <row r="9" spans="1:13" x14ac:dyDescent="0.25">
      <c r="A9" s="1854"/>
      <c r="B9" s="1836"/>
      <c r="C9" s="1837"/>
      <c r="D9" s="1837"/>
      <c r="E9" s="1841"/>
      <c r="F9" s="1837"/>
      <c r="G9" s="1841"/>
      <c r="H9" s="1846"/>
      <c r="I9" s="1846"/>
      <c r="J9" s="1548">
        <v>44950</v>
      </c>
      <c r="K9" s="1549" t="s">
        <v>1022</v>
      </c>
    </row>
    <row r="10" spans="1:13" x14ac:dyDescent="0.25">
      <c r="A10" s="1854"/>
      <c r="B10" s="1836"/>
      <c r="C10" s="1837"/>
      <c r="D10" s="1837"/>
      <c r="E10" s="1841"/>
      <c r="F10" s="1837"/>
      <c r="G10" s="1841"/>
      <c r="H10" s="1846"/>
      <c r="I10" s="1846"/>
      <c r="J10" s="1548">
        <v>44950</v>
      </c>
      <c r="K10" s="1549" t="s">
        <v>1023</v>
      </c>
    </row>
    <row r="11" spans="1:13" x14ac:dyDescent="0.25">
      <c r="A11" s="1854"/>
      <c r="B11" s="1836"/>
      <c r="C11" s="1837"/>
      <c r="D11" s="1837"/>
      <c r="E11" s="1841"/>
      <c r="F11" s="1837"/>
      <c r="G11" s="1841"/>
      <c r="H11" s="1846"/>
      <c r="I11" s="1846"/>
      <c r="J11" s="1548">
        <v>44973</v>
      </c>
      <c r="K11" s="1549" t="s">
        <v>1024</v>
      </c>
    </row>
    <row r="12" spans="1:13" x14ac:dyDescent="0.25">
      <c r="A12" s="1854"/>
      <c r="B12" s="1836"/>
      <c r="C12" s="1837"/>
      <c r="D12" s="1837"/>
      <c r="E12" s="1841"/>
      <c r="F12" s="1837"/>
      <c r="G12" s="1841"/>
      <c r="H12" s="1846"/>
      <c r="I12" s="1846"/>
      <c r="J12" s="1548">
        <v>44994</v>
      </c>
      <c r="K12" s="1549" t="s">
        <v>1025</v>
      </c>
    </row>
    <row r="13" spans="1:13" x14ac:dyDescent="0.25">
      <c r="A13" s="1854"/>
      <c r="B13" s="1836"/>
      <c r="C13" s="1837"/>
      <c r="D13" s="1837"/>
      <c r="E13" s="1841"/>
      <c r="F13" s="1837"/>
      <c r="G13" s="1841"/>
      <c r="H13" s="1846"/>
      <c r="I13" s="1846"/>
      <c r="J13" s="1548">
        <v>45042</v>
      </c>
      <c r="K13" s="1549" t="s">
        <v>1026</v>
      </c>
    </row>
    <row r="14" spans="1:13" x14ac:dyDescent="0.25">
      <c r="A14" s="1854"/>
      <c r="B14" s="1836"/>
      <c r="C14" s="1837"/>
      <c r="D14" s="1837"/>
      <c r="E14" s="1841"/>
      <c r="F14" s="1837"/>
      <c r="G14" s="1841"/>
      <c r="H14" s="1846"/>
      <c r="I14" s="1846"/>
      <c r="J14" s="1548">
        <v>45042</v>
      </c>
      <c r="K14" s="1549" t="s">
        <v>1025</v>
      </c>
    </row>
    <row r="15" spans="1:13" x14ac:dyDescent="0.25">
      <c r="A15" s="1854"/>
      <c r="B15" s="1836"/>
      <c r="C15" s="1837"/>
      <c r="D15" s="1837"/>
      <c r="E15" s="1841"/>
      <c r="F15" s="1837"/>
      <c r="G15" s="1841"/>
      <c r="H15" s="1846"/>
      <c r="I15" s="1846"/>
      <c r="J15" s="1548">
        <v>45069</v>
      </c>
      <c r="K15" s="1549" t="s">
        <v>1027</v>
      </c>
    </row>
    <row r="16" spans="1:13" x14ac:dyDescent="0.25">
      <c r="A16" s="1854"/>
      <c r="B16" s="1836"/>
      <c r="C16" s="1837"/>
      <c r="D16" s="1837"/>
      <c r="E16" s="1841"/>
      <c r="F16" s="1837"/>
      <c r="G16" s="1841"/>
      <c r="H16" s="1846"/>
      <c r="I16" s="1846"/>
      <c r="J16" s="1548">
        <v>45082</v>
      </c>
      <c r="K16" s="1549" t="s">
        <v>1028</v>
      </c>
    </row>
    <row r="17" spans="1:11" x14ac:dyDescent="0.25">
      <c r="A17" s="1854"/>
      <c r="B17" s="1836"/>
      <c r="C17" s="1837"/>
      <c r="D17" s="1837"/>
      <c r="E17" s="1841"/>
      <c r="F17" s="1837"/>
      <c r="G17" s="1841"/>
      <c r="H17" s="1846"/>
      <c r="I17" s="1846"/>
      <c r="J17" s="1548">
        <v>45114</v>
      </c>
      <c r="K17" s="1549" t="s">
        <v>1029</v>
      </c>
    </row>
    <row r="18" spans="1:11" x14ac:dyDescent="0.25">
      <c r="A18" s="1854"/>
      <c r="B18" s="1836"/>
      <c r="C18" s="1837"/>
      <c r="D18" s="1837"/>
      <c r="E18" s="1841"/>
      <c r="F18" s="1837"/>
      <c r="G18" s="1841"/>
      <c r="H18" s="1846"/>
      <c r="I18" s="1846"/>
      <c r="J18" s="1548">
        <v>45155</v>
      </c>
      <c r="K18" s="1549" t="s">
        <v>1026</v>
      </c>
    </row>
    <row r="19" spans="1:11" x14ac:dyDescent="0.25">
      <c r="A19" s="1854"/>
      <c r="B19" s="1836"/>
      <c r="C19" s="1837"/>
      <c r="D19" s="1837"/>
      <c r="E19" s="1841"/>
      <c r="F19" s="1837"/>
      <c r="G19" s="1841"/>
      <c r="H19" s="1846"/>
      <c r="I19" s="1846"/>
      <c r="J19" s="1548">
        <v>45204</v>
      </c>
      <c r="K19" s="1549" t="s">
        <v>1030</v>
      </c>
    </row>
    <row r="20" spans="1:11" x14ac:dyDescent="0.25">
      <c r="A20" s="1854"/>
      <c r="B20" s="1836"/>
      <c r="C20" s="1837"/>
      <c r="D20" s="1837"/>
      <c r="E20" s="1841"/>
      <c r="F20" s="1837"/>
      <c r="G20" s="1841"/>
      <c r="H20" s="1846"/>
      <c r="I20" s="1846"/>
      <c r="J20" s="1548">
        <v>45211</v>
      </c>
      <c r="K20" s="1549" t="s">
        <v>1031</v>
      </c>
    </row>
    <row r="21" spans="1:11" x14ac:dyDescent="0.25">
      <c r="A21" s="1854"/>
      <c r="B21" s="1836"/>
      <c r="C21" s="1837"/>
      <c r="D21" s="1837"/>
      <c r="E21" s="1841"/>
      <c r="F21" s="1837"/>
      <c r="G21" s="1841"/>
      <c r="H21" s="1846"/>
      <c r="I21" s="1846"/>
      <c r="J21" s="1548">
        <v>45216</v>
      </c>
      <c r="K21" s="1549" t="s">
        <v>1032</v>
      </c>
    </row>
    <row r="22" spans="1:11" x14ac:dyDescent="0.25">
      <c r="A22" s="1854"/>
      <c r="B22" s="1836"/>
      <c r="C22" s="1837"/>
      <c r="D22" s="1837"/>
      <c r="E22" s="1841"/>
      <c r="F22" s="1837"/>
      <c r="G22" s="1841"/>
      <c r="H22" s="1846"/>
      <c r="I22" s="1846"/>
      <c r="J22" s="1548">
        <v>45226</v>
      </c>
      <c r="K22" s="1549" t="s">
        <v>1033</v>
      </c>
    </row>
    <row r="23" spans="1:11" x14ac:dyDescent="0.25">
      <c r="A23" s="1854"/>
      <c r="B23" s="1836"/>
      <c r="C23" s="1837"/>
      <c r="D23" s="1837"/>
      <c r="E23" s="1841"/>
      <c r="F23" s="1837"/>
      <c r="G23" s="1841"/>
      <c r="H23" s="1846"/>
      <c r="I23" s="1846"/>
      <c r="J23" s="1548">
        <v>45226</v>
      </c>
      <c r="K23" s="1549" t="s">
        <v>1034</v>
      </c>
    </row>
    <row r="24" spans="1:11" x14ac:dyDescent="0.25">
      <c r="A24" s="1854"/>
      <c r="B24" s="1836"/>
      <c r="C24" s="1837"/>
      <c r="D24" s="1837"/>
      <c r="E24" s="1841"/>
      <c r="F24" s="1837"/>
      <c r="G24" s="1841"/>
      <c r="H24" s="1846"/>
      <c r="I24" s="1846"/>
      <c r="J24" s="1548">
        <v>45394</v>
      </c>
      <c r="K24" s="1549" t="s">
        <v>1025</v>
      </c>
    </row>
    <row r="25" spans="1:11" x14ac:dyDescent="0.25">
      <c r="A25" s="1854"/>
      <c r="B25" s="1836"/>
      <c r="C25" s="1837"/>
      <c r="D25" s="1837"/>
      <c r="E25" s="1841"/>
      <c r="F25" s="1837"/>
      <c r="G25" s="1841"/>
      <c r="H25" s="1846"/>
      <c r="I25" s="1846"/>
      <c r="J25" s="1548">
        <v>45426</v>
      </c>
      <c r="K25" s="1549" t="s">
        <v>1035</v>
      </c>
    </row>
    <row r="26" spans="1:11" x14ac:dyDescent="0.25">
      <c r="A26" s="1854"/>
      <c r="B26" s="1836"/>
      <c r="C26" s="1837"/>
      <c r="D26" s="1837"/>
      <c r="E26" s="1841"/>
      <c r="F26" s="1837"/>
      <c r="G26" s="1841"/>
      <c r="H26" s="1846"/>
      <c r="I26" s="1846"/>
      <c r="J26" s="1548">
        <v>45476</v>
      </c>
      <c r="K26" s="1549" t="s">
        <v>1036</v>
      </c>
    </row>
    <row r="27" spans="1:11" x14ac:dyDescent="0.25">
      <c r="A27" s="1854"/>
      <c r="B27" s="1836"/>
      <c r="C27" s="1837"/>
      <c r="D27" s="1837"/>
      <c r="E27" s="1841"/>
      <c r="F27" s="1837"/>
      <c r="G27" s="1841"/>
      <c r="H27" s="1846"/>
      <c r="I27" s="1846"/>
      <c r="J27" s="1548">
        <v>45483</v>
      </c>
      <c r="K27" s="1550" t="s">
        <v>1037</v>
      </c>
    </row>
    <row r="28" spans="1:11" x14ac:dyDescent="0.25">
      <c r="A28" s="1854"/>
      <c r="B28" s="1836"/>
      <c r="C28" s="1837"/>
      <c r="D28" s="1837"/>
      <c r="E28" s="1841"/>
      <c r="F28" s="1837"/>
      <c r="G28" s="1841"/>
      <c r="H28" s="1846"/>
      <c r="I28" s="1846"/>
      <c r="J28" s="1548">
        <v>45534</v>
      </c>
      <c r="K28" s="1551" t="s">
        <v>1038</v>
      </c>
    </row>
    <row r="29" spans="1:11" x14ac:dyDescent="0.25">
      <c r="A29" s="1854"/>
      <c r="B29" s="1836"/>
      <c r="C29" s="1837"/>
      <c r="D29" s="1837"/>
      <c r="E29" s="1841"/>
      <c r="F29" s="1837"/>
      <c r="G29" s="1841"/>
      <c r="H29" s="1846"/>
      <c r="I29" s="1846"/>
      <c r="J29" s="1548">
        <v>45559</v>
      </c>
      <c r="K29" s="1551" t="s">
        <v>1039</v>
      </c>
    </row>
    <row r="30" spans="1:11" x14ac:dyDescent="0.25">
      <c r="A30" s="1854"/>
      <c r="B30" s="1836"/>
      <c r="C30" s="1837"/>
      <c r="D30" s="1837"/>
      <c r="E30" s="1841"/>
      <c r="F30" s="1837"/>
      <c r="G30" s="1841"/>
      <c r="H30" s="1846"/>
      <c r="I30" s="1846"/>
      <c r="J30" s="1548">
        <v>45602</v>
      </c>
      <c r="K30" s="1551" t="s">
        <v>1038</v>
      </c>
    </row>
    <row r="31" spans="1:11" x14ac:dyDescent="0.25">
      <c r="A31" s="1854"/>
      <c r="B31" s="1836"/>
      <c r="C31" s="1837"/>
      <c r="D31" s="1837"/>
      <c r="E31" s="1841"/>
      <c r="F31" s="1837"/>
      <c r="G31" s="1841"/>
      <c r="H31" s="1846"/>
      <c r="I31" s="1846"/>
      <c r="J31" s="1548">
        <v>46021</v>
      </c>
      <c r="K31" s="1549" t="s">
        <v>1025</v>
      </c>
    </row>
    <row r="32" spans="1:11" x14ac:dyDescent="0.25">
      <c r="A32" s="1854"/>
      <c r="B32" s="1836"/>
      <c r="C32" s="1837"/>
      <c r="D32" s="1837"/>
      <c r="E32" s="1841"/>
      <c r="F32" s="1837"/>
      <c r="G32" s="1841"/>
      <c r="H32" s="1846"/>
      <c r="I32" s="1846"/>
      <c r="J32" s="1548">
        <v>45685</v>
      </c>
      <c r="K32" s="1550" t="s">
        <v>1040</v>
      </c>
    </row>
    <row r="33" spans="1:11" x14ac:dyDescent="0.25">
      <c r="A33" s="1854"/>
      <c r="B33" s="1836"/>
      <c r="C33" s="1837"/>
      <c r="D33" s="1837"/>
      <c r="E33" s="1841"/>
      <c r="F33" s="1837"/>
      <c r="G33" s="1841"/>
      <c r="H33" s="1846"/>
      <c r="I33" s="1846"/>
      <c r="J33" s="1552">
        <v>45716</v>
      </c>
      <c r="K33" s="1550" t="s">
        <v>1041</v>
      </c>
    </row>
    <row r="34" spans="1:11" x14ac:dyDescent="0.25">
      <c r="A34" s="1854"/>
      <c r="B34" s="1836"/>
      <c r="C34" s="1837"/>
      <c r="D34" s="1837"/>
      <c r="E34" s="1841"/>
      <c r="F34" s="1837"/>
      <c r="G34" s="1841"/>
      <c r="H34" s="1846"/>
      <c r="I34" s="1846"/>
      <c r="J34" s="1552">
        <v>45747</v>
      </c>
      <c r="K34" s="1550" t="s">
        <v>1038</v>
      </c>
    </row>
    <row r="35" spans="1:11" x14ac:dyDescent="0.25">
      <c r="A35" s="1854"/>
      <c r="B35" s="1836"/>
      <c r="C35" s="1837"/>
      <c r="D35" s="1837"/>
      <c r="E35" s="1841"/>
      <c r="F35" s="1837"/>
      <c r="G35" s="1841"/>
      <c r="H35" s="1846"/>
      <c r="I35" s="1846"/>
      <c r="J35" s="1552">
        <v>45776</v>
      </c>
      <c r="K35" s="1550" t="s">
        <v>1247</v>
      </c>
    </row>
    <row r="36" spans="1:11" x14ac:dyDescent="0.25">
      <c r="A36" s="1854"/>
      <c r="B36" s="1836"/>
      <c r="C36" s="1837"/>
      <c r="D36" s="1837"/>
      <c r="E36" s="1841"/>
      <c r="F36" s="1837"/>
      <c r="G36" s="1841"/>
      <c r="H36" s="1846"/>
      <c r="I36" s="1846"/>
      <c r="J36" s="1552">
        <v>45798</v>
      </c>
      <c r="K36" s="1550" t="s">
        <v>1377</v>
      </c>
    </row>
    <row r="37" spans="1:11" x14ac:dyDescent="0.35">
      <c r="A37" s="1857" t="s">
        <v>1016</v>
      </c>
      <c r="B37" s="1857" t="s">
        <v>1042</v>
      </c>
      <c r="C37" s="1860" t="s">
        <v>178</v>
      </c>
      <c r="D37" s="1860" t="s">
        <v>1043</v>
      </c>
      <c r="E37" s="1860" t="s">
        <v>1019</v>
      </c>
      <c r="F37" s="1860">
        <v>25</v>
      </c>
      <c r="G37" s="1860" t="s">
        <v>1044</v>
      </c>
      <c r="H37" s="1849">
        <v>503000000</v>
      </c>
      <c r="I37" s="1849">
        <f>H37/F37</f>
        <v>20120000</v>
      </c>
      <c r="J37" s="1553">
        <v>45323</v>
      </c>
      <c r="K37" s="1554" t="s">
        <v>1021</v>
      </c>
    </row>
    <row r="38" spans="1:11" x14ac:dyDescent="0.35">
      <c r="A38" s="1858"/>
      <c r="B38" s="1858"/>
      <c r="C38" s="1861"/>
      <c r="D38" s="1861"/>
      <c r="E38" s="1861"/>
      <c r="F38" s="1861"/>
      <c r="G38" s="1861"/>
      <c r="H38" s="1850"/>
      <c r="I38" s="1850"/>
      <c r="J38" s="1553">
        <v>45323</v>
      </c>
      <c r="K38" s="1554" t="s">
        <v>1023</v>
      </c>
    </row>
    <row r="39" spans="1:11" x14ac:dyDescent="0.35">
      <c r="A39" s="1858"/>
      <c r="B39" s="1858"/>
      <c r="C39" s="1861"/>
      <c r="D39" s="1861"/>
      <c r="E39" s="1861"/>
      <c r="F39" s="1861"/>
      <c r="G39" s="1861"/>
      <c r="H39" s="1850"/>
      <c r="I39" s="1850"/>
      <c r="J39" s="1553">
        <v>45330</v>
      </c>
      <c r="K39" s="1554" t="s">
        <v>1024</v>
      </c>
    </row>
    <row r="40" spans="1:11" x14ac:dyDescent="0.35">
      <c r="A40" s="1858"/>
      <c r="B40" s="1858"/>
      <c r="C40" s="1861"/>
      <c r="D40" s="1861"/>
      <c r="E40" s="1861"/>
      <c r="F40" s="1861"/>
      <c r="G40" s="1861"/>
      <c r="H40" s="1850"/>
      <c r="I40" s="1850"/>
      <c r="J40" s="1553">
        <v>45386</v>
      </c>
      <c r="K40" s="1554" t="s">
        <v>1045</v>
      </c>
    </row>
    <row r="41" spans="1:11" x14ac:dyDescent="0.35">
      <c r="A41" s="1858"/>
      <c r="B41" s="1858"/>
      <c r="C41" s="1861"/>
      <c r="D41" s="1861"/>
      <c r="E41" s="1861"/>
      <c r="F41" s="1861"/>
      <c r="G41" s="1861"/>
      <c r="H41" s="1850"/>
      <c r="I41" s="1850"/>
      <c r="J41" s="1553">
        <v>45404</v>
      </c>
      <c r="K41" s="1554" t="s">
        <v>1046</v>
      </c>
    </row>
    <row r="42" spans="1:11" x14ac:dyDescent="0.35">
      <c r="A42" s="1858"/>
      <c r="B42" s="1858"/>
      <c r="C42" s="1861"/>
      <c r="D42" s="1861"/>
      <c r="E42" s="1861"/>
      <c r="F42" s="1861"/>
      <c r="G42" s="1861"/>
      <c r="H42" s="1850"/>
      <c r="I42" s="1850"/>
      <c r="J42" s="1553">
        <v>45448</v>
      </c>
      <c r="K42" s="1555" t="s">
        <v>1035</v>
      </c>
    </row>
    <row r="43" spans="1:11" x14ac:dyDescent="0.35">
      <c r="A43" s="1858"/>
      <c r="B43" s="1858"/>
      <c r="C43" s="1861"/>
      <c r="D43" s="1861"/>
      <c r="E43" s="1861"/>
      <c r="F43" s="1861"/>
      <c r="G43" s="1861"/>
      <c r="H43" s="1850"/>
      <c r="I43" s="1850"/>
      <c r="J43" s="1553">
        <v>45386</v>
      </c>
      <c r="K43" s="1554" t="s">
        <v>1045</v>
      </c>
    </row>
    <row r="44" spans="1:11" x14ac:dyDescent="0.35">
      <c r="A44" s="1858"/>
      <c r="B44" s="1858"/>
      <c r="C44" s="1861"/>
      <c r="D44" s="1861"/>
      <c r="E44" s="1861"/>
      <c r="F44" s="1861"/>
      <c r="G44" s="1861"/>
      <c r="H44" s="1850"/>
      <c r="I44" s="1850"/>
      <c r="J44" s="1553">
        <v>45510</v>
      </c>
      <c r="K44" s="1554" t="s">
        <v>1047</v>
      </c>
    </row>
    <row r="45" spans="1:11" x14ac:dyDescent="0.35">
      <c r="A45" s="1858"/>
      <c r="B45" s="1858"/>
      <c r="C45" s="1861"/>
      <c r="D45" s="1861"/>
      <c r="E45" s="1861"/>
      <c r="F45" s="1861"/>
      <c r="G45" s="1861"/>
      <c r="H45" s="1850"/>
      <c r="I45" s="1850"/>
      <c r="J45" s="1553">
        <v>45518</v>
      </c>
      <c r="K45" s="1554" t="s">
        <v>1048</v>
      </c>
    </row>
    <row r="46" spans="1:11" x14ac:dyDescent="0.35">
      <c r="A46" s="1858"/>
      <c r="B46" s="1858"/>
      <c r="C46" s="1861"/>
      <c r="D46" s="1861"/>
      <c r="E46" s="1861"/>
      <c r="F46" s="1861"/>
      <c r="G46" s="1861"/>
      <c r="H46" s="1850"/>
      <c r="I46" s="1850"/>
      <c r="J46" s="1553">
        <v>45556</v>
      </c>
      <c r="K46" s="1554" t="s">
        <v>1039</v>
      </c>
    </row>
    <row r="47" spans="1:11" x14ac:dyDescent="0.35">
      <c r="A47" s="1858"/>
      <c r="B47" s="1858"/>
      <c r="C47" s="1861"/>
      <c r="D47" s="1861"/>
      <c r="E47" s="1861"/>
      <c r="F47" s="1861"/>
      <c r="G47" s="1861"/>
      <c r="H47" s="1850"/>
      <c r="I47" s="1850"/>
      <c r="J47" s="1553">
        <v>45565</v>
      </c>
      <c r="K47" s="1554" t="s">
        <v>1048</v>
      </c>
    </row>
    <row r="48" spans="1:11" x14ac:dyDescent="0.35">
      <c r="A48" s="1858"/>
      <c r="B48" s="1858"/>
      <c r="C48" s="1861"/>
      <c r="D48" s="1861"/>
      <c r="E48" s="1861"/>
      <c r="F48" s="1861"/>
      <c r="G48" s="1861"/>
      <c r="H48" s="1850"/>
      <c r="I48" s="1850"/>
      <c r="J48" s="1553">
        <v>45595</v>
      </c>
      <c r="K48" s="1554" t="s">
        <v>1039</v>
      </c>
    </row>
    <row r="49" spans="1:11" x14ac:dyDescent="0.25">
      <c r="A49" s="1858"/>
      <c r="B49" s="1858"/>
      <c r="C49" s="1861"/>
      <c r="D49" s="1861"/>
      <c r="E49" s="1861"/>
      <c r="F49" s="1861"/>
      <c r="G49" s="1861"/>
      <c r="H49" s="1850"/>
      <c r="I49" s="1850"/>
      <c r="J49" s="1556">
        <v>45625</v>
      </c>
      <c r="K49" s="1557" t="s">
        <v>1049</v>
      </c>
    </row>
    <row r="50" spans="1:11" x14ac:dyDescent="0.25">
      <c r="A50" s="1858"/>
      <c r="B50" s="1858"/>
      <c r="C50" s="1861"/>
      <c r="D50" s="1861"/>
      <c r="E50" s="1861"/>
      <c r="F50" s="1861"/>
      <c r="G50" s="1861"/>
      <c r="H50" s="1850"/>
      <c r="I50" s="1850"/>
      <c r="J50" s="1556">
        <v>45656</v>
      </c>
      <c r="K50" s="1554" t="s">
        <v>1038</v>
      </c>
    </row>
    <row r="51" spans="1:11" x14ac:dyDescent="0.25">
      <c r="A51" s="1858"/>
      <c r="B51" s="1858"/>
      <c r="C51" s="1861"/>
      <c r="D51" s="1861"/>
      <c r="E51" s="1861"/>
      <c r="F51" s="1861"/>
      <c r="G51" s="1861"/>
      <c r="H51" s="1850"/>
      <c r="I51" s="1850"/>
      <c r="J51" s="1556">
        <v>45688</v>
      </c>
      <c r="K51" s="1554" t="s">
        <v>1048</v>
      </c>
    </row>
    <row r="52" spans="1:11" x14ac:dyDescent="0.25">
      <c r="A52" s="1858"/>
      <c r="B52" s="1858"/>
      <c r="C52" s="1861"/>
      <c r="D52" s="1861"/>
      <c r="E52" s="1861"/>
      <c r="F52" s="1861"/>
      <c r="G52" s="1861"/>
      <c r="H52" s="1850"/>
      <c r="I52" s="1850"/>
      <c r="J52" s="1556">
        <v>45715</v>
      </c>
      <c r="K52" s="1554" t="s">
        <v>1039</v>
      </c>
    </row>
    <row r="53" spans="1:11" x14ac:dyDescent="0.25">
      <c r="A53" s="1858"/>
      <c r="B53" s="1858"/>
      <c r="C53" s="1861"/>
      <c r="D53" s="1861"/>
      <c r="E53" s="1861"/>
      <c r="F53" s="1861"/>
      <c r="G53" s="1861"/>
      <c r="H53" s="1850"/>
      <c r="I53" s="1850"/>
      <c r="J53" s="1556">
        <v>45747</v>
      </c>
      <c r="K53" s="1554" t="s">
        <v>1048</v>
      </c>
    </row>
    <row r="54" spans="1:11" x14ac:dyDescent="0.25">
      <c r="A54" s="1858"/>
      <c r="B54" s="1858"/>
      <c r="C54" s="1861"/>
      <c r="D54" s="1861"/>
      <c r="E54" s="1861"/>
      <c r="F54" s="1861"/>
      <c r="G54" s="1861"/>
      <c r="H54" s="1850"/>
      <c r="I54" s="1850"/>
      <c r="J54" s="1556">
        <v>45775</v>
      </c>
      <c r="K54" s="1554" t="s">
        <v>1039</v>
      </c>
    </row>
    <row r="55" spans="1:11" x14ac:dyDescent="0.25">
      <c r="A55" s="1858"/>
      <c r="B55" s="1858"/>
      <c r="C55" s="1861"/>
      <c r="D55" s="1861"/>
      <c r="E55" s="1861"/>
      <c r="F55" s="1861"/>
      <c r="G55" s="1861"/>
      <c r="H55" s="1850"/>
      <c r="I55" s="1850"/>
      <c r="J55" s="1556">
        <v>45806</v>
      </c>
      <c r="K55" s="1554" t="s">
        <v>1039</v>
      </c>
    </row>
    <row r="56" spans="1:11" x14ac:dyDescent="0.25">
      <c r="A56" s="1858"/>
      <c r="B56" s="1858"/>
      <c r="C56" s="1861"/>
      <c r="D56" s="1861"/>
      <c r="E56" s="1861"/>
      <c r="F56" s="1861"/>
      <c r="G56" s="1861"/>
      <c r="H56" s="1850"/>
      <c r="I56" s="1850"/>
      <c r="J56" s="1556">
        <v>45840</v>
      </c>
      <c r="K56" s="1554" t="s">
        <v>1456</v>
      </c>
    </row>
    <row r="57" spans="1:11" x14ac:dyDescent="0.25">
      <c r="A57" s="1859"/>
      <c r="B57" s="1859"/>
      <c r="C57" s="1862"/>
      <c r="D57" s="1862"/>
      <c r="E57" s="1862"/>
      <c r="F57" s="1862"/>
      <c r="G57" s="1862"/>
      <c r="H57" s="1851"/>
      <c r="I57" s="1851"/>
      <c r="J57" s="1556">
        <v>45840</v>
      </c>
      <c r="K57" s="1554" t="s">
        <v>1048</v>
      </c>
    </row>
    <row r="58" spans="1:11" x14ac:dyDescent="0.25">
      <c r="A58" s="1852" t="s">
        <v>1050</v>
      </c>
      <c r="B58" s="1836" t="s">
        <v>1069</v>
      </c>
      <c r="C58" s="1853" t="s">
        <v>1070</v>
      </c>
      <c r="D58" s="1853" t="s">
        <v>1071</v>
      </c>
      <c r="E58" s="1853" t="s">
        <v>175</v>
      </c>
      <c r="F58" s="1853">
        <v>29</v>
      </c>
      <c r="G58" s="1853" t="s">
        <v>1072</v>
      </c>
      <c r="H58" s="1840">
        <v>579110502.72000003</v>
      </c>
      <c r="I58" s="1846">
        <f>+H58/F58</f>
        <v>19969327.68</v>
      </c>
      <c r="J58" s="1552">
        <v>45539</v>
      </c>
      <c r="K58" s="1564" t="s">
        <v>1064</v>
      </c>
    </row>
    <row r="59" spans="1:11" x14ac:dyDescent="0.25">
      <c r="A59" s="1852"/>
      <c r="B59" s="1836"/>
      <c r="C59" s="1853"/>
      <c r="D59" s="1853"/>
      <c r="E59" s="1853"/>
      <c r="F59" s="1853"/>
      <c r="G59" s="1853"/>
      <c r="H59" s="1840"/>
      <c r="I59" s="1846"/>
      <c r="J59" s="1552">
        <v>45539</v>
      </c>
      <c r="K59" s="1564" t="s">
        <v>1022</v>
      </c>
    </row>
    <row r="60" spans="1:11" x14ac:dyDescent="0.25">
      <c r="A60" s="1852"/>
      <c r="B60" s="1836"/>
      <c r="C60" s="1853"/>
      <c r="D60" s="1853"/>
      <c r="E60" s="1853"/>
      <c r="F60" s="1853"/>
      <c r="G60" s="1853"/>
      <c r="H60" s="1840"/>
      <c r="I60" s="1846"/>
      <c r="J60" s="1552">
        <v>45541</v>
      </c>
      <c r="K60" s="1564" t="s">
        <v>1023</v>
      </c>
    </row>
    <row r="61" spans="1:11" x14ac:dyDescent="0.25">
      <c r="A61" s="1852"/>
      <c r="B61" s="1836"/>
      <c r="C61" s="1853"/>
      <c r="D61" s="1853"/>
      <c r="E61" s="1853"/>
      <c r="F61" s="1853"/>
      <c r="G61" s="1853"/>
      <c r="H61" s="1840"/>
      <c r="I61" s="1846"/>
      <c r="J61" s="1552">
        <v>45629</v>
      </c>
      <c r="K61" s="1564" t="s">
        <v>1073</v>
      </c>
    </row>
    <row r="62" spans="1:11" x14ac:dyDescent="0.25">
      <c r="A62" s="1852"/>
      <c r="B62" s="1836"/>
      <c r="C62" s="1853"/>
      <c r="D62" s="1853"/>
      <c r="E62" s="1853"/>
      <c r="F62" s="1853"/>
      <c r="G62" s="1853"/>
      <c r="H62" s="1840"/>
      <c r="I62" s="1846"/>
      <c r="J62" s="1552">
        <v>45688</v>
      </c>
      <c r="K62" s="1564" t="s">
        <v>1074</v>
      </c>
    </row>
    <row r="63" spans="1:11" x14ac:dyDescent="0.25">
      <c r="A63" s="1852"/>
      <c r="B63" s="1836"/>
      <c r="C63" s="1853"/>
      <c r="D63" s="1853"/>
      <c r="E63" s="1853"/>
      <c r="F63" s="1853"/>
      <c r="G63" s="1853"/>
      <c r="H63" s="1840"/>
      <c r="I63" s="1846"/>
      <c r="J63" s="1552">
        <v>45716</v>
      </c>
      <c r="K63" s="1564" t="s">
        <v>1075</v>
      </c>
    </row>
    <row r="64" spans="1:11" x14ac:dyDescent="0.25">
      <c r="A64" s="1852"/>
      <c r="B64" s="1836"/>
      <c r="C64" s="1853"/>
      <c r="D64" s="1853"/>
      <c r="E64" s="1853"/>
      <c r="F64" s="1853"/>
      <c r="G64" s="1853"/>
      <c r="H64" s="1840"/>
      <c r="I64" s="1846"/>
      <c r="J64" s="1552">
        <v>45769</v>
      </c>
      <c r="K64" s="1564" t="s">
        <v>1378</v>
      </c>
    </row>
    <row r="65" spans="1:11" x14ac:dyDescent="0.25">
      <c r="A65" s="1852"/>
      <c r="B65" s="1836"/>
      <c r="C65" s="1853"/>
      <c r="D65" s="1853"/>
      <c r="E65" s="1853"/>
      <c r="F65" s="1853"/>
      <c r="G65" s="1853"/>
      <c r="H65" s="1840"/>
      <c r="I65" s="1846"/>
      <c r="J65" s="1552">
        <v>45804</v>
      </c>
      <c r="K65" s="1564" t="s">
        <v>1524</v>
      </c>
    </row>
    <row r="66" spans="1:11" x14ac:dyDescent="0.25">
      <c r="A66" s="1852"/>
      <c r="B66" s="1836"/>
      <c r="C66" s="1853"/>
      <c r="D66" s="1853"/>
      <c r="E66" s="1853"/>
      <c r="F66" s="1853"/>
      <c r="G66" s="1853"/>
      <c r="H66" s="1840"/>
      <c r="I66" s="1846"/>
      <c r="J66" s="1552">
        <v>45824</v>
      </c>
      <c r="K66" s="1564" t="s">
        <v>1525</v>
      </c>
    </row>
    <row r="67" spans="1:11" x14ac:dyDescent="0.25">
      <c r="A67" s="1852"/>
      <c r="B67" s="1836"/>
      <c r="C67" s="1853"/>
      <c r="D67" s="1853"/>
      <c r="E67" s="1853"/>
      <c r="F67" s="1853"/>
      <c r="G67" s="1853"/>
      <c r="H67" s="1840"/>
      <c r="I67" s="1846"/>
      <c r="J67" s="1552">
        <v>45838</v>
      </c>
      <c r="K67" s="1564" t="s">
        <v>1526</v>
      </c>
    </row>
    <row r="68" spans="1:11" x14ac:dyDescent="0.25">
      <c r="A68" s="1852"/>
      <c r="B68" s="1836"/>
      <c r="C68" s="1853"/>
      <c r="D68" s="1853"/>
      <c r="E68" s="1853"/>
      <c r="F68" s="1853"/>
      <c r="G68" s="1853"/>
      <c r="H68" s="1840"/>
      <c r="I68" s="1846"/>
      <c r="J68" s="1552">
        <v>45849</v>
      </c>
      <c r="K68" s="1564" t="s">
        <v>1527</v>
      </c>
    </row>
    <row r="69" spans="1:11" x14ac:dyDescent="0.25">
      <c r="A69" s="1852"/>
      <c r="B69" s="1836"/>
      <c r="C69" s="1853"/>
      <c r="D69" s="1853"/>
      <c r="E69" s="1853"/>
      <c r="F69" s="1853"/>
      <c r="G69" s="1853"/>
      <c r="H69" s="1840"/>
      <c r="I69" s="1846"/>
      <c r="J69" s="1565">
        <v>45867</v>
      </c>
      <c r="K69" s="1566" t="s">
        <v>1528</v>
      </c>
    </row>
    <row r="70" spans="1:11" x14ac:dyDescent="0.25">
      <c r="A70" s="1847" t="s">
        <v>1050</v>
      </c>
      <c r="B70" s="1847" t="s">
        <v>1076</v>
      </c>
      <c r="C70" s="1844" t="s">
        <v>1070</v>
      </c>
      <c r="D70" s="1844" t="s">
        <v>1071</v>
      </c>
      <c r="E70" s="1844" t="s">
        <v>175</v>
      </c>
      <c r="F70" s="1844">
        <v>43</v>
      </c>
      <c r="G70" s="1844" t="s">
        <v>1077</v>
      </c>
      <c r="H70" s="1863">
        <v>692410171.70000005</v>
      </c>
      <c r="I70" s="1848">
        <f>+H70/F70</f>
        <v>16102562.132558141</v>
      </c>
      <c r="J70" s="1556">
        <v>45539</v>
      </c>
      <c r="K70" s="1567" t="s">
        <v>1064</v>
      </c>
    </row>
    <row r="71" spans="1:11" x14ac:dyDescent="0.25">
      <c r="A71" s="1847"/>
      <c r="B71" s="1847"/>
      <c r="C71" s="1844"/>
      <c r="D71" s="1844"/>
      <c r="E71" s="1844"/>
      <c r="F71" s="1844"/>
      <c r="G71" s="1844"/>
      <c r="H71" s="1863"/>
      <c r="I71" s="1848"/>
      <c r="J71" s="1556">
        <v>45539</v>
      </c>
      <c r="K71" s="1555" t="s">
        <v>1022</v>
      </c>
    </row>
    <row r="72" spans="1:11" x14ac:dyDescent="0.25">
      <c r="A72" s="1847"/>
      <c r="B72" s="1847"/>
      <c r="C72" s="1844"/>
      <c r="D72" s="1844"/>
      <c r="E72" s="1844"/>
      <c r="F72" s="1844"/>
      <c r="G72" s="1844"/>
      <c r="H72" s="1863"/>
      <c r="I72" s="1848"/>
      <c r="J72" s="1556">
        <v>45539</v>
      </c>
      <c r="K72" s="1555" t="s">
        <v>1023</v>
      </c>
    </row>
    <row r="73" spans="1:11" x14ac:dyDescent="0.25">
      <c r="A73" s="1847"/>
      <c r="B73" s="1847"/>
      <c r="C73" s="1844"/>
      <c r="D73" s="1844"/>
      <c r="E73" s="1844"/>
      <c r="F73" s="1844"/>
      <c r="G73" s="1844"/>
      <c r="H73" s="1863"/>
      <c r="I73" s="1848"/>
      <c r="J73" s="1556">
        <v>45642</v>
      </c>
      <c r="K73" s="1567" t="s">
        <v>1073</v>
      </c>
    </row>
    <row r="74" spans="1:11" x14ac:dyDescent="0.25">
      <c r="A74" s="1847"/>
      <c r="B74" s="1847"/>
      <c r="C74" s="1844"/>
      <c r="D74" s="1844"/>
      <c r="E74" s="1844"/>
      <c r="F74" s="1844"/>
      <c r="G74" s="1844"/>
      <c r="H74" s="1863"/>
      <c r="I74" s="1848"/>
      <c r="J74" s="1556">
        <v>45688</v>
      </c>
      <c r="K74" s="1567" t="s">
        <v>1074</v>
      </c>
    </row>
    <row r="75" spans="1:11" x14ac:dyDescent="0.25">
      <c r="A75" s="1847"/>
      <c r="B75" s="1847"/>
      <c r="C75" s="1844"/>
      <c r="D75" s="1844"/>
      <c r="E75" s="1844"/>
      <c r="F75" s="1844"/>
      <c r="G75" s="1844"/>
      <c r="H75" s="1863"/>
      <c r="I75" s="1848"/>
      <c r="J75" s="1556">
        <v>45716</v>
      </c>
      <c r="K75" s="1567" t="s">
        <v>1075</v>
      </c>
    </row>
    <row r="76" spans="1:11" x14ac:dyDescent="0.25">
      <c r="A76" s="1847"/>
      <c r="B76" s="1847"/>
      <c r="C76" s="1844"/>
      <c r="D76" s="1844"/>
      <c r="E76" s="1844"/>
      <c r="F76" s="1844"/>
      <c r="G76" s="1844"/>
      <c r="H76" s="1863"/>
      <c r="I76" s="1848"/>
      <c r="J76" s="1556">
        <v>45770</v>
      </c>
      <c r="K76" s="1567" t="s">
        <v>1378</v>
      </c>
    </row>
    <row r="77" spans="1:11" x14ac:dyDescent="0.25">
      <c r="A77" s="1847"/>
      <c r="B77" s="1847"/>
      <c r="C77" s="1844"/>
      <c r="D77" s="1844"/>
      <c r="E77" s="1844"/>
      <c r="F77" s="1844"/>
      <c r="G77" s="1844"/>
      <c r="H77" s="1863"/>
      <c r="I77" s="1848"/>
      <c r="J77" s="1556">
        <v>45810</v>
      </c>
      <c r="K77" s="1567" t="s">
        <v>1529</v>
      </c>
    </row>
    <row r="78" spans="1:11" x14ac:dyDescent="0.25">
      <c r="A78" s="1847"/>
      <c r="B78" s="1847"/>
      <c r="C78" s="1844"/>
      <c r="D78" s="1844"/>
      <c r="E78" s="1844"/>
      <c r="F78" s="1844"/>
      <c r="G78" s="1844"/>
      <c r="H78" s="1863"/>
      <c r="I78" s="1848"/>
      <c r="J78" s="1556">
        <v>45861</v>
      </c>
      <c r="K78" s="1567" t="s">
        <v>1530</v>
      </c>
    </row>
    <row r="79" spans="1:11" x14ac:dyDescent="0.25">
      <c r="A79" s="1847"/>
      <c r="B79" s="1847"/>
      <c r="C79" s="1844"/>
      <c r="D79" s="1844"/>
      <c r="E79" s="1844"/>
      <c r="F79" s="1844"/>
      <c r="G79" s="1844"/>
      <c r="H79" s="1863"/>
      <c r="I79" s="1848"/>
      <c r="J79" s="1556">
        <v>45867</v>
      </c>
      <c r="K79" s="1567" t="s">
        <v>1528</v>
      </c>
    </row>
    <row r="80" spans="1:11" x14ac:dyDescent="0.25">
      <c r="A80" s="1854" t="s">
        <v>1060</v>
      </c>
      <c r="B80" s="1854" t="s">
        <v>1084</v>
      </c>
      <c r="C80" s="1837" t="s">
        <v>100</v>
      </c>
      <c r="D80" s="1837" t="s">
        <v>1085</v>
      </c>
      <c r="E80" s="1837" t="s">
        <v>1053</v>
      </c>
      <c r="F80" s="1837">
        <v>129</v>
      </c>
      <c r="G80" s="1837" t="s">
        <v>636</v>
      </c>
      <c r="H80" s="1846">
        <v>3875835450.3400002</v>
      </c>
      <c r="I80" s="1839">
        <f>+H80/F80</f>
        <v>30045236.049147289</v>
      </c>
      <c r="J80" s="1552">
        <v>45386</v>
      </c>
      <c r="K80" s="1551" t="s">
        <v>1021</v>
      </c>
    </row>
    <row r="81" spans="1:11" x14ac:dyDescent="0.25">
      <c r="A81" s="1854"/>
      <c r="B81" s="1854"/>
      <c r="C81" s="1837"/>
      <c r="D81" s="1837"/>
      <c r="E81" s="1837"/>
      <c r="F81" s="1837"/>
      <c r="G81" s="1837"/>
      <c r="H81" s="1846"/>
      <c r="I81" s="1839"/>
      <c r="J81" s="1552">
        <v>45390</v>
      </c>
      <c r="K81" s="1551" t="s">
        <v>1023</v>
      </c>
    </row>
    <row r="82" spans="1:11" x14ac:dyDescent="0.25">
      <c r="A82" s="1854"/>
      <c r="B82" s="1854"/>
      <c r="C82" s="1837"/>
      <c r="D82" s="1837"/>
      <c r="E82" s="1837"/>
      <c r="F82" s="1837"/>
      <c r="G82" s="1837"/>
      <c r="H82" s="1846"/>
      <c r="I82" s="1839"/>
      <c r="J82" s="1552">
        <v>45390</v>
      </c>
      <c r="K82" s="1551" t="s">
        <v>1024</v>
      </c>
    </row>
    <row r="83" spans="1:11" x14ac:dyDescent="0.25">
      <c r="A83" s="1854"/>
      <c r="B83" s="1854"/>
      <c r="C83" s="1837"/>
      <c r="D83" s="1837"/>
      <c r="E83" s="1837"/>
      <c r="F83" s="1837"/>
      <c r="G83" s="1837"/>
      <c r="H83" s="1846"/>
      <c r="I83" s="1839"/>
      <c r="J83" s="1552">
        <v>45475</v>
      </c>
      <c r="K83" s="1551" t="s">
        <v>1086</v>
      </c>
    </row>
    <row r="84" spans="1:11" x14ac:dyDescent="0.25">
      <c r="A84" s="1854"/>
      <c r="B84" s="1854"/>
      <c r="C84" s="1837"/>
      <c r="D84" s="1837"/>
      <c r="E84" s="1837"/>
      <c r="F84" s="1837"/>
      <c r="G84" s="1837"/>
      <c r="H84" s="1846"/>
      <c r="I84" s="1839"/>
      <c r="J84" s="1552">
        <v>45635</v>
      </c>
      <c r="K84" s="1551" t="s">
        <v>1031</v>
      </c>
    </row>
    <row r="85" spans="1:11" x14ac:dyDescent="0.25">
      <c r="A85" s="1854"/>
      <c r="B85" s="1854"/>
      <c r="C85" s="1837"/>
      <c r="D85" s="1837"/>
      <c r="E85" s="1837"/>
      <c r="F85" s="1837"/>
      <c r="G85" s="1837"/>
      <c r="H85" s="1846"/>
      <c r="I85" s="1839"/>
      <c r="J85" s="1552">
        <v>45719</v>
      </c>
      <c r="K85" s="1551" t="s">
        <v>1048</v>
      </c>
    </row>
    <row r="86" spans="1:11" x14ac:dyDescent="0.25">
      <c r="A86" s="1854"/>
      <c r="B86" s="1854"/>
      <c r="C86" s="1837"/>
      <c r="D86" s="1837"/>
      <c r="E86" s="1837"/>
      <c r="F86" s="1837"/>
      <c r="G86" s="1837"/>
      <c r="H86" s="1846"/>
      <c r="I86" s="1839"/>
      <c r="J86" s="1552">
        <v>45729</v>
      </c>
      <c r="K86" s="1551" t="s">
        <v>1038</v>
      </c>
    </row>
    <row r="87" spans="1:11" x14ac:dyDescent="0.25">
      <c r="A87" s="1854"/>
      <c r="B87" s="1854"/>
      <c r="C87" s="1837"/>
      <c r="D87" s="1837"/>
      <c r="E87" s="1837"/>
      <c r="F87" s="1837"/>
      <c r="G87" s="1837"/>
      <c r="H87" s="1846"/>
      <c r="I87" s="1839"/>
      <c r="J87" s="1552">
        <v>45776</v>
      </c>
      <c r="K87" s="1551" t="s">
        <v>1048</v>
      </c>
    </row>
    <row r="88" spans="1:11" x14ac:dyDescent="0.25">
      <c r="A88" s="1854"/>
      <c r="B88" s="1854"/>
      <c r="C88" s="1837"/>
      <c r="D88" s="1837"/>
      <c r="E88" s="1837"/>
      <c r="F88" s="1837"/>
      <c r="G88" s="1837"/>
      <c r="H88" s="1846"/>
      <c r="I88" s="1839"/>
      <c r="J88" s="1552">
        <v>45807</v>
      </c>
      <c r="K88" s="1551" t="s">
        <v>1048</v>
      </c>
    </row>
    <row r="89" spans="1:11" ht="29" x14ac:dyDescent="0.25">
      <c r="A89" s="1854"/>
      <c r="B89" s="1854"/>
      <c r="C89" s="1837"/>
      <c r="D89" s="1837"/>
      <c r="E89" s="1837"/>
      <c r="F89" s="1837"/>
      <c r="G89" s="1837"/>
      <c r="H89" s="1846"/>
      <c r="I89" s="1839"/>
      <c r="J89" s="1552">
        <v>45842</v>
      </c>
      <c r="K89" s="1551" t="s">
        <v>1462</v>
      </c>
    </row>
    <row r="90" spans="1:11" x14ac:dyDescent="0.25">
      <c r="A90" s="1854"/>
      <c r="B90" s="1854"/>
      <c r="C90" s="1837"/>
      <c r="D90" s="1837"/>
      <c r="E90" s="1837"/>
      <c r="F90" s="1837"/>
      <c r="G90" s="1837"/>
      <c r="H90" s="1846"/>
      <c r="I90" s="1839"/>
      <c r="J90" s="1552">
        <v>45842</v>
      </c>
      <c r="K90" s="1551" t="s">
        <v>1048</v>
      </c>
    </row>
    <row r="91" spans="1:11" x14ac:dyDescent="0.25">
      <c r="A91" s="1854"/>
      <c r="B91" s="1854"/>
      <c r="C91" s="1837"/>
      <c r="D91" s="1837"/>
      <c r="E91" s="1837"/>
      <c r="F91" s="1837"/>
      <c r="G91" s="1837"/>
      <c r="H91" s="1846"/>
      <c r="I91" s="1839"/>
      <c r="J91" s="1552">
        <v>45842</v>
      </c>
      <c r="K91" s="1551" t="s">
        <v>1048</v>
      </c>
    </row>
    <row r="92" spans="1:11" x14ac:dyDescent="0.25">
      <c r="A92" s="1854"/>
      <c r="B92" s="1854"/>
      <c r="C92" s="1837"/>
      <c r="D92" s="1837"/>
      <c r="E92" s="1837"/>
      <c r="F92" s="1837"/>
      <c r="G92" s="1837"/>
      <c r="H92" s="1846"/>
      <c r="I92" s="1839"/>
      <c r="J92" s="1552">
        <v>45888</v>
      </c>
      <c r="K92" s="1551" t="s">
        <v>1048</v>
      </c>
    </row>
    <row r="93" spans="1:11" x14ac:dyDescent="0.25">
      <c r="A93" s="1843" t="s">
        <v>1016</v>
      </c>
      <c r="B93" s="1843" t="s">
        <v>1105</v>
      </c>
      <c r="C93" s="1833" t="s">
        <v>138</v>
      </c>
      <c r="D93" s="1833" t="s">
        <v>1106</v>
      </c>
      <c r="E93" s="1845" t="s">
        <v>1107</v>
      </c>
      <c r="F93" s="1833">
        <v>228</v>
      </c>
      <c r="G93" s="1844" t="s">
        <v>1108</v>
      </c>
      <c r="H93" s="1848">
        <v>8050000000</v>
      </c>
      <c r="I93" s="1834">
        <f>H93/F93</f>
        <v>35307017.543859646</v>
      </c>
      <c r="J93" s="1556">
        <v>44258</v>
      </c>
      <c r="K93" s="1557" t="s">
        <v>1021</v>
      </c>
    </row>
    <row r="94" spans="1:11" x14ac:dyDescent="0.25">
      <c r="A94" s="1843"/>
      <c r="B94" s="1843"/>
      <c r="C94" s="1833"/>
      <c r="D94" s="1833"/>
      <c r="E94" s="1845"/>
      <c r="F94" s="1833"/>
      <c r="G94" s="1844"/>
      <c r="H94" s="1848"/>
      <c r="I94" s="1834"/>
      <c r="J94" s="1556">
        <v>44301</v>
      </c>
      <c r="K94" s="1557" t="s">
        <v>1046</v>
      </c>
    </row>
    <row r="95" spans="1:11" x14ac:dyDescent="0.25">
      <c r="A95" s="1843"/>
      <c r="B95" s="1843"/>
      <c r="C95" s="1833"/>
      <c r="D95" s="1833"/>
      <c r="E95" s="1845"/>
      <c r="F95" s="1833"/>
      <c r="G95" s="1844"/>
      <c r="H95" s="1848"/>
      <c r="I95" s="1834"/>
      <c r="J95" s="1556">
        <v>44306</v>
      </c>
      <c r="K95" s="1557" t="s">
        <v>1035</v>
      </c>
    </row>
    <row r="96" spans="1:11" x14ac:dyDescent="0.25">
      <c r="A96" s="1843"/>
      <c r="B96" s="1843"/>
      <c r="C96" s="1833"/>
      <c r="D96" s="1833"/>
      <c r="E96" s="1845"/>
      <c r="F96" s="1833"/>
      <c r="G96" s="1844"/>
      <c r="H96" s="1848"/>
      <c r="I96" s="1834"/>
      <c r="J96" s="1556">
        <v>44409</v>
      </c>
      <c r="K96" s="1557" t="s">
        <v>1046</v>
      </c>
    </row>
    <row r="97" spans="1:11" x14ac:dyDescent="0.25">
      <c r="A97" s="1843"/>
      <c r="B97" s="1843"/>
      <c r="C97" s="1833"/>
      <c r="D97" s="1833"/>
      <c r="E97" s="1845"/>
      <c r="F97" s="1833"/>
      <c r="G97" s="1844"/>
      <c r="H97" s="1848"/>
      <c r="I97" s="1834"/>
      <c r="J97" s="1556">
        <v>44644</v>
      </c>
      <c r="K97" s="1557" t="s">
        <v>1046</v>
      </c>
    </row>
    <row r="98" spans="1:11" x14ac:dyDescent="0.25">
      <c r="A98" s="1843"/>
      <c r="B98" s="1843"/>
      <c r="C98" s="1833"/>
      <c r="D98" s="1833"/>
      <c r="E98" s="1845"/>
      <c r="F98" s="1833"/>
      <c r="G98" s="1844"/>
      <c r="H98" s="1848"/>
      <c r="I98" s="1834"/>
      <c r="J98" s="1556">
        <v>44657</v>
      </c>
      <c r="K98" s="1557" t="s">
        <v>1035</v>
      </c>
    </row>
    <row r="99" spans="1:11" x14ac:dyDescent="0.25">
      <c r="A99" s="1843"/>
      <c r="B99" s="1843"/>
      <c r="C99" s="1833"/>
      <c r="D99" s="1833"/>
      <c r="E99" s="1845"/>
      <c r="F99" s="1833"/>
      <c r="G99" s="1844"/>
      <c r="H99" s="1848"/>
      <c r="I99" s="1834"/>
      <c r="J99" s="1556">
        <v>44690</v>
      </c>
      <c r="K99" s="1557" t="s">
        <v>1046</v>
      </c>
    </row>
    <row r="100" spans="1:11" x14ac:dyDescent="0.25">
      <c r="A100" s="1843"/>
      <c r="B100" s="1843"/>
      <c r="C100" s="1833"/>
      <c r="D100" s="1833"/>
      <c r="E100" s="1845"/>
      <c r="F100" s="1833"/>
      <c r="G100" s="1844"/>
      <c r="H100" s="1848"/>
      <c r="I100" s="1834"/>
      <c r="J100" s="1556">
        <v>44844</v>
      </c>
      <c r="K100" s="1557" t="s">
        <v>1046</v>
      </c>
    </row>
    <row r="101" spans="1:11" x14ac:dyDescent="0.25">
      <c r="A101" s="1843"/>
      <c r="B101" s="1843"/>
      <c r="C101" s="1833"/>
      <c r="D101" s="1833"/>
      <c r="E101" s="1845"/>
      <c r="F101" s="1833"/>
      <c r="G101" s="1844"/>
      <c r="H101" s="1848"/>
      <c r="I101" s="1834"/>
      <c r="J101" s="1556">
        <v>44907</v>
      </c>
      <c r="K101" s="1557" t="s">
        <v>1035</v>
      </c>
    </row>
    <row r="102" spans="1:11" x14ac:dyDescent="0.25">
      <c r="A102" s="1843"/>
      <c r="B102" s="1843"/>
      <c r="C102" s="1833"/>
      <c r="D102" s="1833"/>
      <c r="E102" s="1845"/>
      <c r="F102" s="1833"/>
      <c r="G102" s="1844"/>
      <c r="H102" s="1848"/>
      <c r="I102" s="1834"/>
      <c r="J102" s="1556">
        <v>44967</v>
      </c>
      <c r="K102" s="1557" t="s">
        <v>1046</v>
      </c>
    </row>
    <row r="103" spans="1:11" x14ac:dyDescent="0.25">
      <c r="A103" s="1843"/>
      <c r="B103" s="1843"/>
      <c r="C103" s="1833"/>
      <c r="D103" s="1833"/>
      <c r="E103" s="1845"/>
      <c r="F103" s="1833"/>
      <c r="G103" s="1844"/>
      <c r="H103" s="1848"/>
      <c r="I103" s="1834"/>
      <c r="J103" s="1556">
        <v>45000</v>
      </c>
      <c r="K103" s="1557" t="s">
        <v>1046</v>
      </c>
    </row>
    <row r="104" spans="1:11" x14ac:dyDescent="0.25">
      <c r="A104" s="1843"/>
      <c r="B104" s="1843"/>
      <c r="C104" s="1833"/>
      <c r="D104" s="1833"/>
      <c r="E104" s="1845"/>
      <c r="F104" s="1833"/>
      <c r="G104" s="1844"/>
      <c r="H104" s="1848"/>
      <c r="I104" s="1834"/>
      <c r="J104" s="1556">
        <v>45057</v>
      </c>
      <c r="K104" s="1557" t="s">
        <v>1046</v>
      </c>
    </row>
    <row r="105" spans="1:11" x14ac:dyDescent="0.25">
      <c r="A105" s="1843"/>
      <c r="B105" s="1843"/>
      <c r="C105" s="1833"/>
      <c r="D105" s="1833"/>
      <c r="E105" s="1845"/>
      <c r="F105" s="1833"/>
      <c r="G105" s="1844"/>
      <c r="H105" s="1848"/>
      <c r="I105" s="1834"/>
      <c r="J105" s="1556">
        <v>45040</v>
      </c>
      <c r="K105" s="1557" t="s">
        <v>1046</v>
      </c>
    </row>
    <row r="106" spans="1:11" x14ac:dyDescent="0.25">
      <c r="A106" s="1843"/>
      <c r="B106" s="1843"/>
      <c r="C106" s="1833"/>
      <c r="D106" s="1833"/>
      <c r="E106" s="1845"/>
      <c r="F106" s="1833"/>
      <c r="G106" s="1844"/>
      <c r="H106" s="1848"/>
      <c r="I106" s="1834"/>
      <c r="J106" s="1556">
        <v>45169</v>
      </c>
      <c r="K106" s="1557" t="s">
        <v>1046</v>
      </c>
    </row>
    <row r="107" spans="1:11" x14ac:dyDescent="0.25">
      <c r="A107" s="1843"/>
      <c r="B107" s="1843"/>
      <c r="C107" s="1833"/>
      <c r="D107" s="1833"/>
      <c r="E107" s="1845"/>
      <c r="F107" s="1833"/>
      <c r="G107" s="1844"/>
      <c r="H107" s="1848"/>
      <c r="I107" s="1834"/>
      <c r="J107" s="1556">
        <v>45210</v>
      </c>
      <c r="K107" s="1557" t="s">
        <v>1046</v>
      </c>
    </row>
    <row r="108" spans="1:11" x14ac:dyDescent="0.25">
      <c r="A108" s="1843"/>
      <c r="B108" s="1843"/>
      <c r="C108" s="1833"/>
      <c r="D108" s="1833"/>
      <c r="E108" s="1845"/>
      <c r="F108" s="1833"/>
      <c r="G108" s="1844"/>
      <c r="H108" s="1848"/>
      <c r="I108" s="1834"/>
      <c r="J108" s="1556">
        <v>45273</v>
      </c>
      <c r="K108" s="1557" t="s">
        <v>1046</v>
      </c>
    </row>
    <row r="109" spans="1:11" x14ac:dyDescent="0.25">
      <c r="A109" s="1843"/>
      <c r="B109" s="1843"/>
      <c r="C109" s="1833"/>
      <c r="D109" s="1833"/>
      <c r="E109" s="1845"/>
      <c r="F109" s="1833"/>
      <c r="G109" s="1844"/>
      <c r="H109" s="1848"/>
      <c r="I109" s="1834"/>
      <c r="J109" s="1556">
        <v>45365</v>
      </c>
      <c r="K109" s="1557" t="s">
        <v>1046</v>
      </c>
    </row>
    <row r="110" spans="1:11" x14ac:dyDescent="0.25">
      <c r="A110" s="1843"/>
      <c r="B110" s="1843"/>
      <c r="C110" s="1833"/>
      <c r="D110" s="1833"/>
      <c r="E110" s="1845"/>
      <c r="F110" s="1833"/>
      <c r="G110" s="1844"/>
      <c r="H110" s="1848"/>
      <c r="I110" s="1834"/>
      <c r="J110" s="1556">
        <v>45597</v>
      </c>
      <c r="K110" s="1557" t="s">
        <v>1109</v>
      </c>
    </row>
    <row r="111" spans="1:11" x14ac:dyDescent="0.25">
      <c r="A111" s="1843"/>
      <c r="B111" s="1843"/>
      <c r="C111" s="1833"/>
      <c r="D111" s="1833"/>
      <c r="E111" s="1845"/>
      <c r="F111" s="1833"/>
      <c r="G111" s="1844"/>
      <c r="H111" s="1848"/>
      <c r="I111" s="1834"/>
      <c r="J111" s="1556">
        <v>45716</v>
      </c>
      <c r="K111" s="1557" t="s">
        <v>1110</v>
      </c>
    </row>
    <row r="112" spans="1:11" x14ac:dyDescent="0.25">
      <c r="A112" s="1843"/>
      <c r="B112" s="1843"/>
      <c r="C112" s="1833"/>
      <c r="D112" s="1833"/>
      <c r="E112" s="1845"/>
      <c r="F112" s="1833"/>
      <c r="G112" s="1844"/>
      <c r="H112" s="1848"/>
      <c r="I112" s="1834"/>
      <c r="J112" s="1556">
        <v>45722</v>
      </c>
      <c r="K112" s="1557" t="s">
        <v>1111</v>
      </c>
    </row>
    <row r="113" spans="1:11" x14ac:dyDescent="0.25">
      <c r="A113" s="1843"/>
      <c r="B113" s="1843"/>
      <c r="C113" s="1833"/>
      <c r="D113" s="1833"/>
      <c r="E113" s="1845"/>
      <c r="F113" s="1833"/>
      <c r="G113" s="1844"/>
      <c r="H113" s="1848"/>
      <c r="I113" s="1834"/>
      <c r="J113" s="1556">
        <v>45729</v>
      </c>
      <c r="K113" s="1557" t="s">
        <v>1112</v>
      </c>
    </row>
    <row r="114" spans="1:11" x14ac:dyDescent="0.25">
      <c r="A114" s="1843"/>
      <c r="B114" s="1843"/>
      <c r="C114" s="1833"/>
      <c r="D114" s="1833"/>
      <c r="E114" s="1845"/>
      <c r="F114" s="1833"/>
      <c r="G114" s="1844"/>
      <c r="H114" s="1848"/>
      <c r="I114" s="1834"/>
      <c r="J114" s="1556">
        <v>45734</v>
      </c>
      <c r="K114" s="1557" t="s">
        <v>1112</v>
      </c>
    </row>
    <row r="115" spans="1:11" x14ac:dyDescent="0.25">
      <c r="A115" s="1843"/>
      <c r="B115" s="1843"/>
      <c r="C115" s="1833"/>
      <c r="D115" s="1833"/>
      <c r="E115" s="1845"/>
      <c r="F115" s="1833"/>
      <c r="G115" s="1844"/>
      <c r="H115" s="1848"/>
      <c r="I115" s="1834"/>
      <c r="J115" s="1556">
        <v>45742</v>
      </c>
      <c r="K115" s="1557" t="s">
        <v>1113</v>
      </c>
    </row>
    <row r="116" spans="1:11" x14ac:dyDescent="0.25">
      <c r="A116" s="1843"/>
      <c r="B116" s="1843"/>
      <c r="C116" s="1833"/>
      <c r="D116" s="1833"/>
      <c r="E116" s="1845"/>
      <c r="F116" s="1833"/>
      <c r="G116" s="1844"/>
      <c r="H116" s="1848"/>
      <c r="I116" s="1834"/>
      <c r="J116" s="1556">
        <v>45775</v>
      </c>
      <c r="K116" s="1557" t="s">
        <v>1046</v>
      </c>
    </row>
    <row r="117" spans="1:11" x14ac:dyDescent="0.25">
      <c r="A117" s="1843"/>
      <c r="B117" s="1843"/>
      <c r="C117" s="1833"/>
      <c r="D117" s="1833"/>
      <c r="E117" s="1845"/>
      <c r="F117" s="1833"/>
      <c r="G117" s="1844"/>
      <c r="H117" s="1848"/>
      <c r="I117" s="1834"/>
      <c r="J117" s="1556">
        <v>45779</v>
      </c>
      <c r="K117" s="1557" t="s">
        <v>1046</v>
      </c>
    </row>
    <row r="118" spans="1:11" x14ac:dyDescent="0.25">
      <c r="A118" s="1843"/>
      <c r="B118" s="1843"/>
      <c r="C118" s="1833"/>
      <c r="D118" s="1833"/>
      <c r="E118" s="1845"/>
      <c r="F118" s="1833"/>
      <c r="G118" s="1844"/>
      <c r="H118" s="1848"/>
      <c r="I118" s="1834"/>
      <c r="J118" s="1556">
        <v>45831</v>
      </c>
      <c r="K118" s="1513" t="s">
        <v>1046</v>
      </c>
    </row>
    <row r="119" spans="1:11" x14ac:dyDescent="0.25">
      <c r="A119" s="1836" t="s">
        <v>1050</v>
      </c>
      <c r="B119" s="1854" t="s">
        <v>1114</v>
      </c>
      <c r="C119" s="1837" t="s">
        <v>90</v>
      </c>
      <c r="D119" s="1837" t="s">
        <v>1088</v>
      </c>
      <c r="E119" s="1842" t="s">
        <v>1089</v>
      </c>
      <c r="F119" s="1837">
        <v>16</v>
      </c>
      <c r="G119" s="1841" t="s">
        <v>636</v>
      </c>
      <c r="H119" s="1846">
        <v>273289838.48000002</v>
      </c>
      <c r="I119" s="1839">
        <f>+H119/F119</f>
        <v>17080614.905000001</v>
      </c>
      <c r="J119" s="1552">
        <v>45412</v>
      </c>
      <c r="K119" s="1550" t="s">
        <v>1115</v>
      </c>
    </row>
    <row r="120" spans="1:11" x14ac:dyDescent="0.25">
      <c r="A120" s="1836"/>
      <c r="B120" s="1854"/>
      <c r="C120" s="1837"/>
      <c r="D120" s="1837"/>
      <c r="E120" s="1842"/>
      <c r="F120" s="1837"/>
      <c r="G120" s="1841"/>
      <c r="H120" s="1846"/>
      <c r="I120" s="1839"/>
      <c r="J120" s="1552">
        <v>45413</v>
      </c>
      <c r="K120" s="1550" t="s">
        <v>1116</v>
      </c>
    </row>
    <row r="121" spans="1:11" x14ac:dyDescent="0.25">
      <c r="A121" s="1836"/>
      <c r="B121" s="1854"/>
      <c r="C121" s="1837"/>
      <c r="D121" s="1837"/>
      <c r="E121" s="1842"/>
      <c r="F121" s="1837"/>
      <c r="G121" s="1841"/>
      <c r="H121" s="1846"/>
      <c r="I121" s="1839"/>
      <c r="J121" s="1552">
        <v>45414</v>
      </c>
      <c r="K121" s="1550" t="s">
        <v>1073</v>
      </c>
    </row>
    <row r="122" spans="1:11" x14ac:dyDescent="0.25">
      <c r="A122" s="1836"/>
      <c r="B122" s="1854"/>
      <c r="C122" s="1837"/>
      <c r="D122" s="1837"/>
      <c r="E122" s="1842"/>
      <c r="F122" s="1837"/>
      <c r="G122" s="1841"/>
      <c r="H122" s="1846"/>
      <c r="I122" s="1839"/>
      <c r="J122" s="1552">
        <v>45415</v>
      </c>
      <c r="K122" s="1550" t="s">
        <v>1389</v>
      </c>
    </row>
    <row r="123" spans="1:11" x14ac:dyDescent="0.25">
      <c r="A123" s="1836"/>
      <c r="B123" s="1854"/>
      <c r="C123" s="1837"/>
      <c r="D123" s="1837"/>
      <c r="E123" s="1842"/>
      <c r="F123" s="1837"/>
      <c r="G123" s="1841"/>
      <c r="H123" s="1846"/>
      <c r="I123" s="1839"/>
      <c r="J123" s="1552">
        <v>45859</v>
      </c>
      <c r="K123" s="1550" t="s">
        <v>1531</v>
      </c>
    </row>
    <row r="124" spans="1:11" x14ac:dyDescent="0.25">
      <c r="A124" s="1836"/>
      <c r="B124" s="1854"/>
      <c r="C124" s="1837"/>
      <c r="D124" s="1837"/>
      <c r="E124" s="1842"/>
      <c r="F124" s="1837"/>
      <c r="G124" s="1841"/>
      <c r="H124" s="1846"/>
      <c r="I124" s="1839"/>
      <c r="J124" s="1552">
        <v>45869</v>
      </c>
      <c r="K124" s="1550" t="s">
        <v>1532</v>
      </c>
    </row>
    <row r="125" spans="1:11" x14ac:dyDescent="0.25">
      <c r="A125" s="1836"/>
      <c r="B125" s="1854"/>
      <c r="C125" s="1837"/>
      <c r="D125" s="1837"/>
      <c r="E125" s="1842"/>
      <c r="F125" s="1837"/>
      <c r="G125" s="1841"/>
      <c r="H125" s="1846"/>
      <c r="I125" s="1839"/>
      <c r="J125" s="1552">
        <v>45881</v>
      </c>
      <c r="K125" s="1550" t="s">
        <v>1661</v>
      </c>
    </row>
    <row r="126" spans="1:11" x14ac:dyDescent="0.25">
      <c r="A126" s="1836"/>
      <c r="B126" s="1854"/>
      <c r="C126" s="1837"/>
      <c r="D126" s="1837"/>
      <c r="E126" s="1842"/>
      <c r="F126" s="1837"/>
      <c r="G126" s="1841"/>
      <c r="H126" s="1846"/>
      <c r="I126" s="1839"/>
      <c r="J126" s="1552">
        <v>45889</v>
      </c>
      <c r="K126" s="1550" t="s">
        <v>1662</v>
      </c>
    </row>
    <row r="127" spans="1:11" x14ac:dyDescent="0.25">
      <c r="A127" s="1836"/>
      <c r="B127" s="1854"/>
      <c r="C127" s="1837"/>
      <c r="D127" s="1837"/>
      <c r="E127" s="1842"/>
      <c r="F127" s="1837"/>
      <c r="G127" s="1841"/>
      <c r="H127" s="1846"/>
      <c r="I127" s="1839"/>
      <c r="J127" s="1552">
        <v>45894</v>
      </c>
      <c r="K127" s="1550" t="s">
        <v>1530</v>
      </c>
    </row>
    <row r="128" spans="1:11" x14ac:dyDescent="0.25">
      <c r="A128" s="1836"/>
      <c r="B128" s="1854"/>
      <c r="C128" s="1837"/>
      <c r="D128" s="1837"/>
      <c r="E128" s="1842"/>
      <c r="F128" s="1837"/>
      <c r="G128" s="1841"/>
      <c r="H128" s="1846"/>
      <c r="I128" s="1839"/>
      <c r="J128" s="1552">
        <v>45895</v>
      </c>
      <c r="K128" s="1550" t="s">
        <v>1663</v>
      </c>
    </row>
    <row r="129" spans="1:11" x14ac:dyDescent="0.25">
      <c r="A129" s="1843" t="s">
        <v>1050</v>
      </c>
      <c r="B129" s="1847" t="s">
        <v>1118</v>
      </c>
      <c r="C129" s="1833" t="s">
        <v>90</v>
      </c>
      <c r="D129" s="1833" t="s">
        <v>1088</v>
      </c>
      <c r="E129" s="1845" t="s">
        <v>1089</v>
      </c>
      <c r="F129" s="1833">
        <v>24</v>
      </c>
      <c r="G129" s="1844" t="s">
        <v>636</v>
      </c>
      <c r="H129" s="1848">
        <v>429214253.70999998</v>
      </c>
      <c r="I129" s="1834">
        <f>+H129/F129</f>
        <v>17883927.237916667</v>
      </c>
      <c r="J129" s="1556">
        <v>45416</v>
      </c>
      <c r="K129" s="1557" t="s">
        <v>1115</v>
      </c>
    </row>
    <row r="130" spans="1:11" x14ac:dyDescent="0.25">
      <c r="A130" s="1843"/>
      <c r="B130" s="1847"/>
      <c r="C130" s="1833"/>
      <c r="D130" s="1833"/>
      <c r="E130" s="1845"/>
      <c r="F130" s="1833"/>
      <c r="G130" s="1844"/>
      <c r="H130" s="1848"/>
      <c r="I130" s="1834"/>
      <c r="J130" s="1556">
        <v>45417</v>
      </c>
      <c r="K130" s="1557" t="s">
        <v>1116</v>
      </c>
    </row>
    <row r="131" spans="1:11" x14ac:dyDescent="0.25">
      <c r="A131" s="1843"/>
      <c r="B131" s="1847"/>
      <c r="C131" s="1833"/>
      <c r="D131" s="1833"/>
      <c r="E131" s="1845"/>
      <c r="F131" s="1833"/>
      <c r="G131" s="1844"/>
      <c r="H131" s="1848"/>
      <c r="I131" s="1834"/>
      <c r="J131" s="1556">
        <v>45418</v>
      </c>
      <c r="K131" s="1557" t="s">
        <v>1073</v>
      </c>
    </row>
    <row r="132" spans="1:11" x14ac:dyDescent="0.25">
      <c r="A132" s="1843"/>
      <c r="B132" s="1847"/>
      <c r="C132" s="1833"/>
      <c r="D132" s="1833"/>
      <c r="E132" s="1845"/>
      <c r="F132" s="1833"/>
      <c r="G132" s="1844"/>
      <c r="H132" s="1848"/>
      <c r="I132" s="1834"/>
      <c r="J132" s="1556">
        <v>45419</v>
      </c>
      <c r="K132" s="1557" t="s">
        <v>1117</v>
      </c>
    </row>
    <row r="133" spans="1:11" x14ac:dyDescent="0.25">
      <c r="A133" s="1843"/>
      <c r="B133" s="1847"/>
      <c r="C133" s="1833"/>
      <c r="D133" s="1833"/>
      <c r="E133" s="1845"/>
      <c r="F133" s="1833"/>
      <c r="G133" s="1844"/>
      <c r="H133" s="1848"/>
      <c r="I133" s="1834"/>
      <c r="J133" s="1556">
        <v>45420</v>
      </c>
      <c r="K133" s="1557" t="s">
        <v>1389</v>
      </c>
    </row>
    <row r="134" spans="1:11" x14ac:dyDescent="0.25">
      <c r="A134" s="1843"/>
      <c r="B134" s="1847"/>
      <c r="C134" s="1833"/>
      <c r="D134" s="1833"/>
      <c r="E134" s="1845"/>
      <c r="F134" s="1833"/>
      <c r="G134" s="1844"/>
      <c r="H134" s="1848"/>
      <c r="I134" s="1834"/>
      <c r="J134" s="1556">
        <v>45859</v>
      </c>
      <c r="K134" s="1557" t="s">
        <v>1531</v>
      </c>
    </row>
    <row r="135" spans="1:11" x14ac:dyDescent="0.25">
      <c r="A135" s="1843"/>
      <c r="B135" s="1847"/>
      <c r="C135" s="1833"/>
      <c r="D135" s="1833"/>
      <c r="E135" s="1845"/>
      <c r="F135" s="1833"/>
      <c r="G135" s="1844"/>
      <c r="H135" s="1848"/>
      <c r="I135" s="1834"/>
      <c r="J135" s="1556">
        <v>45869</v>
      </c>
      <c r="K135" s="1557" t="s">
        <v>1532</v>
      </c>
    </row>
    <row r="136" spans="1:11" x14ac:dyDescent="0.25">
      <c r="A136" s="1843"/>
      <c r="B136" s="1847"/>
      <c r="C136" s="1833"/>
      <c r="D136" s="1833"/>
      <c r="E136" s="1845"/>
      <c r="F136" s="1833"/>
      <c r="G136" s="1844"/>
      <c r="H136" s="1848"/>
      <c r="I136" s="1834"/>
      <c r="J136" s="1556">
        <v>56838</v>
      </c>
      <c r="K136" s="1557" t="s">
        <v>1661</v>
      </c>
    </row>
    <row r="137" spans="1:11" x14ac:dyDescent="0.25">
      <c r="A137" s="1843"/>
      <c r="B137" s="1847"/>
      <c r="C137" s="1833"/>
      <c r="D137" s="1833"/>
      <c r="E137" s="1845"/>
      <c r="F137" s="1833"/>
      <c r="G137" s="1844"/>
      <c r="H137" s="1848"/>
      <c r="I137" s="1834"/>
      <c r="J137" s="1556">
        <v>45889</v>
      </c>
      <c r="K137" s="1557" t="s">
        <v>1662</v>
      </c>
    </row>
    <row r="138" spans="1:11" x14ac:dyDescent="0.25">
      <c r="A138" s="1843"/>
      <c r="B138" s="1847"/>
      <c r="C138" s="1833"/>
      <c r="D138" s="1833"/>
      <c r="E138" s="1845"/>
      <c r="F138" s="1833"/>
      <c r="G138" s="1844"/>
      <c r="H138" s="1848"/>
      <c r="I138" s="1834"/>
      <c r="J138" s="1556">
        <v>45894</v>
      </c>
      <c r="K138" s="1557" t="s">
        <v>1530</v>
      </c>
    </row>
    <row r="139" spans="1:11" x14ac:dyDescent="0.25">
      <c r="A139" s="1843"/>
      <c r="B139" s="1847"/>
      <c r="C139" s="1833"/>
      <c r="D139" s="1833"/>
      <c r="E139" s="1845"/>
      <c r="F139" s="1833"/>
      <c r="G139" s="1844"/>
      <c r="H139" s="1848"/>
      <c r="I139" s="1834"/>
      <c r="J139" s="1556">
        <v>45895</v>
      </c>
      <c r="K139" s="1557" t="s">
        <v>1663</v>
      </c>
    </row>
    <row r="140" spans="1:11" x14ac:dyDescent="0.25">
      <c r="A140" s="1836" t="s">
        <v>1097</v>
      </c>
      <c r="B140" s="1836" t="s">
        <v>1119</v>
      </c>
      <c r="C140" s="1837" t="s">
        <v>90</v>
      </c>
      <c r="D140" s="1837" t="s">
        <v>1120</v>
      </c>
      <c r="E140" s="1842" t="s">
        <v>1019</v>
      </c>
      <c r="F140" s="1837">
        <v>26</v>
      </c>
      <c r="G140" s="1837" t="s">
        <v>636</v>
      </c>
      <c r="H140" s="1842">
        <v>626948336.85104358</v>
      </c>
      <c r="I140" s="1840">
        <f>H140/F140</f>
        <v>24113397.571193986</v>
      </c>
      <c r="J140" s="1552">
        <v>45786</v>
      </c>
      <c r="K140" s="1550" t="s">
        <v>1116</v>
      </c>
    </row>
    <row r="141" spans="1:11" x14ac:dyDescent="0.25">
      <c r="A141" s="1836"/>
      <c r="B141" s="1836"/>
      <c r="C141" s="1837"/>
      <c r="D141" s="1837"/>
      <c r="E141" s="1842"/>
      <c r="F141" s="1837"/>
      <c r="G141" s="1837"/>
      <c r="H141" s="1842"/>
      <c r="I141" s="1840"/>
      <c r="J141" s="1552">
        <v>45787</v>
      </c>
      <c r="K141" s="1550" t="s">
        <v>1121</v>
      </c>
    </row>
    <row r="142" spans="1:11" x14ac:dyDescent="0.25">
      <c r="A142" s="1836"/>
      <c r="B142" s="1836"/>
      <c r="C142" s="1837"/>
      <c r="D142" s="1837"/>
      <c r="E142" s="1842"/>
      <c r="F142" s="1837"/>
      <c r="G142" s="1837"/>
      <c r="H142" s="1842"/>
      <c r="I142" s="1840"/>
      <c r="J142" s="1552">
        <v>45788</v>
      </c>
      <c r="K142" s="1550" t="s">
        <v>1248</v>
      </c>
    </row>
    <row r="143" spans="1:11" x14ac:dyDescent="0.25">
      <c r="A143" s="1836"/>
      <c r="B143" s="1836"/>
      <c r="C143" s="1837"/>
      <c r="D143" s="1837"/>
      <c r="E143" s="1842"/>
      <c r="F143" s="1837"/>
      <c r="G143" s="1837"/>
      <c r="H143" s="1842"/>
      <c r="I143" s="1840"/>
      <c r="J143" s="1552">
        <v>45789</v>
      </c>
      <c r="K143" s="1550" t="s">
        <v>1390</v>
      </c>
    </row>
    <row r="144" spans="1:11" x14ac:dyDescent="0.25">
      <c r="A144" s="1836"/>
      <c r="B144" s="1836"/>
      <c r="C144" s="1837"/>
      <c r="D144" s="1837"/>
      <c r="E144" s="1842"/>
      <c r="F144" s="1837"/>
      <c r="G144" s="1837"/>
      <c r="H144" s="1842"/>
      <c r="I144" s="1840"/>
      <c r="J144" s="1552">
        <v>45790</v>
      </c>
      <c r="K144" s="1550" t="s">
        <v>1391</v>
      </c>
    </row>
    <row r="145" spans="1:11" x14ac:dyDescent="0.25">
      <c r="A145" s="1836"/>
      <c r="B145" s="1836"/>
      <c r="C145" s="1837"/>
      <c r="D145" s="1837"/>
      <c r="E145" s="1842"/>
      <c r="F145" s="1837"/>
      <c r="G145" s="1837"/>
      <c r="H145" s="1842"/>
      <c r="I145" s="1840"/>
      <c r="J145" s="1552">
        <v>45791</v>
      </c>
      <c r="K145" s="1550" t="s">
        <v>1392</v>
      </c>
    </row>
    <row r="146" spans="1:11" x14ac:dyDescent="0.25">
      <c r="A146" s="1836"/>
      <c r="B146" s="1836"/>
      <c r="C146" s="1837"/>
      <c r="D146" s="1837"/>
      <c r="E146" s="1842"/>
      <c r="F146" s="1837"/>
      <c r="G146" s="1837"/>
      <c r="H146" s="1842"/>
      <c r="I146" s="1840"/>
      <c r="J146" s="1552">
        <v>45838</v>
      </c>
      <c r="K146" s="1550" t="s">
        <v>1463</v>
      </c>
    </row>
    <row r="147" spans="1:11" x14ac:dyDescent="0.25">
      <c r="A147" s="1836"/>
      <c r="B147" s="1836"/>
      <c r="C147" s="1837"/>
      <c r="D147" s="1837"/>
      <c r="E147" s="1842"/>
      <c r="F147" s="1837"/>
      <c r="G147" s="1837"/>
      <c r="H147" s="1842"/>
      <c r="I147" s="1840"/>
      <c r="J147" s="1552">
        <v>45868</v>
      </c>
      <c r="K147" s="1550" t="s">
        <v>1533</v>
      </c>
    </row>
    <row r="148" spans="1:11" x14ac:dyDescent="0.25">
      <c r="A148" s="1836"/>
      <c r="B148" s="1836"/>
      <c r="C148" s="1837"/>
      <c r="D148" s="1837"/>
      <c r="E148" s="1842"/>
      <c r="F148" s="1837"/>
      <c r="G148" s="1837"/>
      <c r="H148" s="1842"/>
      <c r="I148" s="1840"/>
      <c r="J148" s="1552">
        <v>45901</v>
      </c>
      <c r="K148" s="1550" t="s">
        <v>1664</v>
      </c>
    </row>
    <row r="149" spans="1:11" x14ac:dyDescent="0.25">
      <c r="A149" s="1843" t="s">
        <v>1050</v>
      </c>
      <c r="B149" s="1843" t="s">
        <v>1249</v>
      </c>
      <c r="C149" s="1844" t="s">
        <v>1070</v>
      </c>
      <c r="D149" s="1833" t="s">
        <v>1250</v>
      </c>
      <c r="E149" s="1845" t="s">
        <v>175</v>
      </c>
      <c r="F149" s="1833">
        <v>80</v>
      </c>
      <c r="G149" s="1833" t="s">
        <v>1174</v>
      </c>
      <c r="H149" s="1834">
        <v>1539340114.9200001</v>
      </c>
      <c r="I149" s="1835">
        <f>+H149/F149</f>
        <v>19241751.436500002</v>
      </c>
      <c r="J149" s="1556">
        <v>45431</v>
      </c>
      <c r="K149" s="1557" t="s">
        <v>1064</v>
      </c>
    </row>
    <row r="150" spans="1:11" x14ac:dyDescent="0.25">
      <c r="A150" s="1843"/>
      <c r="B150" s="1843"/>
      <c r="C150" s="1844"/>
      <c r="D150" s="1833"/>
      <c r="E150" s="1845"/>
      <c r="F150" s="1833"/>
      <c r="G150" s="1833"/>
      <c r="H150" s="1834"/>
      <c r="I150" s="1835"/>
      <c r="J150" s="1556">
        <v>45432</v>
      </c>
      <c r="K150" s="1554" t="s">
        <v>1023</v>
      </c>
    </row>
    <row r="151" spans="1:11" x14ac:dyDescent="0.25">
      <c r="A151" s="1843"/>
      <c r="B151" s="1843"/>
      <c r="C151" s="1844"/>
      <c r="D151" s="1833"/>
      <c r="E151" s="1845"/>
      <c r="F151" s="1833"/>
      <c r="G151" s="1833"/>
      <c r="H151" s="1834"/>
      <c r="I151" s="1835"/>
      <c r="J151" s="1556">
        <v>45510</v>
      </c>
      <c r="K151" s="1682" t="s">
        <v>1530</v>
      </c>
    </row>
    <row r="152" spans="1:11" x14ac:dyDescent="0.25">
      <c r="A152" s="1836" t="s">
        <v>1097</v>
      </c>
      <c r="B152" s="1836" t="s">
        <v>1251</v>
      </c>
      <c r="C152" s="1837" t="s">
        <v>137</v>
      </c>
      <c r="D152" s="1837" t="s">
        <v>1252</v>
      </c>
      <c r="E152" s="1842" t="s">
        <v>1019</v>
      </c>
      <c r="F152" s="1837">
        <v>40</v>
      </c>
      <c r="G152" s="1837" t="s">
        <v>1174</v>
      </c>
      <c r="H152" s="1839">
        <f>24719829.6+(27*15266908.39)+(7*17475428.89)+(2*18110810.03)+(1*21205849.2)+(1*20319603.23)+(2*17943825.61)</f>
        <v>672889082.07000017</v>
      </c>
      <c r="I152" s="1840">
        <f>+H152/F152</f>
        <v>16822227.051750004</v>
      </c>
      <c r="J152" s="1552">
        <v>45433</v>
      </c>
      <c r="K152" s="1550" t="s">
        <v>1064</v>
      </c>
    </row>
    <row r="153" spans="1:11" x14ac:dyDescent="0.25">
      <c r="A153" s="1836"/>
      <c r="B153" s="1836"/>
      <c r="C153" s="1837"/>
      <c r="D153" s="1837"/>
      <c r="E153" s="1842"/>
      <c r="F153" s="1837"/>
      <c r="G153" s="1837"/>
      <c r="H153" s="1839"/>
      <c r="I153" s="1840"/>
      <c r="J153" s="1552">
        <v>45434</v>
      </c>
      <c r="K153" s="1551" t="s">
        <v>1023</v>
      </c>
    </row>
    <row r="154" spans="1:11" x14ac:dyDescent="0.25">
      <c r="A154" s="1836"/>
      <c r="B154" s="1836"/>
      <c r="C154" s="1837"/>
      <c r="D154" s="1837"/>
      <c r="E154" s="1842"/>
      <c r="F154" s="1837"/>
      <c r="G154" s="1837"/>
      <c r="H154" s="1839"/>
      <c r="I154" s="1840"/>
      <c r="J154" s="1552">
        <v>45435</v>
      </c>
      <c r="K154" s="1568" t="s">
        <v>1248</v>
      </c>
    </row>
    <row r="155" spans="1:11" x14ac:dyDescent="0.25">
      <c r="A155" s="1836"/>
      <c r="B155" s="1836"/>
      <c r="C155" s="1837"/>
      <c r="D155" s="1837"/>
      <c r="E155" s="1842"/>
      <c r="F155" s="1837"/>
      <c r="G155" s="1837"/>
      <c r="H155" s="1839"/>
      <c r="I155" s="1840"/>
      <c r="J155" s="1552">
        <v>45436</v>
      </c>
      <c r="K155" s="1568" t="s">
        <v>1073</v>
      </c>
    </row>
    <row r="156" spans="1:11" x14ac:dyDescent="0.25">
      <c r="A156" s="1836"/>
      <c r="B156" s="1836"/>
      <c r="C156" s="1837"/>
      <c r="D156" s="1837"/>
      <c r="E156" s="1842"/>
      <c r="F156" s="1837"/>
      <c r="G156" s="1837"/>
      <c r="H156" s="1839"/>
      <c r="I156" s="1840"/>
      <c r="J156" s="1552">
        <v>45473</v>
      </c>
      <c r="K156" s="1568" t="s">
        <v>1464</v>
      </c>
    </row>
    <row r="157" spans="1:11" x14ac:dyDescent="0.25">
      <c r="A157" s="1836"/>
      <c r="B157" s="1836"/>
      <c r="C157" s="1837"/>
      <c r="D157" s="1837"/>
      <c r="E157" s="1842"/>
      <c r="F157" s="1837"/>
      <c r="G157" s="1837"/>
      <c r="H157" s="1839"/>
      <c r="I157" s="1840"/>
      <c r="J157" s="1552">
        <v>45848</v>
      </c>
      <c r="K157" s="1568" t="s">
        <v>1534</v>
      </c>
    </row>
    <row r="158" spans="1:11" x14ac:dyDescent="0.25">
      <c r="A158" s="1836"/>
      <c r="B158" s="1836"/>
      <c r="C158" s="1837"/>
      <c r="D158" s="1837"/>
      <c r="E158" s="1842"/>
      <c r="F158" s="1837"/>
      <c r="G158" s="1837"/>
      <c r="H158" s="1839"/>
      <c r="I158" s="1840"/>
      <c r="J158" s="1552">
        <v>45868</v>
      </c>
      <c r="K158" s="1568" t="s">
        <v>1535</v>
      </c>
    </row>
    <row r="159" spans="1:11" x14ac:dyDescent="0.25">
      <c r="A159" s="1836"/>
      <c r="B159" s="1836"/>
      <c r="C159" s="1837"/>
      <c r="D159" s="1837"/>
      <c r="E159" s="1842"/>
      <c r="F159" s="1837"/>
      <c r="G159" s="1837"/>
      <c r="H159" s="1839"/>
      <c r="I159" s="1840"/>
      <c r="J159" s="1552">
        <v>45869</v>
      </c>
      <c r="K159" s="1568" t="s">
        <v>1536</v>
      </c>
    </row>
    <row r="160" spans="1:11" x14ac:dyDescent="0.25">
      <c r="A160" s="1836"/>
      <c r="B160" s="1836"/>
      <c r="C160" s="1837"/>
      <c r="D160" s="1837"/>
      <c r="E160" s="1842"/>
      <c r="F160" s="1837"/>
      <c r="G160" s="1837"/>
      <c r="H160" s="1839"/>
      <c r="I160" s="1840"/>
      <c r="J160" s="1552">
        <v>45877</v>
      </c>
      <c r="K160" s="1568" t="s">
        <v>1537</v>
      </c>
    </row>
    <row r="161" spans="1:11" x14ac:dyDescent="0.25">
      <c r="A161" s="1836"/>
      <c r="B161" s="1836"/>
      <c r="C161" s="1837"/>
      <c r="D161" s="1837"/>
      <c r="E161" s="1842"/>
      <c r="F161" s="1837"/>
      <c r="G161" s="1837"/>
      <c r="H161" s="1839"/>
      <c r="I161" s="1840"/>
      <c r="J161" s="1552">
        <v>45894</v>
      </c>
      <c r="K161" s="1568" t="s">
        <v>1665</v>
      </c>
    </row>
    <row r="162" spans="1:11" x14ac:dyDescent="0.25">
      <c r="A162" s="1836"/>
      <c r="B162" s="1836"/>
      <c r="C162" s="1837"/>
      <c r="D162" s="1837"/>
      <c r="E162" s="1842"/>
      <c r="F162" s="1837"/>
      <c r="G162" s="1837"/>
      <c r="H162" s="1839"/>
      <c r="I162" s="1840"/>
      <c r="J162" s="1552">
        <v>45910</v>
      </c>
      <c r="K162" s="1568" t="s">
        <v>1666</v>
      </c>
    </row>
    <row r="163" spans="1:11" x14ac:dyDescent="0.25">
      <c r="A163" s="1843" t="s">
        <v>1050</v>
      </c>
      <c r="B163" s="1843" t="s">
        <v>1393</v>
      </c>
      <c r="C163" s="1844" t="s">
        <v>1070</v>
      </c>
      <c r="D163" s="1844" t="s">
        <v>1394</v>
      </c>
      <c r="E163" s="1845" t="s">
        <v>175</v>
      </c>
      <c r="F163" s="1833">
        <v>69</v>
      </c>
      <c r="G163" s="1844" t="s">
        <v>1174</v>
      </c>
      <c r="H163" s="1834">
        <v>1341069903.96</v>
      </c>
      <c r="I163" s="1835">
        <f>+H163/F163</f>
        <v>19435795.709565219</v>
      </c>
      <c r="J163" s="1556">
        <v>45437</v>
      </c>
      <c r="K163" s="1557" t="s">
        <v>1064</v>
      </c>
    </row>
    <row r="164" spans="1:11" x14ac:dyDescent="0.25">
      <c r="A164" s="1843"/>
      <c r="B164" s="1843"/>
      <c r="C164" s="1844"/>
      <c r="D164" s="1844"/>
      <c r="E164" s="1845"/>
      <c r="F164" s="1833"/>
      <c r="G164" s="1844"/>
      <c r="H164" s="1834"/>
      <c r="I164" s="1835"/>
      <c r="J164" s="1556">
        <v>45438</v>
      </c>
      <c r="K164" s="1554" t="s">
        <v>1023</v>
      </c>
    </row>
    <row r="165" spans="1:11" x14ac:dyDescent="0.25">
      <c r="A165" s="1843"/>
      <c r="B165" s="1843"/>
      <c r="C165" s="1844"/>
      <c r="D165" s="1833"/>
      <c r="E165" s="1845"/>
      <c r="F165" s="1833"/>
      <c r="G165" s="1844"/>
      <c r="H165" s="1834"/>
      <c r="I165" s="1835"/>
      <c r="J165" s="1556">
        <v>45883</v>
      </c>
      <c r="K165" s="1513" t="s">
        <v>1530</v>
      </c>
    </row>
    <row r="166" spans="1:11" x14ac:dyDescent="0.25">
      <c r="A166" s="1836" t="s">
        <v>1050</v>
      </c>
      <c r="B166" s="1836" t="s">
        <v>1395</v>
      </c>
      <c r="C166" s="1841" t="s">
        <v>1070</v>
      </c>
      <c r="D166" s="1841" t="s">
        <v>1396</v>
      </c>
      <c r="E166" s="1842" t="s">
        <v>175</v>
      </c>
      <c r="F166" s="1837">
        <v>28</v>
      </c>
      <c r="G166" s="1841" t="s">
        <v>1397</v>
      </c>
      <c r="H166" s="1839">
        <f>(12*18900610.25)+(16*15026125.52)</f>
        <v>467225331.31999999</v>
      </c>
      <c r="I166" s="1840">
        <f>+H166/F166</f>
        <v>16686618.975714285</v>
      </c>
      <c r="J166" s="1552">
        <v>45439</v>
      </c>
      <c r="K166" s="1550" t="s">
        <v>1064</v>
      </c>
    </row>
    <row r="167" spans="1:11" x14ac:dyDescent="0.25">
      <c r="A167" s="1836"/>
      <c r="B167" s="1836"/>
      <c r="C167" s="1841"/>
      <c r="D167" s="1837"/>
      <c r="E167" s="1842"/>
      <c r="F167" s="1837"/>
      <c r="G167" s="1841"/>
      <c r="H167" s="1839"/>
      <c r="I167" s="1840"/>
      <c r="J167" s="1552">
        <v>45440</v>
      </c>
      <c r="K167" s="1551" t="s">
        <v>1023</v>
      </c>
    </row>
    <row r="168" spans="1:11" x14ac:dyDescent="0.25">
      <c r="A168" s="1864" t="s">
        <v>1097</v>
      </c>
      <c r="B168" s="1864" t="s">
        <v>1398</v>
      </c>
      <c r="C168" s="1867" t="s">
        <v>232</v>
      </c>
      <c r="D168" s="1867" t="s">
        <v>1465</v>
      </c>
      <c r="E168" s="1870" t="s">
        <v>1466</v>
      </c>
      <c r="F168" s="1867">
        <v>14</v>
      </c>
      <c r="G168" s="1867" t="s">
        <v>514</v>
      </c>
      <c r="H168" s="1873">
        <v>308773809.04852498</v>
      </c>
      <c r="I168" s="1876">
        <f>H168/F168</f>
        <v>22055272.074894641</v>
      </c>
      <c r="J168" s="1556">
        <v>45806</v>
      </c>
      <c r="K168" s="1557" t="s">
        <v>1399</v>
      </c>
    </row>
    <row r="169" spans="1:11" x14ac:dyDescent="0.25">
      <c r="A169" s="1865"/>
      <c r="B169" s="1865"/>
      <c r="C169" s="1868"/>
      <c r="D169" s="1868"/>
      <c r="E169" s="1871"/>
      <c r="F169" s="1868"/>
      <c r="G169" s="1868"/>
      <c r="H169" s="1874"/>
      <c r="I169" s="1877"/>
      <c r="J169" s="1514">
        <v>45838</v>
      </c>
      <c r="K169" s="1557" t="s">
        <v>1467</v>
      </c>
    </row>
    <row r="170" spans="1:11" x14ac:dyDescent="0.25">
      <c r="A170" s="1865"/>
      <c r="B170" s="1865"/>
      <c r="C170" s="1868"/>
      <c r="D170" s="1868"/>
      <c r="E170" s="1871"/>
      <c r="F170" s="1868"/>
      <c r="G170" s="1868"/>
      <c r="H170" s="1874"/>
      <c r="I170" s="1877"/>
      <c r="J170" s="1514">
        <v>45856</v>
      </c>
      <c r="K170" s="1557" t="s">
        <v>1048</v>
      </c>
    </row>
    <row r="171" spans="1:11" x14ac:dyDescent="0.25">
      <c r="A171" s="1865"/>
      <c r="B171" s="1865"/>
      <c r="C171" s="1868"/>
      <c r="D171" s="1868"/>
      <c r="E171" s="1871"/>
      <c r="F171" s="1868"/>
      <c r="G171" s="1868"/>
      <c r="H171" s="1874"/>
      <c r="I171" s="1877"/>
      <c r="J171" s="1514">
        <v>45897</v>
      </c>
      <c r="K171" s="1557" t="s">
        <v>1536</v>
      </c>
    </row>
    <row r="172" spans="1:11" x14ac:dyDescent="0.25">
      <c r="A172" s="1865"/>
      <c r="B172" s="1865"/>
      <c r="C172" s="1868"/>
      <c r="D172" s="1868"/>
      <c r="E172" s="1871"/>
      <c r="F172" s="1868"/>
      <c r="G172" s="1868"/>
      <c r="H172" s="1874"/>
      <c r="I172" s="1877"/>
      <c r="J172" s="1514">
        <v>45905</v>
      </c>
      <c r="K172" s="1557" t="s">
        <v>1667</v>
      </c>
    </row>
    <row r="173" spans="1:11" x14ac:dyDescent="0.25">
      <c r="A173" s="1866"/>
      <c r="B173" s="1866"/>
      <c r="C173" s="1869"/>
      <c r="D173" s="1869"/>
      <c r="E173" s="1872"/>
      <c r="F173" s="1869"/>
      <c r="G173" s="1869"/>
      <c r="H173" s="1875"/>
      <c r="I173" s="1878"/>
      <c r="J173" s="1514">
        <v>45909</v>
      </c>
      <c r="K173" s="1557" t="s">
        <v>1668</v>
      </c>
    </row>
    <row r="174" spans="1:11" x14ac:dyDescent="0.25">
      <c r="A174" s="1879" t="s">
        <v>1050</v>
      </c>
      <c r="B174" s="1879" t="s">
        <v>1468</v>
      </c>
      <c r="C174" s="1882" t="s">
        <v>1070</v>
      </c>
      <c r="D174" s="1882" t="s">
        <v>1469</v>
      </c>
      <c r="E174" s="1885" t="s">
        <v>175</v>
      </c>
      <c r="F174" s="1888">
        <v>47</v>
      </c>
      <c r="G174" s="1888" t="s">
        <v>1174</v>
      </c>
      <c r="H174" s="1891">
        <v>966488286.44000006</v>
      </c>
      <c r="I174" s="1894">
        <f>+H174/F174</f>
        <v>20563580.562553193</v>
      </c>
      <c r="J174" s="1552">
        <v>45821</v>
      </c>
      <c r="K174" s="1550" t="s">
        <v>1064</v>
      </c>
    </row>
    <row r="175" spans="1:11" x14ac:dyDescent="0.25">
      <c r="A175" s="1880"/>
      <c r="B175" s="1880"/>
      <c r="C175" s="1883"/>
      <c r="D175" s="1883"/>
      <c r="E175" s="1886"/>
      <c r="F175" s="1889"/>
      <c r="G175" s="1889"/>
      <c r="H175" s="1892"/>
      <c r="I175" s="1895"/>
      <c r="J175" s="1552">
        <v>45824</v>
      </c>
      <c r="K175" s="1551" t="s">
        <v>1023</v>
      </c>
    </row>
    <row r="176" spans="1:11" x14ac:dyDescent="0.25">
      <c r="A176" s="1881"/>
      <c r="B176" s="1881"/>
      <c r="C176" s="1884"/>
      <c r="D176" s="1884"/>
      <c r="E176" s="1887"/>
      <c r="F176" s="1890"/>
      <c r="G176" s="1890"/>
      <c r="H176" s="1893"/>
      <c r="I176" s="1896"/>
      <c r="J176" s="1552">
        <v>45876</v>
      </c>
      <c r="K176" s="1683" t="s">
        <v>1669</v>
      </c>
    </row>
    <row r="177" spans="1:11" x14ac:dyDescent="0.25">
      <c r="A177" s="1843" t="s">
        <v>1097</v>
      </c>
      <c r="B177" s="1843" t="s">
        <v>1470</v>
      </c>
      <c r="C177" s="1833" t="s">
        <v>137</v>
      </c>
      <c r="D177" s="1833" t="s">
        <v>1471</v>
      </c>
      <c r="E177" s="1897" t="s">
        <v>1019</v>
      </c>
      <c r="F177" s="1833">
        <v>109</v>
      </c>
      <c r="G177" s="1833" t="s">
        <v>409</v>
      </c>
      <c r="H177" s="1834">
        <v>3478545294.25</v>
      </c>
      <c r="I177" s="1835">
        <f>H177/F177</f>
        <v>31913259.58027523</v>
      </c>
      <c r="J177" s="1556">
        <v>45842</v>
      </c>
      <c r="K177" s="1554" t="s">
        <v>1023</v>
      </c>
    </row>
    <row r="178" spans="1:11" x14ac:dyDescent="0.25">
      <c r="A178" s="1843"/>
      <c r="B178" s="1843"/>
      <c r="C178" s="1833"/>
      <c r="D178" s="1833"/>
      <c r="E178" s="1897"/>
      <c r="F178" s="1833"/>
      <c r="G178" s="1833"/>
      <c r="H178" s="1834"/>
      <c r="I178" s="1835"/>
      <c r="J178" s="1556">
        <v>45869</v>
      </c>
      <c r="K178" s="1563" t="s">
        <v>1024</v>
      </c>
    </row>
    <row r="179" spans="1:11" x14ac:dyDescent="0.25">
      <c r="A179" s="1836" t="s">
        <v>1016</v>
      </c>
      <c r="B179" s="1836" t="s">
        <v>1670</v>
      </c>
      <c r="C179" s="1837" t="s">
        <v>137</v>
      </c>
      <c r="D179" s="1837" t="s">
        <v>1538</v>
      </c>
      <c r="E179" s="1838" t="s">
        <v>1053</v>
      </c>
      <c r="F179" s="1837">
        <v>250</v>
      </c>
      <c r="G179" s="1837" t="s">
        <v>1539</v>
      </c>
      <c r="H179" s="1839">
        <v>8431563609.4899998</v>
      </c>
      <c r="I179" s="1840">
        <f>H179/F179</f>
        <v>33726254.437959999</v>
      </c>
      <c r="J179" s="1552">
        <v>45862</v>
      </c>
      <c r="K179" s="1550" t="s">
        <v>1064</v>
      </c>
    </row>
    <row r="180" spans="1:11" x14ac:dyDescent="0.25">
      <c r="A180" s="1836"/>
      <c r="B180" s="1836"/>
      <c r="C180" s="1837"/>
      <c r="D180" s="1837"/>
      <c r="E180" s="1838"/>
      <c r="F180" s="1837"/>
      <c r="G180" s="1837"/>
      <c r="H180" s="1839"/>
      <c r="I180" s="1840"/>
      <c r="J180" s="1552">
        <v>45866</v>
      </c>
      <c r="K180" s="1551" t="s">
        <v>1023</v>
      </c>
    </row>
    <row r="181" spans="1:11" x14ac:dyDescent="0.25">
      <c r="A181" s="1836"/>
      <c r="B181" s="1836"/>
      <c r="C181" s="1837"/>
      <c r="D181" s="1837"/>
      <c r="E181" s="1838"/>
      <c r="F181" s="1837"/>
      <c r="G181" s="1837"/>
      <c r="H181" s="1839"/>
      <c r="I181" s="1840"/>
      <c r="J181" s="1552">
        <v>45898</v>
      </c>
      <c r="K181" s="1563" t="s">
        <v>1024</v>
      </c>
    </row>
    <row r="182" spans="1:11" x14ac:dyDescent="0.25">
      <c r="A182" s="1843" t="s">
        <v>1016</v>
      </c>
      <c r="B182" s="1843" t="s">
        <v>1540</v>
      </c>
      <c r="C182" s="1833" t="s">
        <v>137</v>
      </c>
      <c r="D182" s="1833" t="s">
        <v>1471</v>
      </c>
      <c r="E182" s="1897" t="s">
        <v>1053</v>
      </c>
      <c r="F182" s="1833">
        <v>200</v>
      </c>
      <c r="G182" s="1833" t="s">
        <v>1541</v>
      </c>
      <c r="H182" s="1834">
        <v>7083280903.75</v>
      </c>
      <c r="I182" s="1835">
        <f>H182/F182</f>
        <v>35416404.518749997</v>
      </c>
      <c r="J182" s="1556">
        <v>45862</v>
      </c>
      <c r="K182" s="1550" t="s">
        <v>1064</v>
      </c>
    </row>
    <row r="183" spans="1:11" x14ac:dyDescent="0.25">
      <c r="A183" s="1843"/>
      <c r="B183" s="1843"/>
      <c r="C183" s="1833"/>
      <c r="D183" s="1833"/>
      <c r="E183" s="1897"/>
      <c r="F183" s="1833"/>
      <c r="G183" s="1833"/>
      <c r="H183" s="1834"/>
      <c r="I183" s="1835"/>
      <c r="J183" s="1552">
        <v>45866</v>
      </c>
      <c r="K183" s="1551" t="s">
        <v>1023</v>
      </c>
    </row>
    <row r="184" spans="1:11" x14ac:dyDescent="0.25">
      <c r="A184" s="1843"/>
      <c r="B184" s="1843"/>
      <c r="C184" s="1833"/>
      <c r="D184" s="1833"/>
      <c r="E184" s="1897"/>
      <c r="F184" s="1833"/>
      <c r="G184" s="1833"/>
      <c r="H184" s="1834"/>
      <c r="I184" s="1835"/>
      <c r="J184" s="1552">
        <v>45898</v>
      </c>
      <c r="K184" s="1563" t="s">
        <v>1024</v>
      </c>
    </row>
    <row r="185" spans="1:11" x14ac:dyDescent="0.25">
      <c r="A185" s="1836" t="s">
        <v>1097</v>
      </c>
      <c r="B185" s="1836" t="s">
        <v>1671</v>
      </c>
      <c r="C185" s="1837" t="s">
        <v>137</v>
      </c>
      <c r="D185" s="1837" t="s">
        <v>1672</v>
      </c>
      <c r="E185" s="1838" t="s">
        <v>1019</v>
      </c>
      <c r="F185" s="1837">
        <v>26</v>
      </c>
      <c r="G185" s="1837" t="s">
        <v>636</v>
      </c>
      <c r="H185" s="1839">
        <v>811105339.55999994</v>
      </c>
      <c r="I185" s="1840">
        <f>H185/F185</f>
        <v>31196359.213846151</v>
      </c>
      <c r="J185" s="1552">
        <v>45868</v>
      </c>
      <c r="K185" s="1550" t="s">
        <v>1064</v>
      </c>
    </row>
    <row r="186" spans="1:11" x14ac:dyDescent="0.25">
      <c r="A186" s="1836"/>
      <c r="B186" s="1836"/>
      <c r="C186" s="1837"/>
      <c r="D186" s="1837"/>
      <c r="E186" s="1838"/>
      <c r="F186" s="1837"/>
      <c r="G186" s="1837"/>
      <c r="H186" s="1839"/>
      <c r="I186" s="1840"/>
      <c r="J186" s="1552">
        <v>45868</v>
      </c>
      <c r="K186" s="1551" t="s">
        <v>1023</v>
      </c>
    </row>
    <row r="187" spans="1:11" x14ac:dyDescent="0.25">
      <c r="A187" s="1836"/>
      <c r="B187" s="1836"/>
      <c r="C187" s="1837"/>
      <c r="D187" s="1837"/>
      <c r="E187" s="1838"/>
      <c r="F187" s="1837"/>
      <c r="G187" s="1837"/>
      <c r="H187" s="1839"/>
      <c r="I187" s="1840"/>
      <c r="J187" s="1552">
        <v>45904</v>
      </c>
      <c r="K187" s="1550" t="s">
        <v>1673</v>
      </c>
    </row>
    <row r="188" spans="1:11" x14ac:dyDescent="0.25">
      <c r="A188" s="1836"/>
      <c r="B188" s="1836"/>
      <c r="C188" s="1837"/>
      <c r="D188" s="1837"/>
      <c r="E188" s="1838"/>
      <c r="F188" s="1837"/>
      <c r="G188" s="1837"/>
      <c r="H188" s="1839"/>
      <c r="I188" s="1840"/>
      <c r="J188" s="1552">
        <v>45910</v>
      </c>
      <c r="K188" s="1550" t="s">
        <v>1024</v>
      </c>
    </row>
    <row r="189" spans="1:11" x14ac:dyDescent="0.25">
      <c r="A189" s="1292"/>
      <c r="B189" s="1292"/>
      <c r="C189" s="1292"/>
      <c r="D189" s="1292"/>
      <c r="E189" s="1292"/>
      <c r="F189" s="1292"/>
      <c r="G189" s="1292"/>
      <c r="H189" s="1292"/>
      <c r="I189" s="1292"/>
      <c r="J189" s="1292"/>
      <c r="K189" s="1292"/>
    </row>
    <row r="190" spans="1:11" x14ac:dyDescent="0.25">
      <c r="A190" s="1292"/>
      <c r="B190" s="1292"/>
      <c r="C190" s="1292"/>
      <c r="D190" s="1292"/>
      <c r="E190" s="1292"/>
      <c r="F190" s="1292"/>
      <c r="G190" s="1292"/>
      <c r="H190" s="1292"/>
      <c r="I190" s="1292"/>
      <c r="J190" s="1292"/>
      <c r="K190" s="1292"/>
    </row>
    <row r="191" spans="1:11" x14ac:dyDescent="0.25">
      <c r="A191" s="1292"/>
      <c r="B191" s="1292"/>
      <c r="C191" s="1292"/>
      <c r="D191" s="1292"/>
      <c r="E191" s="1292"/>
      <c r="F191" s="1292"/>
      <c r="G191" s="1292"/>
      <c r="H191" s="1292"/>
      <c r="I191" s="1292"/>
      <c r="J191" s="1292"/>
      <c r="K191" s="1292"/>
    </row>
    <row r="192" spans="1:11" x14ac:dyDescent="0.25">
      <c r="A192" s="1292"/>
      <c r="B192" s="1292"/>
      <c r="C192" s="1292"/>
      <c r="D192" s="1292"/>
      <c r="E192" s="1292"/>
      <c r="F192" s="1292"/>
      <c r="G192" s="1292"/>
      <c r="H192" s="1292"/>
      <c r="I192" s="1292"/>
      <c r="J192" s="1292"/>
      <c r="K192" s="1292"/>
    </row>
    <row r="193" s="1292" customFormat="1" x14ac:dyDescent="0.25"/>
    <row r="194" s="1292" customFormat="1" x14ac:dyDescent="0.25"/>
    <row r="195" s="1292" customFormat="1" x14ac:dyDescent="0.25"/>
    <row r="196" s="1292" customFormat="1" x14ac:dyDescent="0.25"/>
    <row r="197" s="1292" customFormat="1" x14ac:dyDescent="0.25"/>
    <row r="198" s="1292" customFormat="1" x14ac:dyDescent="0.25"/>
    <row r="199" s="1292" customFormat="1" x14ac:dyDescent="0.25"/>
    <row r="200" s="1292" customFormat="1" x14ac:dyDescent="0.25"/>
    <row r="201" s="1292" customFormat="1" x14ac:dyDescent="0.25"/>
    <row r="202" s="1292" customFormat="1" x14ac:dyDescent="0.25"/>
    <row r="203" s="1292" customFormat="1" x14ac:dyDescent="0.25"/>
    <row r="204" s="1292" customFormat="1" x14ac:dyDescent="0.25"/>
    <row r="205" s="1292" customFormat="1" x14ac:dyDescent="0.25"/>
    <row r="206" s="1292" customFormat="1" x14ac:dyDescent="0.25"/>
    <row r="207" s="1292" customFormat="1" x14ac:dyDescent="0.25"/>
    <row r="208" s="1292" customFormat="1" x14ac:dyDescent="0.25"/>
    <row r="209" s="1292" customFormat="1" x14ac:dyDescent="0.25"/>
    <row r="210" s="1292" customFormat="1" x14ac:dyDescent="0.25"/>
    <row r="211" s="1292" customFormat="1" x14ac:dyDescent="0.25"/>
    <row r="212" s="1292" customFormat="1" x14ac:dyDescent="0.25"/>
  </sheetData>
  <mergeCells count="175">
    <mergeCell ref="A185:A188"/>
    <mergeCell ref="B185:B188"/>
    <mergeCell ref="C185:C188"/>
    <mergeCell ref="D185:D188"/>
    <mergeCell ref="E185:E188"/>
    <mergeCell ref="F185:F188"/>
    <mergeCell ref="G185:G188"/>
    <mergeCell ref="H185:H188"/>
    <mergeCell ref="I185:I188"/>
    <mergeCell ref="A182:A184"/>
    <mergeCell ref="B182:B184"/>
    <mergeCell ref="C182:C184"/>
    <mergeCell ref="D182:D184"/>
    <mergeCell ref="E182:E184"/>
    <mergeCell ref="F182:F184"/>
    <mergeCell ref="G182:G184"/>
    <mergeCell ref="H182:H184"/>
    <mergeCell ref="I182:I184"/>
    <mergeCell ref="A174:A176"/>
    <mergeCell ref="B174:B176"/>
    <mergeCell ref="C174:C176"/>
    <mergeCell ref="D174:D176"/>
    <mergeCell ref="E174:E176"/>
    <mergeCell ref="F174:F176"/>
    <mergeCell ref="G174:G176"/>
    <mergeCell ref="H174:H176"/>
    <mergeCell ref="I174:I176"/>
    <mergeCell ref="A168:A173"/>
    <mergeCell ref="B168:B173"/>
    <mergeCell ref="C168:C173"/>
    <mergeCell ref="D168:D173"/>
    <mergeCell ref="E168:E173"/>
    <mergeCell ref="F168:F173"/>
    <mergeCell ref="G168:G173"/>
    <mergeCell ref="H168:H173"/>
    <mergeCell ref="I168:I173"/>
    <mergeCell ref="A93:A118"/>
    <mergeCell ref="B93:B118"/>
    <mergeCell ref="C93:C118"/>
    <mergeCell ref="D93:D118"/>
    <mergeCell ref="E93:E118"/>
    <mergeCell ref="F93:F118"/>
    <mergeCell ref="G93:G118"/>
    <mergeCell ref="H93:H118"/>
    <mergeCell ref="I93:I118"/>
    <mergeCell ref="A80:A92"/>
    <mergeCell ref="B80:B92"/>
    <mergeCell ref="C80:C92"/>
    <mergeCell ref="D80:D92"/>
    <mergeCell ref="E80:E92"/>
    <mergeCell ref="F80:F92"/>
    <mergeCell ref="G80:G92"/>
    <mergeCell ref="H80:H92"/>
    <mergeCell ref="I80:I92"/>
    <mergeCell ref="A70:A79"/>
    <mergeCell ref="B70:B79"/>
    <mergeCell ref="C70:C79"/>
    <mergeCell ref="D70:D79"/>
    <mergeCell ref="E70:E79"/>
    <mergeCell ref="F70:F79"/>
    <mergeCell ref="G70:G79"/>
    <mergeCell ref="H70:H79"/>
    <mergeCell ref="I70:I79"/>
    <mergeCell ref="A5:K5"/>
    <mergeCell ref="A3:K3"/>
    <mergeCell ref="A2:K2"/>
    <mergeCell ref="A1:K1"/>
    <mergeCell ref="B37:B57"/>
    <mergeCell ref="C37:C57"/>
    <mergeCell ref="D37:D57"/>
    <mergeCell ref="E37:E57"/>
    <mergeCell ref="F37:F57"/>
    <mergeCell ref="G37:G57"/>
    <mergeCell ref="H37:H57"/>
    <mergeCell ref="A37:A57"/>
    <mergeCell ref="A8:A36"/>
    <mergeCell ref="B8:B36"/>
    <mergeCell ref="C8:C36"/>
    <mergeCell ref="D8:D36"/>
    <mergeCell ref="E8:E36"/>
    <mergeCell ref="F8:F36"/>
    <mergeCell ref="G8:G36"/>
    <mergeCell ref="H8:H36"/>
    <mergeCell ref="I8:I36"/>
    <mergeCell ref="I37:I57"/>
    <mergeCell ref="A58:A69"/>
    <mergeCell ref="B58:B69"/>
    <mergeCell ref="C58:C69"/>
    <mergeCell ref="D58:D69"/>
    <mergeCell ref="E58:E69"/>
    <mergeCell ref="F58:F69"/>
    <mergeCell ref="G58:G69"/>
    <mergeCell ref="H58:H69"/>
    <mergeCell ref="I58:I69"/>
    <mergeCell ref="D119:D128"/>
    <mergeCell ref="E119:E128"/>
    <mergeCell ref="F119:F128"/>
    <mergeCell ref="G119:G128"/>
    <mergeCell ref="H119:H128"/>
    <mergeCell ref="I119:I128"/>
    <mergeCell ref="A129:A139"/>
    <mergeCell ref="B129:B139"/>
    <mergeCell ref="C129:C139"/>
    <mergeCell ref="D129:D139"/>
    <mergeCell ref="E129:E139"/>
    <mergeCell ref="F129:F139"/>
    <mergeCell ref="G129:G139"/>
    <mergeCell ref="H129:H139"/>
    <mergeCell ref="I129:I139"/>
    <mergeCell ref="A119:A128"/>
    <mergeCell ref="B119:B128"/>
    <mergeCell ref="C119:C128"/>
    <mergeCell ref="A140:A148"/>
    <mergeCell ref="B140:B148"/>
    <mergeCell ref="C140:C148"/>
    <mergeCell ref="D140:D148"/>
    <mergeCell ref="E140:E148"/>
    <mergeCell ref="F140:F148"/>
    <mergeCell ref="G140:G148"/>
    <mergeCell ref="H140:H148"/>
    <mergeCell ref="I140:I148"/>
    <mergeCell ref="A149:A151"/>
    <mergeCell ref="B149:B151"/>
    <mergeCell ref="C149:C151"/>
    <mergeCell ref="D149:D151"/>
    <mergeCell ref="E149:E151"/>
    <mergeCell ref="F149:F151"/>
    <mergeCell ref="G149:G151"/>
    <mergeCell ref="H149:H151"/>
    <mergeCell ref="I149:I151"/>
    <mergeCell ref="G152:G162"/>
    <mergeCell ref="H152:H162"/>
    <mergeCell ref="I152:I162"/>
    <mergeCell ref="A163:A165"/>
    <mergeCell ref="B163:B165"/>
    <mergeCell ref="C163:C165"/>
    <mergeCell ref="D163:D165"/>
    <mergeCell ref="E163:E165"/>
    <mergeCell ref="F163:F165"/>
    <mergeCell ref="G163:G165"/>
    <mergeCell ref="H163:H165"/>
    <mergeCell ref="I163:I165"/>
    <mergeCell ref="A152:A162"/>
    <mergeCell ref="B152:B162"/>
    <mergeCell ref="C152:C162"/>
    <mergeCell ref="D152:D162"/>
    <mergeCell ref="E152:E162"/>
    <mergeCell ref="F152:F162"/>
    <mergeCell ref="A166:A167"/>
    <mergeCell ref="B166:B167"/>
    <mergeCell ref="C166:C167"/>
    <mergeCell ref="D166:D167"/>
    <mergeCell ref="E166:E167"/>
    <mergeCell ref="F166:F167"/>
    <mergeCell ref="G166:G167"/>
    <mergeCell ref="H166:H167"/>
    <mergeCell ref="I166:I167"/>
    <mergeCell ref="G177:G178"/>
    <mergeCell ref="H177:H178"/>
    <mergeCell ref="I177:I178"/>
    <mergeCell ref="A179:A181"/>
    <mergeCell ref="B179:B181"/>
    <mergeCell ref="C179:C181"/>
    <mergeCell ref="D179:D181"/>
    <mergeCell ref="E179:E181"/>
    <mergeCell ref="F179:F181"/>
    <mergeCell ref="G179:G181"/>
    <mergeCell ref="H179:H181"/>
    <mergeCell ref="I179:I181"/>
    <mergeCell ref="A177:A178"/>
    <mergeCell ref="B177:B178"/>
    <mergeCell ref="C177:C178"/>
    <mergeCell ref="D177:D178"/>
    <mergeCell ref="E177:E178"/>
    <mergeCell ref="F177:F178"/>
  </mergeCells>
  <dataValidations count="6">
    <dataValidation type="list" allowBlank="1" showInputMessage="1" showErrorMessage="1" sqref="K93:K109 K116:K117" xr:uid="{0C80FC67-C25F-489F-BFE9-CA6477C6D726}">
      <formula1>$L$4:$L$13</formula1>
    </dataValidation>
    <dataValidation type="list" allowBlank="1" showInputMessage="1" showErrorMessage="1" sqref="K153 K167 K177 K186 K164 K150 K183 K80:K92 K175 K180" xr:uid="{9961EED2-55E5-49B3-9576-8B5B7A642262}">
      <formula1>$L$4:$L$6</formula1>
    </dataValidation>
    <dataValidation type="list" allowBlank="1" showInputMessage="1" showErrorMessage="1" sqref="K28:K32 K50:K55 K57" xr:uid="{D301ECAA-90EF-46F1-88D5-6F3C4E6DBF1E}">
      <formula1>$L$1:$L$10</formula1>
    </dataValidation>
    <dataValidation type="list" allowBlank="1" showInputMessage="1" showErrorMessage="1" sqref="K178 K181 K184" xr:uid="{9EE4D14D-40F9-4931-8E08-9052E532E440}">
      <formula1>$L$1:$L$7</formula1>
    </dataValidation>
    <dataValidation type="list" allowBlank="1" showInputMessage="1" showErrorMessage="1" sqref="K8:K23 K71:K72 K25:K26 K59:K60 K37:K55 K57" xr:uid="{E002999B-A7FD-4328-9600-BA0426C939EA}">
      <formula1>$L$4:$L$7</formula1>
    </dataValidation>
    <dataValidation type="list" allowBlank="1" showInputMessage="1" showErrorMessage="1" sqref="K152 K149 K166 K163 K185:K186 K182:K183 K174 K179" xr:uid="{847C6AB3-B753-4386-996D-C0ADFE156C1A}">
      <formula1>#REF!</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4"/>
  <sheetViews>
    <sheetView showGridLines="0" zoomScale="80" zoomScaleNormal="80" zoomScaleSheetLayoutView="85" zoomScalePageLayoutView="70" workbookViewId="0">
      <selection activeCell="J31" sqref="J31"/>
    </sheetView>
  </sheetViews>
  <sheetFormatPr baseColWidth="10" defaultColWidth="10.7265625" defaultRowHeight="14.5" x14ac:dyDescent="0.25"/>
  <cols>
    <col min="1" max="1" width="14.26953125" style="1299" customWidth="1"/>
    <col min="2" max="2" width="19.453125" style="1300" customWidth="1"/>
    <col min="3" max="3" width="17.7265625" style="1299" customWidth="1"/>
    <col min="4" max="4" width="31.453125" style="1299" bestFit="1" customWidth="1"/>
    <col min="5" max="5" width="18.54296875" style="1299" customWidth="1"/>
    <col min="6" max="6" width="18.26953125" style="1301" customWidth="1"/>
    <col min="7" max="7" width="24" style="1301" customWidth="1"/>
    <col min="8" max="8" width="18.54296875" style="1299" customWidth="1"/>
    <col min="9" max="9" width="20.7265625" style="1299" customWidth="1"/>
    <col min="10" max="10" width="14.54296875" style="1302" customWidth="1"/>
    <col min="11" max="11" width="54.453125" style="1303" bestFit="1" customWidth="1"/>
    <col min="12" max="12" width="21" style="1292" customWidth="1"/>
    <col min="13" max="13" width="50.26953125" style="1292" customWidth="1"/>
    <col min="14" max="16384" width="10.7265625" style="1292"/>
  </cols>
  <sheetData>
    <row r="1" spans="1:13" s="943" customFormat="1" ht="12.75" customHeight="1" x14ac:dyDescent="0.25">
      <c r="A1" s="1820" t="s">
        <v>0</v>
      </c>
      <c r="B1" s="1820"/>
      <c r="C1" s="1820"/>
      <c r="D1" s="1820"/>
      <c r="E1" s="1820"/>
      <c r="F1" s="1820"/>
      <c r="G1" s="1820"/>
      <c r="H1" s="1820"/>
      <c r="I1" s="1820"/>
      <c r="J1" s="1820"/>
      <c r="K1" s="1820"/>
      <c r="L1" s="550"/>
      <c r="M1" s="550"/>
    </row>
    <row r="2" spans="1:13" s="943" customFormat="1" ht="12.75" customHeight="1" x14ac:dyDescent="0.25">
      <c r="A2" s="1820" t="s">
        <v>419</v>
      </c>
      <c r="B2" s="1820"/>
      <c r="C2" s="1820"/>
      <c r="D2" s="1820"/>
      <c r="E2" s="1820"/>
      <c r="F2" s="1820"/>
      <c r="G2" s="1820"/>
      <c r="H2" s="1820"/>
      <c r="I2" s="1820"/>
      <c r="J2" s="1820"/>
      <c r="K2" s="1820"/>
      <c r="L2" s="550"/>
      <c r="M2" s="550"/>
    </row>
    <row r="3" spans="1:13" s="943" customFormat="1" ht="12.75" customHeight="1" x14ac:dyDescent="0.25">
      <c r="A3" s="1820" t="s">
        <v>1554</v>
      </c>
      <c r="B3" s="1820"/>
      <c r="C3" s="1820"/>
      <c r="D3" s="1820"/>
      <c r="E3" s="1820"/>
      <c r="F3" s="1820"/>
      <c r="G3" s="1820"/>
      <c r="H3" s="1820"/>
      <c r="I3" s="1820"/>
      <c r="J3" s="1820"/>
      <c r="K3" s="1820"/>
      <c r="L3" s="550"/>
      <c r="M3" s="550"/>
    </row>
    <row r="4" spans="1:13" s="943" customFormat="1" ht="6" customHeight="1" x14ac:dyDescent="0.25">
      <c r="A4" s="1133"/>
      <c r="B4" s="1133"/>
      <c r="C4" s="1133"/>
      <c r="D4" s="1133"/>
      <c r="E4" s="1133"/>
      <c r="F4" s="1133"/>
      <c r="G4" s="1133"/>
      <c r="H4" s="1133"/>
      <c r="I4" s="1133"/>
      <c r="J4" s="1133"/>
      <c r="K4" s="1133"/>
      <c r="L4" s="942"/>
    </row>
    <row r="5" spans="1:13" s="1375" customFormat="1" ht="25.5" customHeight="1" x14ac:dyDescent="0.25">
      <c r="A5" s="1906" t="s">
        <v>421</v>
      </c>
      <c r="B5" s="1907"/>
      <c r="C5" s="1907"/>
      <c r="D5" s="1907"/>
      <c r="E5" s="1907"/>
      <c r="F5" s="1907"/>
      <c r="G5" s="1907"/>
      <c r="H5" s="1907"/>
      <c r="I5" s="1907"/>
      <c r="J5" s="1907"/>
      <c r="K5" s="1907"/>
      <c r="L5" s="1374"/>
      <c r="M5" s="1374"/>
    </row>
    <row r="6" spans="1:13" ht="8.15" customHeight="1" x14ac:dyDescent="0.25">
      <c r="A6" s="1293"/>
      <c r="B6" s="1294"/>
      <c r="C6" s="1293"/>
      <c r="D6" s="1293"/>
      <c r="E6" s="1293"/>
      <c r="F6" s="1295"/>
      <c r="G6" s="1295"/>
      <c r="H6" s="1293"/>
      <c r="I6" s="1293"/>
      <c r="J6" s="1296"/>
      <c r="K6" s="1297"/>
    </row>
    <row r="7" spans="1:13" s="1298" customFormat="1" ht="39" customHeight="1" x14ac:dyDescent="0.25">
      <c r="A7" s="1372" t="s">
        <v>549</v>
      </c>
      <c r="B7" s="1372" t="s">
        <v>640</v>
      </c>
      <c r="C7" s="1372" t="s">
        <v>62</v>
      </c>
      <c r="D7" s="1372" t="s">
        <v>47</v>
      </c>
      <c r="E7" s="1372" t="s">
        <v>128</v>
      </c>
      <c r="F7" s="1372" t="s">
        <v>524</v>
      </c>
      <c r="G7" s="1372" t="s">
        <v>275</v>
      </c>
      <c r="H7" s="1372" t="s">
        <v>641</v>
      </c>
      <c r="I7" s="1372" t="s">
        <v>642</v>
      </c>
      <c r="J7" s="1373" t="s">
        <v>643</v>
      </c>
      <c r="K7" s="1573" t="s">
        <v>644</v>
      </c>
    </row>
    <row r="8" spans="1:13" ht="14.5" customHeight="1" x14ac:dyDescent="0.25">
      <c r="A8" s="1901" t="s">
        <v>1016</v>
      </c>
      <c r="B8" s="1901" t="s">
        <v>1105</v>
      </c>
      <c r="C8" s="1894" t="s">
        <v>138</v>
      </c>
      <c r="D8" s="1894" t="s">
        <v>1106</v>
      </c>
      <c r="E8" s="1894" t="s">
        <v>1107</v>
      </c>
      <c r="F8" s="1903">
        <v>228</v>
      </c>
      <c r="G8" s="1894" t="s">
        <v>1108</v>
      </c>
      <c r="H8" s="1840">
        <v>8050000000</v>
      </c>
      <c r="I8" s="1840">
        <f>H8/F8</f>
        <v>35307017.543859646</v>
      </c>
      <c r="J8" s="1569">
        <v>44258</v>
      </c>
      <c r="K8" s="1551" t="s">
        <v>1021</v>
      </c>
    </row>
    <row r="9" spans="1:13" x14ac:dyDescent="0.25">
      <c r="A9" s="1902"/>
      <c r="B9" s="1902"/>
      <c r="C9" s="1895"/>
      <c r="D9" s="1895"/>
      <c r="E9" s="1895"/>
      <c r="F9" s="1904"/>
      <c r="G9" s="1895"/>
      <c r="H9" s="1840"/>
      <c r="I9" s="1840"/>
      <c r="J9" s="1558">
        <v>44301</v>
      </c>
      <c r="K9" s="1574" t="s">
        <v>1046</v>
      </c>
    </row>
    <row r="10" spans="1:13" x14ac:dyDescent="0.25">
      <c r="A10" s="1902"/>
      <c r="B10" s="1902"/>
      <c r="C10" s="1895"/>
      <c r="D10" s="1895"/>
      <c r="E10" s="1895"/>
      <c r="F10" s="1904"/>
      <c r="G10" s="1895"/>
      <c r="H10" s="1840"/>
      <c r="I10" s="1840"/>
      <c r="J10" s="1569">
        <v>44306</v>
      </c>
      <c r="K10" s="1551" t="s">
        <v>1035</v>
      </c>
    </row>
    <row r="11" spans="1:13" x14ac:dyDescent="0.25">
      <c r="A11" s="1902"/>
      <c r="B11" s="1902"/>
      <c r="C11" s="1895"/>
      <c r="D11" s="1895"/>
      <c r="E11" s="1895"/>
      <c r="F11" s="1904"/>
      <c r="G11" s="1895"/>
      <c r="H11" s="1840"/>
      <c r="I11" s="1840"/>
      <c r="J11" s="1558">
        <v>44409</v>
      </c>
      <c r="K11" s="1574" t="s">
        <v>1046</v>
      </c>
    </row>
    <row r="12" spans="1:13" x14ac:dyDescent="0.25">
      <c r="A12" s="1902"/>
      <c r="B12" s="1902"/>
      <c r="C12" s="1895"/>
      <c r="D12" s="1895"/>
      <c r="E12" s="1895"/>
      <c r="F12" s="1904"/>
      <c r="G12" s="1895"/>
      <c r="H12" s="1840"/>
      <c r="I12" s="1840"/>
      <c r="J12" s="1569">
        <v>44644</v>
      </c>
      <c r="K12" s="1551" t="s">
        <v>1046</v>
      </c>
    </row>
    <row r="13" spans="1:13" x14ac:dyDescent="0.25">
      <c r="A13" s="1902"/>
      <c r="B13" s="1902"/>
      <c r="C13" s="1895"/>
      <c r="D13" s="1895"/>
      <c r="E13" s="1895"/>
      <c r="F13" s="1904"/>
      <c r="G13" s="1895"/>
      <c r="H13" s="1840"/>
      <c r="I13" s="1840"/>
      <c r="J13" s="1558">
        <v>44657</v>
      </c>
      <c r="K13" s="1574" t="s">
        <v>1035</v>
      </c>
    </row>
    <row r="14" spans="1:13" x14ac:dyDescent="0.25">
      <c r="A14" s="1902"/>
      <c r="B14" s="1902"/>
      <c r="C14" s="1895"/>
      <c r="D14" s="1895"/>
      <c r="E14" s="1895"/>
      <c r="F14" s="1904"/>
      <c r="G14" s="1895"/>
      <c r="H14" s="1840"/>
      <c r="I14" s="1840"/>
      <c r="J14" s="1569">
        <v>44690</v>
      </c>
      <c r="K14" s="1551" t="s">
        <v>1046</v>
      </c>
    </row>
    <row r="15" spans="1:13" x14ac:dyDescent="0.25">
      <c r="A15" s="1902"/>
      <c r="B15" s="1902"/>
      <c r="C15" s="1895"/>
      <c r="D15" s="1895"/>
      <c r="E15" s="1895"/>
      <c r="F15" s="1904"/>
      <c r="G15" s="1895"/>
      <c r="H15" s="1840"/>
      <c r="I15" s="1840"/>
      <c r="J15" s="1558">
        <v>44844</v>
      </c>
      <c r="K15" s="1574" t="s">
        <v>1046</v>
      </c>
    </row>
    <row r="16" spans="1:13" x14ac:dyDescent="0.25">
      <c r="A16" s="1902"/>
      <c r="B16" s="1902"/>
      <c r="C16" s="1895"/>
      <c r="D16" s="1895"/>
      <c r="E16" s="1895"/>
      <c r="F16" s="1904"/>
      <c r="G16" s="1895"/>
      <c r="H16" s="1840"/>
      <c r="I16" s="1840"/>
      <c r="J16" s="1569">
        <v>44907</v>
      </c>
      <c r="K16" s="1551" t="s">
        <v>1035</v>
      </c>
    </row>
    <row r="17" spans="1:11" x14ac:dyDescent="0.25">
      <c r="A17" s="1902"/>
      <c r="B17" s="1902"/>
      <c r="C17" s="1895"/>
      <c r="D17" s="1895"/>
      <c r="E17" s="1895"/>
      <c r="F17" s="1904"/>
      <c r="G17" s="1895"/>
      <c r="H17" s="1840"/>
      <c r="I17" s="1840"/>
      <c r="J17" s="1558">
        <v>44967</v>
      </c>
      <c r="K17" s="1574" t="s">
        <v>1046</v>
      </c>
    </row>
    <row r="18" spans="1:11" x14ac:dyDescent="0.25">
      <c r="A18" s="1902"/>
      <c r="B18" s="1902"/>
      <c r="C18" s="1895"/>
      <c r="D18" s="1895"/>
      <c r="E18" s="1895"/>
      <c r="F18" s="1904"/>
      <c r="G18" s="1895"/>
      <c r="H18" s="1840"/>
      <c r="I18" s="1840"/>
      <c r="J18" s="1569">
        <v>45000</v>
      </c>
      <c r="K18" s="1551" t="s">
        <v>1046</v>
      </c>
    </row>
    <row r="19" spans="1:11" x14ac:dyDescent="0.25">
      <c r="A19" s="1902"/>
      <c r="B19" s="1902"/>
      <c r="C19" s="1895"/>
      <c r="D19" s="1895"/>
      <c r="E19" s="1895"/>
      <c r="F19" s="1904"/>
      <c r="G19" s="1895"/>
      <c r="H19" s="1840"/>
      <c r="I19" s="1840"/>
      <c r="J19" s="1558">
        <v>45057</v>
      </c>
      <c r="K19" s="1574" t="s">
        <v>1046</v>
      </c>
    </row>
    <row r="20" spans="1:11" x14ac:dyDescent="0.25">
      <c r="A20" s="1902"/>
      <c r="B20" s="1902"/>
      <c r="C20" s="1895"/>
      <c r="D20" s="1895"/>
      <c r="E20" s="1895"/>
      <c r="F20" s="1904"/>
      <c r="G20" s="1895"/>
      <c r="H20" s="1840"/>
      <c r="I20" s="1840"/>
      <c r="J20" s="1569">
        <v>45040</v>
      </c>
      <c r="K20" s="1551" t="s">
        <v>1046</v>
      </c>
    </row>
    <row r="21" spans="1:11" x14ac:dyDescent="0.25">
      <c r="A21" s="1902"/>
      <c r="B21" s="1902"/>
      <c r="C21" s="1895"/>
      <c r="D21" s="1895"/>
      <c r="E21" s="1895"/>
      <c r="F21" s="1904"/>
      <c r="G21" s="1895"/>
      <c r="H21" s="1840"/>
      <c r="I21" s="1840"/>
      <c r="J21" s="1558">
        <v>45169</v>
      </c>
      <c r="K21" s="1574" t="s">
        <v>1046</v>
      </c>
    </row>
    <row r="22" spans="1:11" x14ac:dyDescent="0.25">
      <c r="A22" s="1902"/>
      <c r="B22" s="1902"/>
      <c r="C22" s="1895"/>
      <c r="D22" s="1895"/>
      <c r="E22" s="1895"/>
      <c r="F22" s="1904"/>
      <c r="G22" s="1895"/>
      <c r="H22" s="1840"/>
      <c r="I22" s="1840"/>
      <c r="J22" s="1569">
        <v>45210</v>
      </c>
      <c r="K22" s="1551" t="s">
        <v>1046</v>
      </c>
    </row>
    <row r="23" spans="1:11" x14ac:dyDescent="0.25">
      <c r="A23" s="1902"/>
      <c r="B23" s="1902"/>
      <c r="C23" s="1895"/>
      <c r="D23" s="1895"/>
      <c r="E23" s="1895"/>
      <c r="F23" s="1904"/>
      <c r="G23" s="1895"/>
      <c r="H23" s="1840"/>
      <c r="I23" s="1840"/>
      <c r="J23" s="1569">
        <v>45273</v>
      </c>
      <c r="K23" s="1551" t="s">
        <v>1046</v>
      </c>
    </row>
    <row r="24" spans="1:11" x14ac:dyDescent="0.25">
      <c r="A24" s="1902"/>
      <c r="B24" s="1902"/>
      <c r="C24" s="1895"/>
      <c r="D24" s="1895"/>
      <c r="E24" s="1895"/>
      <c r="F24" s="1904"/>
      <c r="G24" s="1895"/>
      <c r="H24" s="1840"/>
      <c r="I24" s="1840"/>
      <c r="J24" s="1558">
        <v>45365</v>
      </c>
      <c r="K24" s="1574" t="s">
        <v>1046</v>
      </c>
    </row>
    <row r="25" spans="1:11" ht="14.5" customHeight="1" x14ac:dyDescent="0.25">
      <c r="A25" s="1905" t="s">
        <v>1016</v>
      </c>
      <c r="B25" s="1898" t="s">
        <v>1123</v>
      </c>
      <c r="C25" s="1899" t="s">
        <v>1124</v>
      </c>
      <c r="D25" s="1899" t="s">
        <v>1125</v>
      </c>
      <c r="E25" s="1899" t="s">
        <v>175</v>
      </c>
      <c r="F25" s="1899">
        <v>105</v>
      </c>
      <c r="G25" s="1899" t="s">
        <v>1126</v>
      </c>
      <c r="H25" s="1900">
        <v>1960000000</v>
      </c>
      <c r="I25" s="1900">
        <f>+H25/F25</f>
        <v>18666666.666666668</v>
      </c>
      <c r="J25" s="1562">
        <v>45279</v>
      </c>
      <c r="K25" s="1554" t="s">
        <v>1021</v>
      </c>
    </row>
    <row r="26" spans="1:11" ht="14.5" customHeight="1" x14ac:dyDescent="0.25">
      <c r="A26" s="1905"/>
      <c r="B26" s="1898"/>
      <c r="C26" s="1899"/>
      <c r="D26" s="1899"/>
      <c r="E26" s="1899"/>
      <c r="F26" s="1899"/>
      <c r="G26" s="1899"/>
      <c r="H26" s="1900"/>
      <c r="I26" s="1900"/>
      <c r="J26" s="1562">
        <v>45306</v>
      </c>
      <c r="K26" s="1554" t="s">
        <v>1023</v>
      </c>
    </row>
    <row r="27" spans="1:11" x14ac:dyDescent="0.25">
      <c r="A27" s="1905"/>
      <c r="B27" s="1898"/>
      <c r="C27" s="1899"/>
      <c r="D27" s="1899"/>
      <c r="E27" s="1899"/>
      <c r="F27" s="1899"/>
      <c r="G27" s="1899"/>
      <c r="H27" s="1900"/>
      <c r="I27" s="1900"/>
      <c r="J27" s="1562">
        <v>45359</v>
      </c>
      <c r="K27" s="1554" t="s">
        <v>1024</v>
      </c>
    </row>
    <row r="28" spans="1:11" x14ac:dyDescent="0.25">
      <c r="A28" s="1905"/>
      <c r="B28" s="1898"/>
      <c r="C28" s="1899"/>
      <c r="D28" s="1899"/>
      <c r="E28" s="1899"/>
      <c r="F28" s="1899"/>
      <c r="G28" s="1899"/>
      <c r="H28" s="1900"/>
      <c r="I28" s="1900"/>
      <c r="J28" s="1562">
        <v>45386</v>
      </c>
      <c r="K28" s="1554" t="s">
        <v>1045</v>
      </c>
    </row>
    <row r="29" spans="1:11" ht="14.5" customHeight="1" x14ac:dyDescent="0.25">
      <c r="A29" s="1854" t="s">
        <v>1016</v>
      </c>
      <c r="B29" s="1854" t="s">
        <v>1127</v>
      </c>
      <c r="C29" s="1841" t="s">
        <v>137</v>
      </c>
      <c r="D29" s="1837" t="s">
        <v>1088</v>
      </c>
      <c r="E29" s="1841" t="s">
        <v>1128</v>
      </c>
      <c r="F29" s="1841">
        <v>9</v>
      </c>
      <c r="G29" s="1841" t="s">
        <v>636</v>
      </c>
      <c r="H29" s="1846">
        <v>149422714.08000001</v>
      </c>
      <c r="I29" s="1846">
        <f>+H29/F29</f>
        <v>16602523.786666669</v>
      </c>
      <c r="J29" s="1569">
        <v>45404</v>
      </c>
      <c r="K29" s="1571" t="s">
        <v>1021</v>
      </c>
    </row>
    <row r="30" spans="1:11" x14ac:dyDescent="0.25">
      <c r="A30" s="1854"/>
      <c r="B30" s="1854"/>
      <c r="C30" s="1841"/>
      <c r="D30" s="1837"/>
      <c r="E30" s="1841"/>
      <c r="F30" s="1841"/>
      <c r="G30" s="1841"/>
      <c r="H30" s="1846"/>
      <c r="I30" s="1846"/>
      <c r="J30" s="1569">
        <v>45404</v>
      </c>
      <c r="K30" s="1571" t="s">
        <v>1023</v>
      </c>
    </row>
    <row r="31" spans="1:11" x14ac:dyDescent="0.25">
      <c r="A31" s="1854"/>
      <c r="B31" s="1854"/>
      <c r="C31" s="1841"/>
      <c r="D31" s="1837"/>
      <c r="E31" s="1841"/>
      <c r="F31" s="1841"/>
      <c r="G31" s="1841"/>
      <c r="H31" s="1846"/>
      <c r="I31" s="1846"/>
      <c r="J31" s="1569">
        <v>45425</v>
      </c>
      <c r="K31" s="1571" t="s">
        <v>1024</v>
      </c>
    </row>
    <row r="32" spans="1:11" x14ac:dyDescent="0.25">
      <c r="A32" s="1854"/>
      <c r="B32" s="1854"/>
      <c r="C32" s="1841"/>
      <c r="D32" s="1837"/>
      <c r="E32" s="1841"/>
      <c r="F32" s="1841"/>
      <c r="G32" s="1841"/>
      <c r="H32" s="1846"/>
      <c r="I32" s="1846"/>
      <c r="J32" s="1569">
        <v>45440</v>
      </c>
      <c r="K32" s="1571" t="s">
        <v>1045</v>
      </c>
    </row>
    <row r="33" spans="1:11" x14ac:dyDescent="0.25">
      <c r="A33" s="1854"/>
      <c r="B33" s="1854"/>
      <c r="C33" s="1841"/>
      <c r="D33" s="1837"/>
      <c r="E33" s="1841"/>
      <c r="F33" s="1841"/>
      <c r="G33" s="1841"/>
      <c r="H33" s="1846"/>
      <c r="I33" s="1846"/>
      <c r="J33" s="1569">
        <v>45448</v>
      </c>
      <c r="K33" s="1572" t="s">
        <v>1046</v>
      </c>
    </row>
    <row r="34" spans="1:11" x14ac:dyDescent="0.25">
      <c r="A34" s="1854"/>
      <c r="B34" s="1854"/>
      <c r="C34" s="1841"/>
      <c r="D34" s="1837"/>
      <c r="E34" s="1841"/>
      <c r="F34" s="1841"/>
      <c r="G34" s="1841"/>
      <c r="H34" s="1846"/>
      <c r="I34" s="1846"/>
      <c r="J34" s="1569">
        <v>45449</v>
      </c>
      <c r="K34" s="1572" t="s">
        <v>1035</v>
      </c>
    </row>
    <row r="35" spans="1:11" x14ac:dyDescent="0.25">
      <c r="A35" s="1854"/>
      <c r="B35" s="1854"/>
      <c r="C35" s="1841"/>
      <c r="D35" s="1837"/>
      <c r="E35" s="1841"/>
      <c r="F35" s="1841"/>
      <c r="G35" s="1841"/>
      <c r="H35" s="1846"/>
      <c r="I35" s="1846"/>
      <c r="J35" s="1569">
        <v>45464</v>
      </c>
      <c r="K35" s="1572" t="s">
        <v>1081</v>
      </c>
    </row>
    <row r="36" spans="1:11" x14ac:dyDescent="0.25">
      <c r="A36" s="1854"/>
      <c r="B36" s="1854"/>
      <c r="C36" s="1841"/>
      <c r="D36" s="1837"/>
      <c r="E36" s="1841"/>
      <c r="F36" s="1841"/>
      <c r="G36" s="1841"/>
      <c r="H36" s="1846"/>
      <c r="I36" s="1846"/>
      <c r="J36" s="1569">
        <v>45464</v>
      </c>
      <c r="K36" s="1572" t="s">
        <v>1082</v>
      </c>
    </row>
    <row r="37" spans="1:11" x14ac:dyDescent="0.25">
      <c r="A37" s="1854"/>
      <c r="B37" s="1854"/>
      <c r="C37" s="1841"/>
      <c r="D37" s="1837"/>
      <c r="E37" s="1841"/>
      <c r="F37" s="1841"/>
      <c r="G37" s="1841"/>
      <c r="H37" s="1846"/>
      <c r="I37" s="1846"/>
      <c r="J37" s="1569">
        <v>45470</v>
      </c>
      <c r="K37" s="1572" t="s">
        <v>1034</v>
      </c>
    </row>
    <row r="38" spans="1:11" ht="14.5" customHeight="1" x14ac:dyDescent="0.25">
      <c r="A38" s="1898" t="s">
        <v>1542</v>
      </c>
      <c r="B38" s="1843" t="s">
        <v>1129</v>
      </c>
      <c r="C38" s="1833" t="s">
        <v>137</v>
      </c>
      <c r="D38" s="1899" t="s">
        <v>1130</v>
      </c>
      <c r="E38" s="1899" t="s">
        <v>1089</v>
      </c>
      <c r="F38" s="1833">
        <v>12</v>
      </c>
      <c r="G38" s="1833" t="s">
        <v>636</v>
      </c>
      <c r="H38" s="1900">
        <v>185414006.94</v>
      </c>
      <c r="I38" s="1900">
        <f>SUM(H38/F38)</f>
        <v>15451167.244999999</v>
      </c>
      <c r="J38" s="1562">
        <v>45492</v>
      </c>
      <c r="K38" s="1554" t="s">
        <v>1023</v>
      </c>
    </row>
    <row r="39" spans="1:11" x14ac:dyDescent="0.25">
      <c r="A39" s="1898"/>
      <c r="B39" s="1843"/>
      <c r="C39" s="1833"/>
      <c r="D39" s="1899"/>
      <c r="E39" s="1899"/>
      <c r="F39" s="1833"/>
      <c r="G39" s="1833"/>
      <c r="H39" s="1900"/>
      <c r="I39" s="1900"/>
      <c r="J39" s="1562">
        <v>45535</v>
      </c>
      <c r="K39" s="1554" t="s">
        <v>1131</v>
      </c>
    </row>
    <row r="40" spans="1:11" ht="14.5" customHeight="1" x14ac:dyDescent="0.25">
      <c r="A40" s="1898"/>
      <c r="B40" s="1843"/>
      <c r="C40" s="1833"/>
      <c r="D40" s="1899"/>
      <c r="E40" s="1899"/>
      <c r="F40" s="1833"/>
      <c r="G40" s="1833"/>
      <c r="H40" s="1900"/>
      <c r="I40" s="1900"/>
      <c r="J40" s="1562">
        <v>45848</v>
      </c>
      <c r="K40" s="1557" t="s">
        <v>1543</v>
      </c>
    </row>
    <row r="41" spans="1:11" x14ac:dyDescent="0.25">
      <c r="A41" s="1898"/>
      <c r="B41" s="1843"/>
      <c r="C41" s="1833"/>
      <c r="D41" s="1899"/>
      <c r="E41" s="1899"/>
      <c r="F41" s="1833"/>
      <c r="G41" s="1833"/>
      <c r="H41" s="1900"/>
      <c r="I41" s="1900"/>
      <c r="J41" s="1562">
        <v>45852</v>
      </c>
      <c r="K41" s="1557" t="s">
        <v>1544</v>
      </c>
    </row>
    <row r="42" spans="1:11" ht="14.5" customHeight="1" x14ac:dyDescent="0.25">
      <c r="A42" s="1852" t="s">
        <v>1542</v>
      </c>
      <c r="B42" s="1836" t="s">
        <v>1132</v>
      </c>
      <c r="C42" s="1837" t="s">
        <v>137</v>
      </c>
      <c r="D42" s="1853" t="s">
        <v>1133</v>
      </c>
      <c r="E42" s="1853" t="s">
        <v>1089</v>
      </c>
      <c r="F42" s="1837">
        <v>12</v>
      </c>
      <c r="G42" s="1837" t="s">
        <v>636</v>
      </c>
      <c r="H42" s="1908">
        <v>175313124.05000001</v>
      </c>
      <c r="I42" s="1908">
        <f>SUM(H42/F42)</f>
        <v>14609427.004166668</v>
      </c>
      <c r="J42" s="1569" t="s">
        <v>1134</v>
      </c>
      <c r="K42" s="1551" t="s">
        <v>1023</v>
      </c>
    </row>
    <row r="43" spans="1:11" x14ac:dyDescent="0.25">
      <c r="A43" s="1852"/>
      <c r="B43" s="1836"/>
      <c r="C43" s="1837"/>
      <c r="D43" s="1853"/>
      <c r="E43" s="1853"/>
      <c r="F43" s="1837"/>
      <c r="G43" s="1837"/>
      <c r="H43" s="1908"/>
      <c r="I43" s="1908"/>
      <c r="J43" s="1569">
        <v>45535</v>
      </c>
      <c r="K43" s="1551" t="s">
        <v>1131</v>
      </c>
    </row>
    <row r="44" spans="1:11" ht="14.5" customHeight="1" x14ac:dyDescent="0.25">
      <c r="A44" s="1852"/>
      <c r="B44" s="1836"/>
      <c r="C44" s="1837"/>
      <c r="D44" s="1853"/>
      <c r="E44" s="1853"/>
      <c r="F44" s="1837"/>
      <c r="G44" s="1837"/>
      <c r="H44" s="1908"/>
      <c r="I44" s="1908"/>
      <c r="J44" s="1569">
        <v>45848</v>
      </c>
      <c r="K44" s="1550" t="s">
        <v>1543</v>
      </c>
    </row>
    <row r="45" spans="1:11" ht="14.5" customHeight="1" x14ac:dyDescent="0.25">
      <c r="A45" s="1852"/>
      <c r="B45" s="1836"/>
      <c r="C45" s="1837"/>
      <c r="D45" s="1853"/>
      <c r="E45" s="1853"/>
      <c r="F45" s="1837"/>
      <c r="G45" s="1837"/>
      <c r="H45" s="1908"/>
      <c r="I45" s="1908"/>
      <c r="J45" s="1569">
        <v>45852</v>
      </c>
      <c r="K45" s="1550" t="s">
        <v>1544</v>
      </c>
    </row>
    <row r="46" spans="1:11" x14ac:dyDescent="0.25">
      <c r="A46" s="1898" t="s">
        <v>1542</v>
      </c>
      <c r="B46" s="1843" t="s">
        <v>1127</v>
      </c>
      <c r="C46" s="1833" t="s">
        <v>137</v>
      </c>
      <c r="D46" s="1899" t="s">
        <v>1135</v>
      </c>
      <c r="E46" s="1899" t="s">
        <v>1089</v>
      </c>
      <c r="F46" s="1833">
        <v>17</v>
      </c>
      <c r="G46" s="1833" t="s">
        <v>636</v>
      </c>
      <c r="H46" s="1900">
        <v>297657272.25</v>
      </c>
      <c r="I46" s="1900">
        <f>SUM(H46/F46)</f>
        <v>17509251.30882353</v>
      </c>
      <c r="J46" s="1562" t="s">
        <v>1136</v>
      </c>
      <c r="K46" s="1554" t="s">
        <v>1023</v>
      </c>
    </row>
    <row r="47" spans="1:11" x14ac:dyDescent="0.25">
      <c r="A47" s="1898"/>
      <c r="B47" s="1843"/>
      <c r="C47" s="1833"/>
      <c r="D47" s="1899"/>
      <c r="E47" s="1899"/>
      <c r="F47" s="1833"/>
      <c r="G47" s="1833"/>
      <c r="H47" s="1900"/>
      <c r="I47" s="1900"/>
      <c r="J47" s="1562">
        <v>45535</v>
      </c>
      <c r="K47" s="1554" t="s">
        <v>1131</v>
      </c>
    </row>
    <row r="48" spans="1:11" x14ac:dyDescent="0.25">
      <c r="A48" s="1898"/>
      <c r="B48" s="1843"/>
      <c r="C48" s="1833"/>
      <c r="D48" s="1899"/>
      <c r="E48" s="1899"/>
      <c r="F48" s="1833"/>
      <c r="G48" s="1833"/>
      <c r="H48" s="1900"/>
      <c r="I48" s="1900"/>
      <c r="J48" s="1562">
        <v>45848</v>
      </c>
      <c r="K48" s="1557" t="s">
        <v>1543</v>
      </c>
    </row>
    <row r="49" spans="1:11" x14ac:dyDescent="0.25">
      <c r="A49" s="1898"/>
      <c r="B49" s="1843"/>
      <c r="C49" s="1833"/>
      <c r="D49" s="1899"/>
      <c r="E49" s="1899"/>
      <c r="F49" s="1833"/>
      <c r="G49" s="1833"/>
      <c r="H49" s="1900"/>
      <c r="I49" s="1900"/>
      <c r="J49" s="1562">
        <v>45852</v>
      </c>
      <c r="K49" s="1557" t="s">
        <v>1544</v>
      </c>
    </row>
    <row r="50" spans="1:11" x14ac:dyDescent="0.25">
      <c r="A50" s="1909" t="s">
        <v>1097</v>
      </c>
      <c r="B50" s="1910" t="s">
        <v>1141</v>
      </c>
      <c r="C50" s="1911" t="s">
        <v>137</v>
      </c>
      <c r="D50" s="1912" t="s">
        <v>1142</v>
      </c>
      <c r="E50" s="1912" t="s">
        <v>1053</v>
      </c>
      <c r="F50" s="1911">
        <v>180</v>
      </c>
      <c r="G50" s="1912" t="s">
        <v>1143</v>
      </c>
      <c r="H50" s="1913">
        <v>5407190648.2200003</v>
      </c>
      <c r="I50" s="1913">
        <f>SUM(H50/F50)</f>
        <v>30039948.045666669</v>
      </c>
      <c r="J50" s="1570">
        <v>45551</v>
      </c>
      <c r="K50" s="1571" t="s">
        <v>1023</v>
      </c>
    </row>
    <row r="51" spans="1:11" x14ac:dyDescent="0.25">
      <c r="A51" s="1909"/>
      <c r="B51" s="1910"/>
      <c r="C51" s="1911"/>
      <c r="D51" s="1912"/>
      <c r="E51" s="1912"/>
      <c r="F51" s="1911"/>
      <c r="G51" s="1912"/>
      <c r="H51" s="1913"/>
      <c r="I51" s="1913"/>
      <c r="J51" s="1570">
        <v>45565</v>
      </c>
      <c r="K51" s="1571" t="s">
        <v>1024</v>
      </c>
    </row>
    <row r="52" spans="1:11" x14ac:dyDescent="0.25">
      <c r="A52" s="1909"/>
      <c r="B52" s="1910"/>
      <c r="C52" s="1911"/>
      <c r="D52" s="1912"/>
      <c r="E52" s="1912"/>
      <c r="F52" s="1911"/>
      <c r="G52" s="1912"/>
      <c r="H52" s="1913"/>
      <c r="I52" s="1913"/>
      <c r="J52" s="1570">
        <v>45576</v>
      </c>
      <c r="K52" s="1571" t="s">
        <v>1048</v>
      </c>
    </row>
    <row r="53" spans="1:11" x14ac:dyDescent="0.25">
      <c r="A53" s="1909"/>
      <c r="B53" s="1910"/>
      <c r="C53" s="1911"/>
      <c r="D53" s="1912"/>
      <c r="E53" s="1912"/>
      <c r="F53" s="1911"/>
      <c r="G53" s="1912"/>
      <c r="H53" s="1913"/>
      <c r="I53" s="1913"/>
      <c r="J53" s="1570">
        <v>45595</v>
      </c>
      <c r="K53" s="1571" t="s">
        <v>1039</v>
      </c>
    </row>
    <row r="54" spans="1:11" x14ac:dyDescent="0.25">
      <c r="A54" s="1909"/>
      <c r="B54" s="1910"/>
      <c r="C54" s="1911"/>
      <c r="D54" s="1912"/>
      <c r="E54" s="1912"/>
      <c r="F54" s="1911"/>
      <c r="G54" s="1912"/>
      <c r="H54" s="1913"/>
      <c r="I54" s="1913"/>
      <c r="J54" s="1570">
        <v>45604</v>
      </c>
      <c r="K54" s="1572" t="s">
        <v>1101</v>
      </c>
    </row>
    <row r="55" spans="1:11" x14ac:dyDescent="0.25">
      <c r="A55" s="1909"/>
      <c r="B55" s="1910"/>
      <c r="C55" s="1911"/>
      <c r="D55" s="1912"/>
      <c r="E55" s="1912"/>
      <c r="F55" s="1911"/>
      <c r="G55" s="1912"/>
      <c r="H55" s="1913"/>
      <c r="I55" s="1913"/>
      <c r="J55" s="1570">
        <v>45636</v>
      </c>
      <c r="K55" s="1572" t="s">
        <v>1144</v>
      </c>
    </row>
    <row r="56" spans="1:11" ht="15.75" customHeight="1" x14ac:dyDescent="0.25">
      <c r="A56" s="1909"/>
      <c r="B56" s="1910"/>
      <c r="C56" s="1911"/>
      <c r="D56" s="1912"/>
      <c r="E56" s="1912"/>
      <c r="F56" s="1911"/>
      <c r="G56" s="1912"/>
      <c r="H56" s="1913"/>
      <c r="I56" s="1913"/>
      <c r="J56" s="1570">
        <v>45663</v>
      </c>
      <c r="K56" s="1572" t="s">
        <v>1145</v>
      </c>
    </row>
    <row r="57" spans="1:11" x14ac:dyDescent="0.25">
      <c r="A57" s="1909"/>
      <c r="B57" s="1910"/>
      <c r="C57" s="1911"/>
      <c r="D57" s="1912"/>
      <c r="E57" s="1912"/>
      <c r="F57" s="1911"/>
      <c r="G57" s="1912"/>
      <c r="H57" s="1913"/>
      <c r="I57" s="1913"/>
      <c r="J57" s="1570">
        <v>45674</v>
      </c>
      <c r="K57" s="1572" t="s">
        <v>1146</v>
      </c>
    </row>
    <row r="58" spans="1:11" x14ac:dyDescent="0.25">
      <c r="A58" s="1909"/>
      <c r="B58" s="1910"/>
      <c r="C58" s="1911"/>
      <c r="D58" s="1912"/>
      <c r="E58" s="1912"/>
      <c r="F58" s="1911"/>
      <c r="G58" s="1912"/>
      <c r="H58" s="1913"/>
      <c r="I58" s="1913"/>
      <c r="J58" s="1570">
        <v>45679</v>
      </c>
      <c r="K58" s="1572" t="s">
        <v>1147</v>
      </c>
    </row>
    <row r="59" spans="1:11" x14ac:dyDescent="0.25">
      <c r="A59" s="1909"/>
      <c r="B59" s="1910"/>
      <c r="C59" s="1911"/>
      <c r="D59" s="1912"/>
      <c r="E59" s="1912"/>
      <c r="F59" s="1911"/>
      <c r="G59" s="1912"/>
      <c r="H59" s="1913"/>
      <c r="I59" s="1913"/>
      <c r="J59" s="1570">
        <v>45694</v>
      </c>
      <c r="K59" s="1572" t="s">
        <v>1148</v>
      </c>
    </row>
    <row r="60" spans="1:11" ht="14.5" customHeight="1" x14ac:dyDescent="0.25">
      <c r="A60" s="1909"/>
      <c r="B60" s="1910"/>
      <c r="C60" s="1911"/>
      <c r="D60" s="1912"/>
      <c r="E60" s="1912"/>
      <c r="F60" s="1911"/>
      <c r="G60" s="1912"/>
      <c r="H60" s="1913"/>
      <c r="I60" s="1913"/>
      <c r="J60" s="1570">
        <v>45695</v>
      </c>
      <c r="K60" s="1572" t="s">
        <v>1149</v>
      </c>
    </row>
    <row r="61" spans="1:11" x14ac:dyDescent="0.25">
      <c r="A61" s="1909"/>
      <c r="B61" s="1910"/>
      <c r="C61" s="1911"/>
      <c r="D61" s="1912"/>
      <c r="E61" s="1912"/>
      <c r="F61" s="1911"/>
      <c r="G61" s="1912"/>
      <c r="H61" s="1913"/>
      <c r="I61" s="1913"/>
      <c r="J61" s="1570">
        <v>45705</v>
      </c>
      <c r="K61" s="1571" t="s">
        <v>1150</v>
      </c>
    </row>
    <row r="62" spans="1:11" x14ac:dyDescent="0.25">
      <c r="A62" s="1909"/>
      <c r="B62" s="1910"/>
      <c r="C62" s="1911"/>
      <c r="D62" s="1912"/>
      <c r="E62" s="1912"/>
      <c r="F62" s="1911"/>
      <c r="G62" s="1912"/>
      <c r="H62" s="1913"/>
      <c r="I62" s="1913"/>
      <c r="J62" s="1570">
        <v>45714</v>
      </c>
      <c r="K62" s="1571" t="s">
        <v>1151</v>
      </c>
    </row>
    <row r="63" spans="1:11" x14ac:dyDescent="0.25">
      <c r="A63" s="1909"/>
      <c r="B63" s="1910"/>
      <c r="C63" s="1911"/>
      <c r="D63" s="1912"/>
      <c r="E63" s="1912"/>
      <c r="F63" s="1911"/>
      <c r="G63" s="1912"/>
      <c r="H63" s="1913"/>
      <c r="I63" s="1913"/>
      <c r="J63" s="1570">
        <v>45715</v>
      </c>
      <c r="K63" s="1571" t="s">
        <v>1152</v>
      </c>
    </row>
    <row r="64" spans="1:11" x14ac:dyDescent="0.25">
      <c r="A64" s="1909"/>
      <c r="B64" s="1910"/>
      <c r="C64" s="1911"/>
      <c r="D64" s="1912"/>
      <c r="E64" s="1912"/>
      <c r="F64" s="1911"/>
      <c r="G64" s="1912"/>
      <c r="H64" s="1913"/>
      <c r="I64" s="1913"/>
      <c r="J64" s="1570">
        <v>45723</v>
      </c>
      <c r="K64" s="1571" t="s">
        <v>1153</v>
      </c>
    </row>
    <row r="65" spans="1:11" x14ac:dyDescent="0.25">
      <c r="A65" s="1909"/>
      <c r="B65" s="1910"/>
      <c r="C65" s="1911"/>
      <c r="D65" s="1912"/>
      <c r="E65" s="1912"/>
      <c r="F65" s="1911"/>
      <c r="G65" s="1912"/>
      <c r="H65" s="1913"/>
      <c r="I65" s="1913"/>
      <c r="J65" s="1570">
        <v>45726</v>
      </c>
      <c r="K65" s="1571" t="s">
        <v>1131</v>
      </c>
    </row>
    <row r="66" spans="1:11" x14ac:dyDescent="0.25">
      <c r="A66" s="1843" t="s">
        <v>1083</v>
      </c>
      <c r="B66" s="1843" t="s">
        <v>1154</v>
      </c>
      <c r="C66" s="1833" t="s">
        <v>509</v>
      </c>
      <c r="D66" s="1844" t="s">
        <v>1155</v>
      </c>
      <c r="E66" s="1845" t="s">
        <v>1053</v>
      </c>
      <c r="F66" s="1833">
        <v>72</v>
      </c>
      <c r="G66" s="1845" t="s">
        <v>140</v>
      </c>
      <c r="H66" s="1835">
        <v>1489773277.02</v>
      </c>
      <c r="I66" s="1845">
        <f>+H66/F66</f>
        <v>20691295.514166668</v>
      </c>
      <c r="J66" s="1561" t="s">
        <v>1156</v>
      </c>
      <c r="K66" s="1554" t="s">
        <v>1021</v>
      </c>
    </row>
    <row r="67" spans="1:11" x14ac:dyDescent="0.25">
      <c r="A67" s="1843"/>
      <c r="B67" s="1843"/>
      <c r="C67" s="1833"/>
      <c r="D67" s="1844"/>
      <c r="E67" s="1845"/>
      <c r="F67" s="1833"/>
      <c r="G67" s="1845"/>
      <c r="H67" s="1835"/>
      <c r="I67" s="1845"/>
      <c r="J67" s="1561" t="s">
        <v>1156</v>
      </c>
      <c r="K67" s="1554" t="s">
        <v>1023</v>
      </c>
    </row>
    <row r="68" spans="1:11" x14ac:dyDescent="0.25">
      <c r="A68" s="1843"/>
      <c r="B68" s="1843"/>
      <c r="C68" s="1833"/>
      <c r="D68" s="1844"/>
      <c r="E68" s="1845"/>
      <c r="F68" s="1833"/>
      <c r="G68" s="1845"/>
      <c r="H68" s="1835"/>
      <c r="I68" s="1845"/>
      <c r="J68" s="1561" t="s">
        <v>1157</v>
      </c>
      <c r="K68" s="1554" t="s">
        <v>1024</v>
      </c>
    </row>
    <row r="69" spans="1:11" x14ac:dyDescent="0.25">
      <c r="A69" s="1843"/>
      <c r="B69" s="1843"/>
      <c r="C69" s="1833"/>
      <c r="D69" s="1844"/>
      <c r="E69" s="1845"/>
      <c r="F69" s="1833"/>
      <c r="G69" s="1845"/>
      <c r="H69" s="1835"/>
      <c r="I69" s="1845"/>
      <c r="J69" s="1556">
        <v>45614</v>
      </c>
      <c r="K69" s="1554" t="s">
        <v>1131</v>
      </c>
    </row>
    <row r="70" spans="1:11" x14ac:dyDescent="0.25">
      <c r="A70" s="1836" t="s">
        <v>1050</v>
      </c>
      <c r="B70" s="1854" t="s">
        <v>1087</v>
      </c>
      <c r="C70" s="1837" t="s">
        <v>298</v>
      </c>
      <c r="D70" s="1837" t="s">
        <v>1088</v>
      </c>
      <c r="E70" s="1842" t="s">
        <v>1089</v>
      </c>
      <c r="F70" s="1837">
        <v>26</v>
      </c>
      <c r="G70" s="1837" t="s">
        <v>636</v>
      </c>
      <c r="H70" s="1846">
        <v>476102347.50999999</v>
      </c>
      <c r="I70" s="1839">
        <f>+H70/F70</f>
        <v>18311628.750384614</v>
      </c>
      <c r="J70" s="1552">
        <v>45489</v>
      </c>
      <c r="K70" s="1550" t="s">
        <v>1064</v>
      </c>
    </row>
    <row r="71" spans="1:11" x14ac:dyDescent="0.25">
      <c r="A71" s="1836"/>
      <c r="B71" s="1854"/>
      <c r="C71" s="1837"/>
      <c r="D71" s="1837"/>
      <c r="E71" s="1842"/>
      <c r="F71" s="1837"/>
      <c r="G71" s="1837"/>
      <c r="H71" s="1846"/>
      <c r="I71" s="1839"/>
      <c r="J71" s="1552">
        <v>45673</v>
      </c>
      <c r="K71" s="1551" t="s">
        <v>1023</v>
      </c>
    </row>
    <row r="72" spans="1:11" x14ac:dyDescent="0.25">
      <c r="A72" s="1836"/>
      <c r="B72" s="1854"/>
      <c r="C72" s="1837"/>
      <c r="D72" s="1837"/>
      <c r="E72" s="1842"/>
      <c r="F72" s="1837"/>
      <c r="G72" s="1837"/>
      <c r="H72" s="1846"/>
      <c r="I72" s="1839"/>
      <c r="J72" s="1552">
        <v>45709</v>
      </c>
      <c r="K72" s="1550" t="s">
        <v>1090</v>
      </c>
    </row>
    <row r="73" spans="1:11" x14ac:dyDescent="0.25">
      <c r="A73" s="1836"/>
      <c r="B73" s="1854"/>
      <c r="C73" s="1837"/>
      <c r="D73" s="1837"/>
      <c r="E73" s="1842"/>
      <c r="F73" s="1837"/>
      <c r="G73" s="1837"/>
      <c r="H73" s="1846"/>
      <c r="I73" s="1839"/>
      <c r="J73" s="1552">
        <v>45735</v>
      </c>
      <c r="K73" s="1550" t="s">
        <v>1091</v>
      </c>
    </row>
    <row r="74" spans="1:11" x14ac:dyDescent="0.25">
      <c r="A74" s="1836"/>
      <c r="B74" s="1854"/>
      <c r="C74" s="1837"/>
      <c r="D74" s="1837"/>
      <c r="E74" s="1842"/>
      <c r="F74" s="1837"/>
      <c r="G74" s="1837"/>
      <c r="H74" s="1846"/>
      <c r="I74" s="1839"/>
      <c r="J74" s="1552">
        <v>45743</v>
      </c>
      <c r="K74" s="1550" t="s">
        <v>1092</v>
      </c>
    </row>
    <row r="75" spans="1:11" ht="14.5" customHeight="1" x14ac:dyDescent="0.25">
      <c r="A75" s="1836"/>
      <c r="B75" s="1854"/>
      <c r="C75" s="1837"/>
      <c r="D75" s="1837"/>
      <c r="E75" s="1842"/>
      <c r="F75" s="1837"/>
      <c r="G75" s="1837"/>
      <c r="H75" s="1846"/>
      <c r="I75" s="1839"/>
      <c r="J75" s="1552">
        <v>45813</v>
      </c>
      <c r="K75" s="1550" t="s">
        <v>1380</v>
      </c>
    </row>
    <row r="76" spans="1:11" x14ac:dyDescent="0.25">
      <c r="A76" s="1836"/>
      <c r="B76" s="1854"/>
      <c r="C76" s="1837"/>
      <c r="D76" s="1837"/>
      <c r="E76" s="1842"/>
      <c r="F76" s="1837"/>
      <c r="G76" s="1837"/>
      <c r="H76" s="1846"/>
      <c r="I76" s="1839"/>
      <c r="J76" s="1552">
        <v>45820</v>
      </c>
      <c r="K76" s="1550" t="s">
        <v>1472</v>
      </c>
    </row>
    <row r="77" spans="1:11" x14ac:dyDescent="0.25">
      <c r="A77" s="1836"/>
      <c r="B77" s="1854"/>
      <c r="C77" s="1837"/>
      <c r="D77" s="1837"/>
      <c r="E77" s="1842"/>
      <c r="F77" s="1837"/>
      <c r="G77" s="1837"/>
      <c r="H77" s="1846"/>
      <c r="I77" s="1839"/>
      <c r="J77" s="1552">
        <v>45460</v>
      </c>
      <c r="K77" s="1550" t="s">
        <v>1473</v>
      </c>
    </row>
    <row r="78" spans="1:11" x14ac:dyDescent="0.25">
      <c r="A78" s="1836"/>
      <c r="B78" s="1854"/>
      <c r="C78" s="1837"/>
      <c r="D78" s="1837"/>
      <c r="E78" s="1842"/>
      <c r="F78" s="1837"/>
      <c r="G78" s="1837"/>
      <c r="H78" s="1846"/>
      <c r="I78" s="1839"/>
      <c r="J78" s="1552">
        <v>45461</v>
      </c>
      <c r="K78" s="1550" t="s">
        <v>1131</v>
      </c>
    </row>
    <row r="79" spans="1:11" x14ac:dyDescent="0.25">
      <c r="A79" s="1843" t="s">
        <v>1050</v>
      </c>
      <c r="B79" s="1847" t="s">
        <v>1122</v>
      </c>
      <c r="C79" s="1833" t="s">
        <v>298</v>
      </c>
      <c r="D79" s="1833" t="s">
        <v>1088</v>
      </c>
      <c r="E79" s="1845" t="s">
        <v>1089</v>
      </c>
      <c r="F79" s="1833">
        <v>36</v>
      </c>
      <c r="G79" s="1833" t="s">
        <v>636</v>
      </c>
      <c r="H79" s="1845">
        <v>660326309.78999996</v>
      </c>
      <c r="I79" s="1835">
        <f>H79/F79</f>
        <v>18342397.494166665</v>
      </c>
      <c r="J79" s="1556">
        <v>45427</v>
      </c>
      <c r="K79" s="1557" t="s">
        <v>1064</v>
      </c>
    </row>
    <row r="80" spans="1:11" x14ac:dyDescent="0.25">
      <c r="A80" s="1843"/>
      <c r="B80" s="1847"/>
      <c r="C80" s="1833"/>
      <c r="D80" s="1833"/>
      <c r="E80" s="1845"/>
      <c r="F80" s="1833"/>
      <c r="G80" s="1833"/>
      <c r="H80" s="1845"/>
      <c r="I80" s="1835"/>
      <c r="J80" s="1556">
        <v>45428</v>
      </c>
      <c r="K80" s="1554" t="s">
        <v>1023</v>
      </c>
    </row>
    <row r="81" spans="1:11" x14ac:dyDescent="0.25">
      <c r="A81" s="1843"/>
      <c r="B81" s="1847"/>
      <c r="C81" s="1833"/>
      <c r="D81" s="1833"/>
      <c r="E81" s="1845"/>
      <c r="F81" s="1833"/>
      <c r="G81" s="1833"/>
      <c r="H81" s="1845"/>
      <c r="I81" s="1835"/>
      <c r="J81" s="1556">
        <v>45429</v>
      </c>
      <c r="K81" s="1557" t="s">
        <v>1092</v>
      </c>
    </row>
    <row r="82" spans="1:11" x14ac:dyDescent="0.25">
      <c r="A82" s="1843"/>
      <c r="B82" s="1847"/>
      <c r="C82" s="1833"/>
      <c r="D82" s="1833"/>
      <c r="E82" s="1845"/>
      <c r="F82" s="1833"/>
      <c r="G82" s="1833"/>
      <c r="H82" s="1845"/>
      <c r="I82" s="1835"/>
      <c r="J82" s="1556">
        <v>45460</v>
      </c>
      <c r="K82" s="1557" t="s">
        <v>1474</v>
      </c>
    </row>
    <row r="83" spans="1:11" x14ac:dyDescent="0.25">
      <c r="A83" s="1843"/>
      <c r="B83" s="1847"/>
      <c r="C83" s="1833"/>
      <c r="D83" s="1833"/>
      <c r="E83" s="1845"/>
      <c r="F83" s="1833"/>
      <c r="G83" s="1833"/>
      <c r="H83" s="1845"/>
      <c r="I83" s="1835"/>
      <c r="J83" s="1556">
        <v>45461</v>
      </c>
      <c r="K83" s="1557" t="s">
        <v>1131</v>
      </c>
    </row>
    <row r="84" spans="1:11" x14ac:dyDescent="0.25">
      <c r="A84" s="1852" t="s">
        <v>1097</v>
      </c>
      <c r="B84" s="1836" t="s">
        <v>1098</v>
      </c>
      <c r="C84" s="1837" t="s">
        <v>137</v>
      </c>
      <c r="D84" s="1853" t="s">
        <v>1099</v>
      </c>
      <c r="E84" s="1853" t="s">
        <v>1053</v>
      </c>
      <c r="F84" s="1837">
        <v>117</v>
      </c>
      <c r="G84" s="1853" t="s">
        <v>1100</v>
      </c>
      <c r="H84" s="1908">
        <v>3702109660.8200002</v>
      </c>
      <c r="I84" s="1908">
        <f>SUM(H84/F84)</f>
        <v>31641962.912991453</v>
      </c>
      <c r="J84" s="1569">
        <v>45551</v>
      </c>
      <c r="K84" s="1551" t="s">
        <v>1023</v>
      </c>
    </row>
    <row r="85" spans="1:11" x14ac:dyDescent="0.25">
      <c r="A85" s="1852"/>
      <c r="B85" s="1836"/>
      <c r="C85" s="1837"/>
      <c r="D85" s="1853"/>
      <c r="E85" s="1853"/>
      <c r="F85" s="1837"/>
      <c r="G85" s="1853"/>
      <c r="H85" s="1908"/>
      <c r="I85" s="1908"/>
      <c r="J85" s="1569">
        <v>45565</v>
      </c>
      <c r="K85" s="1551" t="s">
        <v>1024</v>
      </c>
    </row>
    <row r="86" spans="1:11" x14ac:dyDescent="0.25">
      <c r="A86" s="1852"/>
      <c r="B86" s="1836"/>
      <c r="C86" s="1837"/>
      <c r="D86" s="1853"/>
      <c r="E86" s="1853"/>
      <c r="F86" s="1837"/>
      <c r="G86" s="1853"/>
      <c r="H86" s="1908"/>
      <c r="I86" s="1908"/>
      <c r="J86" s="1569">
        <v>45577</v>
      </c>
      <c r="K86" s="1550" t="s">
        <v>1101</v>
      </c>
    </row>
    <row r="87" spans="1:11" x14ac:dyDescent="0.25">
      <c r="A87" s="1852"/>
      <c r="B87" s="1836"/>
      <c r="C87" s="1837"/>
      <c r="D87" s="1853"/>
      <c r="E87" s="1853"/>
      <c r="F87" s="1837"/>
      <c r="G87" s="1853"/>
      <c r="H87" s="1908"/>
      <c r="I87" s="1908"/>
      <c r="J87" s="1569">
        <v>45579</v>
      </c>
      <c r="K87" s="1550" t="s">
        <v>1382</v>
      </c>
    </row>
    <row r="88" spans="1:11" x14ac:dyDescent="0.25">
      <c r="A88" s="1852"/>
      <c r="B88" s="1836"/>
      <c r="C88" s="1837"/>
      <c r="D88" s="1853"/>
      <c r="E88" s="1853"/>
      <c r="F88" s="1837"/>
      <c r="G88" s="1853"/>
      <c r="H88" s="1908"/>
      <c r="I88" s="1908"/>
      <c r="J88" s="1569">
        <v>45614</v>
      </c>
      <c r="K88" s="1550" t="s">
        <v>1383</v>
      </c>
    </row>
    <row r="89" spans="1:11" x14ac:dyDescent="0.25">
      <c r="A89" s="1852"/>
      <c r="B89" s="1836"/>
      <c r="C89" s="1837"/>
      <c r="D89" s="1853"/>
      <c r="E89" s="1853"/>
      <c r="F89" s="1837"/>
      <c r="G89" s="1853"/>
      <c r="H89" s="1908"/>
      <c r="I89" s="1908"/>
      <c r="J89" s="1569">
        <v>45635</v>
      </c>
      <c r="K89" s="1550" t="s">
        <v>1384</v>
      </c>
    </row>
    <row r="90" spans="1:11" x14ac:dyDescent="0.25">
      <c r="A90" s="1852"/>
      <c r="B90" s="1836"/>
      <c r="C90" s="1837"/>
      <c r="D90" s="1853"/>
      <c r="E90" s="1853"/>
      <c r="F90" s="1837"/>
      <c r="G90" s="1853"/>
      <c r="H90" s="1908"/>
      <c r="I90" s="1908"/>
      <c r="J90" s="1569">
        <v>45692</v>
      </c>
      <c r="K90" s="1550" t="s">
        <v>1102</v>
      </c>
    </row>
    <row r="91" spans="1:11" x14ac:dyDescent="0.25">
      <c r="A91" s="1852"/>
      <c r="B91" s="1836"/>
      <c r="C91" s="1837"/>
      <c r="D91" s="1853"/>
      <c r="E91" s="1853"/>
      <c r="F91" s="1837"/>
      <c r="G91" s="1853"/>
      <c r="H91" s="1908"/>
      <c r="I91" s="1908"/>
      <c r="J91" s="1569">
        <v>45698</v>
      </c>
      <c r="K91" s="1550" t="s">
        <v>1103</v>
      </c>
    </row>
    <row r="92" spans="1:11" x14ac:dyDescent="0.25">
      <c r="A92" s="1852"/>
      <c r="B92" s="1836"/>
      <c r="C92" s="1837"/>
      <c r="D92" s="1853"/>
      <c r="E92" s="1853"/>
      <c r="F92" s="1837"/>
      <c r="G92" s="1853"/>
      <c r="H92" s="1908"/>
      <c r="I92" s="1908"/>
      <c r="J92" s="1569">
        <v>45707</v>
      </c>
      <c r="K92" s="1550" t="s">
        <v>1104</v>
      </c>
    </row>
    <row r="93" spans="1:11" x14ac:dyDescent="0.25">
      <c r="A93" s="1852"/>
      <c r="B93" s="1836"/>
      <c r="C93" s="1837"/>
      <c r="D93" s="1853"/>
      <c r="E93" s="1853"/>
      <c r="F93" s="1837"/>
      <c r="G93" s="1853"/>
      <c r="H93" s="1908"/>
      <c r="I93" s="1908"/>
      <c r="J93" s="1569">
        <v>45754</v>
      </c>
      <c r="K93" s="1550" t="s">
        <v>1385</v>
      </c>
    </row>
    <row r="94" spans="1:11" x14ac:dyDescent="0.25">
      <c r="A94" s="1852"/>
      <c r="B94" s="1836"/>
      <c r="C94" s="1837"/>
      <c r="D94" s="1853"/>
      <c r="E94" s="1853"/>
      <c r="F94" s="1837"/>
      <c r="G94" s="1853"/>
      <c r="H94" s="1908"/>
      <c r="I94" s="1908"/>
      <c r="J94" s="1569">
        <v>45779</v>
      </c>
      <c r="K94" s="1550" t="s">
        <v>1386</v>
      </c>
    </row>
    <row r="95" spans="1:11" x14ac:dyDescent="0.25">
      <c r="A95" s="1852"/>
      <c r="B95" s="1836"/>
      <c r="C95" s="1837"/>
      <c r="D95" s="1853"/>
      <c r="E95" s="1853"/>
      <c r="F95" s="1837"/>
      <c r="G95" s="1853"/>
      <c r="H95" s="1908"/>
      <c r="I95" s="1908"/>
      <c r="J95" s="1569">
        <v>45780</v>
      </c>
      <c r="K95" s="1550" t="s">
        <v>1387</v>
      </c>
    </row>
    <row r="96" spans="1:11" x14ac:dyDescent="0.25">
      <c r="A96" s="1852"/>
      <c r="B96" s="1836"/>
      <c r="C96" s="1837"/>
      <c r="D96" s="1853"/>
      <c r="E96" s="1853"/>
      <c r="F96" s="1837"/>
      <c r="G96" s="1853"/>
      <c r="H96" s="1908"/>
      <c r="I96" s="1908"/>
      <c r="J96" s="1569">
        <v>45784</v>
      </c>
      <c r="K96" s="1550" t="s">
        <v>1248</v>
      </c>
    </row>
    <row r="97" spans="1:11" x14ac:dyDescent="0.25">
      <c r="A97" s="1852"/>
      <c r="B97" s="1836"/>
      <c r="C97" s="1837"/>
      <c r="D97" s="1853"/>
      <c r="E97" s="1853"/>
      <c r="F97" s="1837"/>
      <c r="G97" s="1853"/>
      <c r="H97" s="1908"/>
      <c r="I97" s="1908"/>
      <c r="J97" s="1569">
        <v>45814</v>
      </c>
      <c r="K97" s="1550" t="s">
        <v>1388</v>
      </c>
    </row>
    <row r="98" spans="1:11" x14ac:dyDescent="0.25">
      <c r="A98" s="1852"/>
      <c r="B98" s="1836"/>
      <c r="C98" s="1837"/>
      <c r="D98" s="1853"/>
      <c r="E98" s="1853"/>
      <c r="F98" s="1837"/>
      <c r="G98" s="1853"/>
      <c r="H98" s="1908"/>
      <c r="I98" s="1908"/>
      <c r="J98" s="1569">
        <v>45821</v>
      </c>
      <c r="K98" s="1550" t="s">
        <v>1131</v>
      </c>
    </row>
    <row r="99" spans="1:11" x14ac:dyDescent="0.25">
      <c r="A99" s="1898" t="s">
        <v>1016</v>
      </c>
      <c r="B99" s="1836" t="s">
        <v>1061</v>
      </c>
      <c r="C99" s="1833" t="s">
        <v>298</v>
      </c>
      <c r="D99" s="1899" t="s">
        <v>1062</v>
      </c>
      <c r="E99" s="1899" t="s">
        <v>1019</v>
      </c>
      <c r="F99" s="1833">
        <v>32</v>
      </c>
      <c r="G99" s="1899" t="s">
        <v>1063</v>
      </c>
      <c r="H99" s="1900">
        <v>863271462.35000002</v>
      </c>
      <c r="I99" s="1900">
        <f>SUM(H99/F99)</f>
        <v>26977233.198437501</v>
      </c>
      <c r="J99" s="1562">
        <v>45531</v>
      </c>
      <c r="K99" s="1554" t="s">
        <v>1064</v>
      </c>
    </row>
    <row r="100" spans="1:11" x14ac:dyDescent="0.25">
      <c r="A100" s="1898"/>
      <c r="B100" s="1836"/>
      <c r="C100" s="1833"/>
      <c r="D100" s="1899"/>
      <c r="E100" s="1899"/>
      <c r="F100" s="1833"/>
      <c r="G100" s="1899"/>
      <c r="H100" s="1900"/>
      <c r="I100" s="1900"/>
      <c r="J100" s="1562">
        <v>45533</v>
      </c>
      <c r="K100" s="1554" t="s">
        <v>1023</v>
      </c>
    </row>
    <row r="101" spans="1:11" x14ac:dyDescent="0.25">
      <c r="A101" s="1898"/>
      <c r="B101" s="1836"/>
      <c r="C101" s="1833"/>
      <c r="D101" s="1899"/>
      <c r="E101" s="1899"/>
      <c r="F101" s="1833"/>
      <c r="G101" s="1899"/>
      <c r="H101" s="1900"/>
      <c r="I101" s="1900"/>
      <c r="J101" s="1562">
        <v>45602</v>
      </c>
      <c r="K101" s="1563" t="s">
        <v>1024</v>
      </c>
    </row>
    <row r="102" spans="1:11" x14ac:dyDescent="0.25">
      <c r="A102" s="1898"/>
      <c r="B102" s="1836"/>
      <c r="C102" s="1833"/>
      <c r="D102" s="1899"/>
      <c r="E102" s="1899"/>
      <c r="F102" s="1833"/>
      <c r="G102" s="1899"/>
      <c r="H102" s="1900"/>
      <c r="I102" s="1900"/>
      <c r="J102" s="1562">
        <v>45705</v>
      </c>
      <c r="K102" s="1563" t="s">
        <v>1031</v>
      </c>
    </row>
    <row r="103" spans="1:11" x14ac:dyDescent="0.25">
      <c r="A103" s="1898"/>
      <c r="B103" s="1836"/>
      <c r="C103" s="1833"/>
      <c r="D103" s="1899"/>
      <c r="E103" s="1899"/>
      <c r="F103" s="1833"/>
      <c r="G103" s="1899"/>
      <c r="H103" s="1900"/>
      <c r="I103" s="1900"/>
      <c r="J103" s="1562">
        <v>45712</v>
      </c>
      <c r="K103" s="1563" t="s">
        <v>1048</v>
      </c>
    </row>
    <row r="104" spans="1:11" x14ac:dyDescent="0.25">
      <c r="A104" s="1898"/>
      <c r="B104" s="1836"/>
      <c r="C104" s="1833"/>
      <c r="D104" s="1899"/>
      <c r="E104" s="1899"/>
      <c r="F104" s="1833"/>
      <c r="G104" s="1899"/>
      <c r="H104" s="1900"/>
      <c r="I104" s="1900"/>
      <c r="J104" s="1562">
        <v>45716</v>
      </c>
      <c r="K104" s="1563" t="s">
        <v>1038</v>
      </c>
    </row>
    <row r="105" spans="1:11" x14ac:dyDescent="0.25">
      <c r="A105" s="1898"/>
      <c r="B105" s="1836"/>
      <c r="C105" s="1833"/>
      <c r="D105" s="1899"/>
      <c r="E105" s="1899"/>
      <c r="F105" s="1833"/>
      <c r="G105" s="1899"/>
      <c r="H105" s="1900"/>
      <c r="I105" s="1900"/>
      <c r="J105" s="1562">
        <v>45748</v>
      </c>
      <c r="K105" s="1563" t="s">
        <v>1039</v>
      </c>
    </row>
    <row r="106" spans="1:11" x14ac:dyDescent="0.25">
      <c r="A106" s="1898"/>
      <c r="B106" s="1836"/>
      <c r="C106" s="1833"/>
      <c r="D106" s="1899"/>
      <c r="E106" s="1899"/>
      <c r="F106" s="1833"/>
      <c r="G106" s="1899"/>
      <c r="H106" s="1900"/>
      <c r="I106" s="1900"/>
      <c r="J106" s="1562">
        <v>45790</v>
      </c>
      <c r="K106" s="1563" t="s">
        <v>1048</v>
      </c>
    </row>
    <row r="107" spans="1:11" x14ac:dyDescent="0.25">
      <c r="A107" s="1898"/>
      <c r="B107" s="1836"/>
      <c r="C107" s="1833"/>
      <c r="D107" s="1899"/>
      <c r="E107" s="1899"/>
      <c r="F107" s="1833"/>
      <c r="G107" s="1899"/>
      <c r="H107" s="1900"/>
      <c r="I107" s="1900"/>
      <c r="J107" s="1562">
        <v>45793</v>
      </c>
      <c r="K107" s="1563" t="s">
        <v>1039</v>
      </c>
    </row>
    <row r="108" spans="1:11" x14ac:dyDescent="0.25">
      <c r="A108" s="1898"/>
      <c r="B108" s="1836"/>
      <c r="C108" s="1833"/>
      <c r="D108" s="1899"/>
      <c r="E108" s="1899"/>
      <c r="F108" s="1833"/>
      <c r="G108" s="1899"/>
      <c r="H108" s="1900"/>
      <c r="I108" s="1900"/>
      <c r="J108" s="1562">
        <v>45797</v>
      </c>
      <c r="K108" s="1563" t="s">
        <v>1039</v>
      </c>
    </row>
    <row r="109" spans="1:11" x14ac:dyDescent="0.25">
      <c r="A109" s="1898"/>
      <c r="B109" s="1836"/>
      <c r="C109" s="1833"/>
      <c r="D109" s="1899"/>
      <c r="E109" s="1899"/>
      <c r="F109" s="1833"/>
      <c r="G109" s="1899"/>
      <c r="H109" s="1900"/>
      <c r="I109" s="1900"/>
      <c r="J109" s="1562">
        <v>45838</v>
      </c>
      <c r="K109" s="1557" t="s">
        <v>1522</v>
      </c>
    </row>
    <row r="110" spans="1:11" x14ac:dyDescent="0.25">
      <c r="A110" s="1898"/>
      <c r="B110" s="1836"/>
      <c r="C110" s="1833"/>
      <c r="D110" s="1899"/>
      <c r="E110" s="1899"/>
      <c r="F110" s="1833"/>
      <c r="G110" s="1899"/>
      <c r="H110" s="1900"/>
      <c r="I110" s="1900"/>
      <c r="J110" s="1562">
        <v>45870</v>
      </c>
      <c r="K110" s="1557" t="s">
        <v>1523</v>
      </c>
    </row>
    <row r="111" spans="1:11" x14ac:dyDescent="0.25">
      <c r="A111" s="1898"/>
      <c r="B111" s="1836"/>
      <c r="C111" s="1833"/>
      <c r="D111" s="1899"/>
      <c r="E111" s="1899"/>
      <c r="F111" s="1833"/>
      <c r="G111" s="1899"/>
      <c r="H111" s="1900"/>
      <c r="I111" s="1900"/>
      <c r="J111" s="1562">
        <v>45876</v>
      </c>
      <c r="K111" s="1563" t="s">
        <v>1039</v>
      </c>
    </row>
    <row r="112" spans="1:11" x14ac:dyDescent="0.25">
      <c r="A112" s="1898"/>
      <c r="B112" s="1836"/>
      <c r="C112" s="1833"/>
      <c r="D112" s="1899"/>
      <c r="E112" s="1899"/>
      <c r="F112" s="1833"/>
      <c r="G112" s="1899"/>
      <c r="H112" s="1900"/>
      <c r="I112" s="1900"/>
      <c r="J112" s="1562">
        <v>45877</v>
      </c>
      <c r="K112" s="1557" t="s">
        <v>1461</v>
      </c>
    </row>
    <row r="113" spans="1:11" x14ac:dyDescent="0.25">
      <c r="A113" s="1898"/>
      <c r="B113" s="1836"/>
      <c r="C113" s="1833"/>
      <c r="D113" s="1899"/>
      <c r="E113" s="1899"/>
      <c r="F113" s="1833"/>
      <c r="G113" s="1899"/>
      <c r="H113" s="1900"/>
      <c r="I113" s="1900"/>
      <c r="J113" s="1562">
        <v>45880</v>
      </c>
      <c r="K113" s="1557" t="s">
        <v>1153</v>
      </c>
    </row>
    <row r="114" spans="1:11" x14ac:dyDescent="0.25">
      <c r="A114" s="1898"/>
      <c r="B114" s="1836"/>
      <c r="C114" s="1833"/>
      <c r="D114" s="1899"/>
      <c r="E114" s="1899"/>
      <c r="F114" s="1833"/>
      <c r="G114" s="1899"/>
      <c r="H114" s="1900"/>
      <c r="I114" s="1900"/>
      <c r="J114" s="1562">
        <v>45881</v>
      </c>
      <c r="K114" s="1557" t="s">
        <v>1131</v>
      </c>
    </row>
  </sheetData>
  <mergeCells count="112">
    <mergeCell ref="A84:A98"/>
    <mergeCell ref="B84:B98"/>
    <mergeCell ref="C84:C98"/>
    <mergeCell ref="D84:D98"/>
    <mergeCell ref="E84:E98"/>
    <mergeCell ref="F84:F98"/>
    <mergeCell ref="G84:G98"/>
    <mergeCell ref="H84:H98"/>
    <mergeCell ref="I84:I98"/>
    <mergeCell ref="G70:G78"/>
    <mergeCell ref="H70:H78"/>
    <mergeCell ref="I70:I78"/>
    <mergeCell ref="A79:A83"/>
    <mergeCell ref="B79:B83"/>
    <mergeCell ref="C79:C83"/>
    <mergeCell ref="D79:D83"/>
    <mergeCell ref="E79:E83"/>
    <mergeCell ref="F79:F83"/>
    <mergeCell ref="G79:G83"/>
    <mergeCell ref="H79:H83"/>
    <mergeCell ref="I79:I83"/>
    <mergeCell ref="A70:A78"/>
    <mergeCell ref="B70:B78"/>
    <mergeCell ref="C70:C78"/>
    <mergeCell ref="D70:D78"/>
    <mergeCell ref="E70:E78"/>
    <mergeCell ref="F70:F78"/>
    <mergeCell ref="A66:A69"/>
    <mergeCell ref="B66:B69"/>
    <mergeCell ref="C66:C69"/>
    <mergeCell ref="D66:D69"/>
    <mergeCell ref="E66:E69"/>
    <mergeCell ref="F66:F69"/>
    <mergeCell ref="G66:G69"/>
    <mergeCell ref="H66:H69"/>
    <mergeCell ref="I66:I69"/>
    <mergeCell ref="A50:A65"/>
    <mergeCell ref="B50:B65"/>
    <mergeCell ref="C50:C65"/>
    <mergeCell ref="D50:D65"/>
    <mergeCell ref="E50:E65"/>
    <mergeCell ref="F50:F65"/>
    <mergeCell ref="G50:G65"/>
    <mergeCell ref="H50:H65"/>
    <mergeCell ref="I50:I65"/>
    <mergeCell ref="A46:A49"/>
    <mergeCell ref="B46:B49"/>
    <mergeCell ref="C46:C49"/>
    <mergeCell ref="D46:D49"/>
    <mergeCell ref="E46:E49"/>
    <mergeCell ref="F46:F49"/>
    <mergeCell ref="G46:G49"/>
    <mergeCell ref="H46:H49"/>
    <mergeCell ref="I46:I49"/>
    <mergeCell ref="A5:K5"/>
    <mergeCell ref="A3:K3"/>
    <mergeCell ref="A1:K1"/>
    <mergeCell ref="A2:K2"/>
    <mergeCell ref="H38:H41"/>
    <mergeCell ref="I38:I41"/>
    <mergeCell ref="A42:A45"/>
    <mergeCell ref="B42:B45"/>
    <mergeCell ref="C42:C45"/>
    <mergeCell ref="D42:D45"/>
    <mergeCell ref="E42:E45"/>
    <mergeCell ref="F42:F45"/>
    <mergeCell ref="G42:G45"/>
    <mergeCell ref="H42:H45"/>
    <mergeCell ref="I42:I45"/>
    <mergeCell ref="E38:E41"/>
    <mergeCell ref="F38:F41"/>
    <mergeCell ref="G38:G41"/>
    <mergeCell ref="A25:A28"/>
    <mergeCell ref="B25:B28"/>
    <mergeCell ref="C25:C28"/>
    <mergeCell ref="A29:A37"/>
    <mergeCell ref="B29:B37"/>
    <mergeCell ref="C29:C37"/>
    <mergeCell ref="D29:D37"/>
    <mergeCell ref="A38:A41"/>
    <mergeCell ref="B38:B41"/>
    <mergeCell ref="C38:C41"/>
    <mergeCell ref="D38:D41"/>
    <mergeCell ref="D25:D28"/>
    <mergeCell ref="A8:A24"/>
    <mergeCell ref="B8:B24"/>
    <mergeCell ref="C8:C24"/>
    <mergeCell ref="D8:D24"/>
    <mergeCell ref="E8:E24"/>
    <mergeCell ref="F8:F24"/>
    <mergeCell ref="G8:G24"/>
    <mergeCell ref="H8:H24"/>
    <mergeCell ref="I8:I24"/>
    <mergeCell ref="E25:E28"/>
    <mergeCell ref="F25:F28"/>
    <mergeCell ref="G25:G28"/>
    <mergeCell ref="H25:H28"/>
    <mergeCell ref="I25:I28"/>
    <mergeCell ref="E29:E37"/>
    <mergeCell ref="F29:F37"/>
    <mergeCell ref="G29:G37"/>
    <mergeCell ref="H29:H37"/>
    <mergeCell ref="I29:I37"/>
    <mergeCell ref="A99:A114"/>
    <mergeCell ref="B99:B114"/>
    <mergeCell ref="C99:C114"/>
    <mergeCell ref="D99:D114"/>
    <mergeCell ref="E99:E114"/>
    <mergeCell ref="F99:F114"/>
    <mergeCell ref="G99:G114"/>
    <mergeCell ref="H99:H114"/>
    <mergeCell ref="I99:I114"/>
  </mergeCells>
  <dataValidations count="7">
    <dataValidation type="list" allowBlank="1" showInputMessage="1" showErrorMessage="1" sqref="K70 K79" xr:uid="{3D8F11D9-2119-46CD-9DB4-77B7B74ABCEF}">
      <formula1>#REF!</formula1>
    </dataValidation>
    <dataValidation type="list" allowBlank="1" showInputMessage="1" showErrorMessage="1" sqref="K71 K80 K90:K92 K84:K86" xr:uid="{21FAB199-6CAF-4261-AD3A-5609451C9B72}">
      <formula1>$L$4:$L$6</formula1>
    </dataValidation>
    <dataValidation type="list" allowBlank="1" showInputMessage="1" showErrorMessage="1" sqref="K84:K85 K38:K39 K46:K47 K42:K43 K99:K108 K111:K113" xr:uid="{A89FA98D-F6FE-4F54-91D8-D23B51984499}">
      <formula1>$L$1:$L$7</formula1>
    </dataValidation>
    <dataValidation type="list" allowBlank="1" showInputMessage="1" showErrorMessage="1" sqref="K50:K53" xr:uid="{67BDFCB5-FC3C-42A6-BABB-3B086CB197DD}">
      <formula1>$L$1:$L$8</formula1>
    </dataValidation>
    <dataValidation type="list" allowBlank="1" showInputMessage="1" showErrorMessage="1" sqref="K66:K68" xr:uid="{2FE3A17F-2743-4183-8B20-CC67BA9E979A}">
      <formula1>$L$4:$L$8</formula1>
    </dataValidation>
    <dataValidation type="list" allowBlank="1" showInputMessage="1" showErrorMessage="1" sqref="K69:K77 K79:K82" xr:uid="{052DF5A0-AB95-4B80-A762-865EA0966EED}">
      <formula1>$L$1:$L$11</formula1>
    </dataValidation>
    <dataValidation type="list" allowBlank="1" showInputMessage="1" showErrorMessage="1" sqref="K8:K28" xr:uid="{E564139A-95D4-479B-AABA-4B9338C4A900}">
      <formula1>$L$4:$L$7</formula1>
    </dataValidation>
  </dataValidations>
  <printOptions horizontalCentered="1"/>
  <pageMargins left="0.70866141732283472" right="0.70866141732283472" top="0.74803149606299213" bottom="0.74803149606299213" header="0.31496062992125984" footer="0.51181102362204722"/>
  <pageSetup scale="55"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113"/>
  <sheetViews>
    <sheetView showGridLines="0" topLeftCell="A6" zoomScale="80" zoomScaleNormal="80" zoomScaleSheetLayoutView="70" zoomScalePageLayoutView="70" workbookViewId="0">
      <selection activeCell="A3" sqref="A3:K3"/>
    </sheetView>
  </sheetViews>
  <sheetFormatPr baseColWidth="10" defaultColWidth="10.7265625" defaultRowHeight="15" customHeight="1" x14ac:dyDescent="0.25"/>
  <cols>
    <col min="1" max="1" width="14.26953125" style="1300" customWidth="1"/>
    <col min="2" max="2" width="19.453125" style="1300" customWidth="1"/>
    <col min="3" max="3" width="17.7265625" style="1299" customWidth="1"/>
    <col min="4" max="4" width="16.453125" style="1299" customWidth="1"/>
    <col min="5" max="5" width="16" style="1299" customWidth="1"/>
    <col min="6" max="6" width="18.26953125" style="1301" customWidth="1"/>
    <col min="7" max="7" width="24" style="1301" customWidth="1"/>
    <col min="8" max="8" width="16.54296875" style="1299" customWidth="1"/>
    <col min="9" max="9" width="20.7265625" style="1299" customWidth="1"/>
    <col min="10" max="10" width="14.54296875" style="1302" customWidth="1"/>
    <col min="11" max="11" width="67.81640625" style="1303" bestFit="1" customWidth="1"/>
    <col min="12" max="12" width="21" style="1292" customWidth="1"/>
    <col min="13" max="13" width="50.26953125" style="1292" customWidth="1"/>
    <col min="14" max="16384" width="10.7265625" style="1292"/>
  </cols>
  <sheetData>
    <row r="1" spans="1:13" s="341" customFormat="1" ht="12.75" customHeight="1" x14ac:dyDescent="0.25">
      <c r="A1" s="1820" t="s">
        <v>0</v>
      </c>
      <c r="B1" s="1820"/>
      <c r="C1" s="1820"/>
      <c r="D1" s="1820"/>
      <c r="E1" s="1820"/>
      <c r="F1" s="1820"/>
      <c r="G1" s="1820"/>
      <c r="H1" s="1820"/>
      <c r="I1" s="1820"/>
      <c r="J1" s="1820"/>
      <c r="K1" s="1820"/>
      <c r="L1" s="550"/>
      <c r="M1" s="550"/>
    </row>
    <row r="2" spans="1:13" s="341" customFormat="1" ht="12.75" customHeight="1" x14ac:dyDescent="0.25">
      <c r="A2" s="1820" t="s">
        <v>419</v>
      </c>
      <c r="B2" s="1820"/>
      <c r="C2" s="1820"/>
      <c r="D2" s="1820"/>
      <c r="E2" s="1820"/>
      <c r="F2" s="1820"/>
      <c r="G2" s="1820"/>
      <c r="H2" s="1820"/>
      <c r="I2" s="1820"/>
      <c r="J2" s="1820"/>
      <c r="K2" s="1820"/>
      <c r="L2" s="550"/>
      <c r="M2" s="550"/>
    </row>
    <row r="3" spans="1:13" s="341" customFormat="1" ht="12.75" customHeight="1" x14ac:dyDescent="0.25">
      <c r="A3" s="1820" t="s">
        <v>1554</v>
      </c>
      <c r="B3" s="1820"/>
      <c r="C3" s="1820"/>
      <c r="D3" s="1820"/>
      <c r="E3" s="1820"/>
      <c r="F3" s="1820"/>
      <c r="G3" s="1820"/>
      <c r="H3" s="1820"/>
      <c r="I3" s="1820"/>
      <c r="J3" s="1820"/>
      <c r="K3" s="1820"/>
      <c r="L3" s="550"/>
      <c r="M3" s="550"/>
    </row>
    <row r="4" spans="1:13" s="341" customFormat="1" ht="9.75" customHeight="1" x14ac:dyDescent="0.25">
      <c r="A4" s="1133"/>
      <c r="B4" s="1133"/>
      <c r="C4" s="1133"/>
      <c r="D4" s="1133"/>
      <c r="E4" s="1133"/>
      <c r="F4" s="1133"/>
      <c r="G4" s="1133"/>
      <c r="H4" s="1133"/>
      <c r="I4" s="1133"/>
      <c r="J4" s="1133"/>
      <c r="K4" s="550"/>
      <c r="L4" s="551"/>
    </row>
    <row r="5" spans="1:13" s="1380" customFormat="1" ht="32.15" customHeight="1" x14ac:dyDescent="0.25">
      <c r="A5" s="1855" t="s">
        <v>422</v>
      </c>
      <c r="B5" s="1856"/>
      <c r="C5" s="1856"/>
      <c r="D5" s="1856"/>
      <c r="E5" s="1856"/>
      <c r="F5" s="1856"/>
      <c r="G5" s="1856"/>
      <c r="H5" s="1856"/>
      <c r="I5" s="1856"/>
      <c r="J5" s="1856"/>
      <c r="K5" s="1856"/>
      <c r="L5" s="1370"/>
      <c r="M5" s="1370"/>
    </row>
    <row r="6" spans="1:13" ht="14.5" x14ac:dyDescent="0.25">
      <c r="A6" s="1294"/>
      <c r="B6" s="1294"/>
      <c r="C6" s="1293"/>
      <c r="D6" s="1293"/>
      <c r="E6" s="1293"/>
      <c r="F6" s="1295"/>
      <c r="G6" s="1295"/>
      <c r="H6" s="1293"/>
      <c r="I6" s="1293"/>
      <c r="J6" s="1296"/>
      <c r="K6" s="1297"/>
    </row>
    <row r="7" spans="1:13" ht="31" x14ac:dyDescent="0.25">
      <c r="A7" s="1376" t="s">
        <v>549</v>
      </c>
      <c r="B7" s="1376" t="s">
        <v>640</v>
      </c>
      <c r="C7" s="1377" t="s">
        <v>62</v>
      </c>
      <c r="D7" s="1377" t="s">
        <v>47</v>
      </c>
      <c r="E7" s="1377" t="s">
        <v>128</v>
      </c>
      <c r="F7" s="1377" t="s">
        <v>524</v>
      </c>
      <c r="G7" s="1377" t="s">
        <v>275</v>
      </c>
      <c r="H7" s="1377" t="s">
        <v>641</v>
      </c>
      <c r="I7" s="1378" t="s">
        <v>642</v>
      </c>
      <c r="J7" s="1379" t="s">
        <v>643</v>
      </c>
      <c r="K7" s="1378" t="s">
        <v>644</v>
      </c>
    </row>
    <row r="8" spans="1:13" ht="15" customHeight="1" x14ac:dyDescent="0.25">
      <c r="A8" s="1857" t="s">
        <v>1097</v>
      </c>
      <c r="B8" s="1847" t="s">
        <v>1158</v>
      </c>
      <c r="C8" s="1844" t="s">
        <v>1159</v>
      </c>
      <c r="D8" s="1844" t="s">
        <v>1160</v>
      </c>
      <c r="E8" s="1844" t="s">
        <v>1053</v>
      </c>
      <c r="F8" s="1844">
        <v>72</v>
      </c>
      <c r="G8" s="1923" t="s">
        <v>636</v>
      </c>
      <c r="H8" s="1848">
        <v>2139944642.4000001</v>
      </c>
      <c r="I8" s="1848">
        <f>H8/F8</f>
        <v>29721453.366666667</v>
      </c>
      <c r="J8" s="1556">
        <v>44902</v>
      </c>
      <c r="K8" s="1555" t="s">
        <v>1161</v>
      </c>
    </row>
    <row r="9" spans="1:13" ht="15" customHeight="1" x14ac:dyDescent="0.25">
      <c r="A9" s="1858"/>
      <c r="B9" s="1847"/>
      <c r="C9" s="1844"/>
      <c r="D9" s="1844"/>
      <c r="E9" s="1844"/>
      <c r="F9" s="1844"/>
      <c r="G9" s="1923"/>
      <c r="H9" s="1848"/>
      <c r="I9" s="1848"/>
      <c r="J9" s="1556">
        <v>44902</v>
      </c>
      <c r="K9" s="1555" t="s">
        <v>1022</v>
      </c>
    </row>
    <row r="10" spans="1:13" ht="15" customHeight="1" x14ac:dyDescent="0.25">
      <c r="A10" s="1858"/>
      <c r="B10" s="1847"/>
      <c r="C10" s="1844"/>
      <c r="D10" s="1844"/>
      <c r="E10" s="1844"/>
      <c r="F10" s="1844"/>
      <c r="G10" s="1923"/>
      <c r="H10" s="1848"/>
      <c r="I10" s="1848"/>
      <c r="J10" s="1556">
        <v>44902</v>
      </c>
      <c r="K10" s="1555" t="s">
        <v>1023</v>
      </c>
    </row>
    <row r="11" spans="1:13" ht="15" customHeight="1" x14ac:dyDescent="0.25">
      <c r="A11" s="1858"/>
      <c r="B11" s="1847"/>
      <c r="C11" s="1844"/>
      <c r="D11" s="1844"/>
      <c r="E11" s="1844"/>
      <c r="F11" s="1844"/>
      <c r="G11" s="1923"/>
      <c r="H11" s="1848"/>
      <c r="I11" s="1848"/>
      <c r="J11" s="1556">
        <v>45030</v>
      </c>
      <c r="K11" s="1555" t="s">
        <v>1162</v>
      </c>
    </row>
    <row r="12" spans="1:13" ht="15" customHeight="1" x14ac:dyDescent="0.25">
      <c r="A12" s="1858"/>
      <c r="B12" s="1847"/>
      <c r="C12" s="1844"/>
      <c r="D12" s="1844"/>
      <c r="E12" s="1844"/>
      <c r="F12" s="1844"/>
      <c r="G12" s="1923"/>
      <c r="H12" s="1848"/>
      <c r="I12" s="1848"/>
      <c r="J12" s="1556">
        <v>45099</v>
      </c>
      <c r="K12" s="1555" t="s">
        <v>1163</v>
      </c>
    </row>
    <row r="13" spans="1:13" ht="15" customHeight="1" x14ac:dyDescent="0.25">
      <c r="A13" s="1858"/>
      <c r="B13" s="1847"/>
      <c r="C13" s="1844"/>
      <c r="D13" s="1844"/>
      <c r="E13" s="1844"/>
      <c r="F13" s="1844"/>
      <c r="G13" s="1923"/>
      <c r="H13" s="1848"/>
      <c r="I13" s="1848"/>
      <c r="J13" s="1556">
        <v>45135</v>
      </c>
      <c r="K13" s="1555" t="s">
        <v>1164</v>
      </c>
    </row>
    <row r="14" spans="1:13" ht="32.15" customHeight="1" x14ac:dyDescent="0.25">
      <c r="A14" s="1858"/>
      <c r="B14" s="1847"/>
      <c r="C14" s="1844"/>
      <c r="D14" s="1844"/>
      <c r="E14" s="1844"/>
      <c r="F14" s="1844"/>
      <c r="G14" s="1923"/>
      <c r="H14" s="1848"/>
      <c r="I14" s="1848"/>
      <c r="J14" s="1556">
        <v>45145</v>
      </c>
      <c r="K14" s="1555" t="s">
        <v>1165</v>
      </c>
    </row>
    <row r="15" spans="1:13" ht="15" customHeight="1" x14ac:dyDescent="0.25">
      <c r="A15" s="1858"/>
      <c r="B15" s="1847"/>
      <c r="C15" s="1844"/>
      <c r="D15" s="1844"/>
      <c r="E15" s="1844"/>
      <c r="F15" s="1844"/>
      <c r="G15" s="1923"/>
      <c r="H15" s="1848"/>
      <c r="I15" s="1848"/>
      <c r="J15" s="1556">
        <v>45160</v>
      </c>
      <c r="K15" s="1555" t="s">
        <v>1166</v>
      </c>
    </row>
    <row r="16" spans="1:13" ht="15" customHeight="1" x14ac:dyDescent="0.25">
      <c r="A16" s="1858"/>
      <c r="B16" s="1847"/>
      <c r="C16" s="1844"/>
      <c r="D16" s="1844"/>
      <c r="E16" s="1844"/>
      <c r="F16" s="1844"/>
      <c r="G16" s="1923"/>
      <c r="H16" s="1848"/>
      <c r="I16" s="1848"/>
      <c r="J16" s="1562">
        <v>45516</v>
      </c>
      <c r="K16" s="1554" t="s">
        <v>1023</v>
      </c>
    </row>
    <row r="17" spans="1:11" ht="15" customHeight="1" x14ac:dyDescent="0.25">
      <c r="A17" s="1858"/>
      <c r="B17" s="1847"/>
      <c r="C17" s="1844"/>
      <c r="D17" s="1844"/>
      <c r="E17" s="1844"/>
      <c r="F17" s="1844"/>
      <c r="G17" s="1923"/>
      <c r="H17" s="1848"/>
      <c r="I17" s="1848"/>
      <c r="J17" s="1562">
        <v>45518</v>
      </c>
      <c r="K17" s="1554" t="s">
        <v>1024</v>
      </c>
    </row>
    <row r="18" spans="1:11" ht="15" customHeight="1" x14ac:dyDescent="0.25">
      <c r="A18" s="1858"/>
      <c r="B18" s="1847"/>
      <c r="C18" s="1844"/>
      <c r="D18" s="1844"/>
      <c r="E18" s="1844"/>
      <c r="F18" s="1844"/>
      <c r="G18" s="1923"/>
      <c r="H18" s="1848"/>
      <c r="I18" s="1848"/>
      <c r="J18" s="1562">
        <v>45524</v>
      </c>
      <c r="K18" s="1554" t="s">
        <v>1048</v>
      </c>
    </row>
    <row r="19" spans="1:11" ht="15" customHeight="1" x14ac:dyDescent="0.25">
      <c r="A19" s="1858"/>
      <c r="B19" s="1847"/>
      <c r="C19" s="1844"/>
      <c r="D19" s="1844"/>
      <c r="E19" s="1844"/>
      <c r="F19" s="1844"/>
      <c r="G19" s="1923"/>
      <c r="H19" s="1848"/>
      <c r="I19" s="1848"/>
      <c r="J19" s="1562">
        <v>45540</v>
      </c>
      <c r="K19" s="1554" t="s">
        <v>1039</v>
      </c>
    </row>
    <row r="20" spans="1:11" ht="15" customHeight="1" x14ac:dyDescent="0.25">
      <c r="A20" s="1858"/>
      <c r="B20" s="1847"/>
      <c r="C20" s="1844"/>
      <c r="D20" s="1844"/>
      <c r="E20" s="1844"/>
      <c r="F20" s="1844"/>
      <c r="G20" s="1923"/>
      <c r="H20" s="1848"/>
      <c r="I20" s="1848"/>
      <c r="J20" s="1556">
        <v>45552</v>
      </c>
      <c r="K20" s="1555" t="s">
        <v>1167</v>
      </c>
    </row>
    <row r="21" spans="1:11" ht="29.15" customHeight="1" x14ac:dyDescent="0.25">
      <c r="A21" s="1858"/>
      <c r="B21" s="1847"/>
      <c r="C21" s="1844"/>
      <c r="D21" s="1844"/>
      <c r="E21" s="1844"/>
      <c r="F21" s="1844"/>
      <c r="G21" s="1923"/>
      <c r="H21" s="1848"/>
      <c r="I21" s="1848"/>
      <c r="J21" s="1556">
        <v>45588</v>
      </c>
      <c r="K21" s="1555" t="s">
        <v>1168</v>
      </c>
    </row>
    <row r="22" spans="1:11" ht="15" customHeight="1" x14ac:dyDescent="0.25">
      <c r="A22" s="1858"/>
      <c r="B22" s="1847"/>
      <c r="C22" s="1844"/>
      <c r="D22" s="1844"/>
      <c r="E22" s="1844"/>
      <c r="F22" s="1844"/>
      <c r="G22" s="1923"/>
      <c r="H22" s="1848"/>
      <c r="I22" s="1848"/>
      <c r="J22" s="1556">
        <v>45597</v>
      </c>
      <c r="K22" s="1554" t="s">
        <v>1048</v>
      </c>
    </row>
    <row r="23" spans="1:11" ht="15" customHeight="1" x14ac:dyDescent="0.25">
      <c r="A23" s="1858"/>
      <c r="B23" s="1847"/>
      <c r="C23" s="1844"/>
      <c r="D23" s="1844"/>
      <c r="E23" s="1844"/>
      <c r="F23" s="1844"/>
      <c r="G23" s="1923"/>
      <c r="H23" s="1848"/>
      <c r="I23" s="1848"/>
      <c r="J23" s="1556">
        <v>45602</v>
      </c>
      <c r="K23" s="1554" t="s">
        <v>1039</v>
      </c>
    </row>
    <row r="24" spans="1:11" ht="15" customHeight="1" x14ac:dyDescent="0.25">
      <c r="A24" s="1858"/>
      <c r="B24" s="1847"/>
      <c r="C24" s="1844"/>
      <c r="D24" s="1844"/>
      <c r="E24" s="1844"/>
      <c r="F24" s="1844"/>
      <c r="G24" s="1923"/>
      <c r="H24" s="1848"/>
      <c r="I24" s="1848"/>
      <c r="J24" s="1556">
        <v>45610</v>
      </c>
      <c r="K24" s="1557" t="s">
        <v>1140</v>
      </c>
    </row>
    <row r="25" spans="1:11" ht="15" customHeight="1" x14ac:dyDescent="0.25">
      <c r="A25" s="1858"/>
      <c r="B25" s="1847"/>
      <c r="C25" s="1844"/>
      <c r="D25" s="1844"/>
      <c r="E25" s="1844"/>
      <c r="F25" s="1844"/>
      <c r="G25" s="1923"/>
      <c r="H25" s="1848"/>
      <c r="I25" s="1848"/>
      <c r="J25" s="1556">
        <v>45636</v>
      </c>
      <c r="K25" s="1557" t="s">
        <v>1169</v>
      </c>
    </row>
    <row r="26" spans="1:11" ht="15" customHeight="1" x14ac:dyDescent="0.25">
      <c r="A26" s="1859"/>
      <c r="B26" s="1847"/>
      <c r="C26" s="1844"/>
      <c r="D26" s="1844"/>
      <c r="E26" s="1844"/>
      <c r="F26" s="1844"/>
      <c r="G26" s="1923"/>
      <c r="H26" s="1848"/>
      <c r="I26" s="1848"/>
      <c r="J26" s="1556">
        <v>45698</v>
      </c>
      <c r="K26" s="1557" t="s">
        <v>1170</v>
      </c>
    </row>
    <row r="27" spans="1:11" ht="15" customHeight="1" x14ac:dyDescent="0.25">
      <c r="A27" s="1914" t="s">
        <v>1050</v>
      </c>
      <c r="B27" s="1914" t="s">
        <v>1171</v>
      </c>
      <c r="C27" s="1882" t="s">
        <v>1172</v>
      </c>
      <c r="D27" s="1882" t="s">
        <v>1173</v>
      </c>
      <c r="E27" s="1882" t="s">
        <v>175</v>
      </c>
      <c r="F27" s="1882">
        <v>71</v>
      </c>
      <c r="G27" s="1882" t="s">
        <v>1174</v>
      </c>
      <c r="H27" s="1846">
        <v>1524553283.4200001</v>
      </c>
      <c r="I27" s="1846">
        <f>+H27/F27</f>
        <v>21472581.456619721</v>
      </c>
      <c r="J27" s="1552">
        <v>45596</v>
      </c>
      <c r="K27" s="1575" t="s">
        <v>1064</v>
      </c>
    </row>
    <row r="28" spans="1:11" ht="15" customHeight="1" x14ac:dyDescent="0.25">
      <c r="A28" s="1915"/>
      <c r="B28" s="1915"/>
      <c r="C28" s="1883"/>
      <c r="D28" s="1883"/>
      <c r="E28" s="1883"/>
      <c r="F28" s="1883"/>
      <c r="G28" s="1883"/>
      <c r="H28" s="1846"/>
      <c r="I28" s="1846"/>
      <c r="J28" s="1552">
        <v>45596</v>
      </c>
      <c r="K28" s="1549" t="s">
        <v>1022</v>
      </c>
    </row>
    <row r="29" spans="1:11" ht="15" customHeight="1" x14ac:dyDescent="0.25">
      <c r="A29" s="1915"/>
      <c r="B29" s="1915"/>
      <c r="C29" s="1883"/>
      <c r="D29" s="1883"/>
      <c r="E29" s="1883"/>
      <c r="F29" s="1883"/>
      <c r="G29" s="1883"/>
      <c r="H29" s="1846"/>
      <c r="I29" s="1846"/>
      <c r="J29" s="1552">
        <v>45596</v>
      </c>
      <c r="K29" s="1549" t="s">
        <v>1023</v>
      </c>
    </row>
    <row r="30" spans="1:11" ht="15" customHeight="1" x14ac:dyDescent="0.25">
      <c r="A30" s="1915"/>
      <c r="B30" s="1915"/>
      <c r="C30" s="1883"/>
      <c r="D30" s="1883"/>
      <c r="E30" s="1883"/>
      <c r="F30" s="1883"/>
      <c r="G30" s="1883"/>
      <c r="H30" s="1846"/>
      <c r="I30" s="1846"/>
      <c r="J30" s="1552">
        <v>45629</v>
      </c>
      <c r="K30" s="1575" t="s">
        <v>1175</v>
      </c>
    </row>
    <row r="31" spans="1:11" ht="15" customHeight="1" x14ac:dyDescent="0.25">
      <c r="A31" s="1915"/>
      <c r="B31" s="1915"/>
      <c r="C31" s="1883"/>
      <c r="D31" s="1883"/>
      <c r="E31" s="1883"/>
      <c r="F31" s="1883"/>
      <c r="G31" s="1883"/>
      <c r="H31" s="1846"/>
      <c r="I31" s="1846"/>
      <c r="J31" s="1552">
        <v>45701</v>
      </c>
      <c r="K31" s="1550" t="s">
        <v>1176</v>
      </c>
    </row>
    <row r="32" spans="1:11" ht="15" customHeight="1" x14ac:dyDescent="0.25">
      <c r="A32" s="1915"/>
      <c r="B32" s="1915"/>
      <c r="C32" s="1883"/>
      <c r="D32" s="1883"/>
      <c r="E32" s="1883"/>
      <c r="F32" s="1883"/>
      <c r="G32" s="1883"/>
      <c r="H32" s="1846"/>
      <c r="I32" s="1846"/>
      <c r="J32" s="1552">
        <v>45708</v>
      </c>
      <c r="K32" s="1575" t="s">
        <v>1177</v>
      </c>
    </row>
    <row r="33" spans="1:11" ht="15" customHeight="1" x14ac:dyDescent="0.25">
      <c r="A33" s="1916"/>
      <c r="B33" s="1916"/>
      <c r="C33" s="1884"/>
      <c r="D33" s="1884"/>
      <c r="E33" s="1884"/>
      <c r="F33" s="1884"/>
      <c r="G33" s="1884"/>
      <c r="H33" s="1846"/>
      <c r="I33" s="1846"/>
      <c r="J33" s="1552">
        <v>45712</v>
      </c>
      <c r="K33" s="1575" t="s">
        <v>1170</v>
      </c>
    </row>
    <row r="34" spans="1:11" ht="14.5" customHeight="1" x14ac:dyDescent="0.25">
      <c r="A34" s="1917" t="s">
        <v>1050</v>
      </c>
      <c r="B34" s="1917" t="s">
        <v>1178</v>
      </c>
      <c r="C34" s="1920" t="s">
        <v>1172</v>
      </c>
      <c r="D34" s="1920" t="s">
        <v>1173</v>
      </c>
      <c r="E34" s="1920" t="s">
        <v>175</v>
      </c>
      <c r="F34" s="1920">
        <v>79</v>
      </c>
      <c r="G34" s="1920" t="s">
        <v>1174</v>
      </c>
      <c r="H34" s="1848">
        <v>1697993945.05</v>
      </c>
      <c r="I34" s="1848">
        <f>+H34/F34</f>
        <v>21493594.241139241</v>
      </c>
      <c r="J34" s="1556">
        <v>45630</v>
      </c>
      <c r="K34" s="1567" t="s">
        <v>1064</v>
      </c>
    </row>
    <row r="35" spans="1:11" ht="14.5" x14ac:dyDescent="0.25">
      <c r="A35" s="1918"/>
      <c r="B35" s="1918"/>
      <c r="C35" s="1921"/>
      <c r="D35" s="1921"/>
      <c r="E35" s="1921"/>
      <c r="F35" s="1921"/>
      <c r="G35" s="1921"/>
      <c r="H35" s="1848"/>
      <c r="I35" s="1848"/>
      <c r="J35" s="1556">
        <v>45630</v>
      </c>
      <c r="K35" s="1555" t="s">
        <v>1022</v>
      </c>
    </row>
    <row r="36" spans="1:11" ht="14.5" x14ac:dyDescent="0.25">
      <c r="A36" s="1918"/>
      <c r="B36" s="1918"/>
      <c r="C36" s="1921"/>
      <c r="D36" s="1921"/>
      <c r="E36" s="1921"/>
      <c r="F36" s="1921"/>
      <c r="G36" s="1921"/>
      <c r="H36" s="1848"/>
      <c r="I36" s="1848"/>
      <c r="J36" s="1556">
        <v>45630</v>
      </c>
      <c r="K36" s="1555" t="s">
        <v>1023</v>
      </c>
    </row>
    <row r="37" spans="1:11" ht="14.5" x14ac:dyDescent="0.25">
      <c r="A37" s="1918"/>
      <c r="B37" s="1918"/>
      <c r="C37" s="1921"/>
      <c r="D37" s="1921"/>
      <c r="E37" s="1921"/>
      <c r="F37" s="1921"/>
      <c r="G37" s="1921"/>
      <c r="H37" s="1848"/>
      <c r="I37" s="1848"/>
      <c r="J37" s="1556">
        <v>45701</v>
      </c>
      <c r="K37" s="1555" t="s">
        <v>1176</v>
      </c>
    </row>
    <row r="38" spans="1:11" ht="14.5" x14ac:dyDescent="0.25">
      <c r="A38" s="1918"/>
      <c r="B38" s="1918"/>
      <c r="C38" s="1921"/>
      <c r="D38" s="1921"/>
      <c r="E38" s="1921"/>
      <c r="F38" s="1921"/>
      <c r="G38" s="1921"/>
      <c r="H38" s="1848"/>
      <c r="I38" s="1848"/>
      <c r="J38" s="1556">
        <v>45708</v>
      </c>
      <c r="K38" s="1555" t="s">
        <v>1177</v>
      </c>
    </row>
    <row r="39" spans="1:11" ht="14.5" x14ac:dyDescent="0.25">
      <c r="A39" s="1919"/>
      <c r="B39" s="1919"/>
      <c r="C39" s="1922"/>
      <c r="D39" s="1922"/>
      <c r="E39" s="1922"/>
      <c r="F39" s="1922"/>
      <c r="G39" s="1922"/>
      <c r="H39" s="1848"/>
      <c r="I39" s="1848"/>
      <c r="J39" s="1556">
        <v>45712</v>
      </c>
      <c r="K39" s="1555" t="s">
        <v>1170</v>
      </c>
    </row>
    <row r="40" spans="1:11" ht="14.5" customHeight="1" x14ac:dyDescent="0.25">
      <c r="A40" s="1914" t="s">
        <v>1050</v>
      </c>
      <c r="B40" s="1914" t="s">
        <v>1179</v>
      </c>
      <c r="C40" s="1882" t="s">
        <v>1070</v>
      </c>
      <c r="D40" s="1882" t="s">
        <v>1173</v>
      </c>
      <c r="E40" s="1882" t="s">
        <v>175</v>
      </c>
      <c r="F40" s="1882">
        <v>87</v>
      </c>
      <c r="G40" s="1882" t="s">
        <v>1174</v>
      </c>
      <c r="H40" s="1846">
        <v>1870768497.51</v>
      </c>
      <c r="I40" s="1846">
        <f>+H40/F40</f>
        <v>21503086.178275861</v>
      </c>
      <c r="J40" s="1552">
        <v>45541</v>
      </c>
      <c r="K40" s="1575" t="s">
        <v>1064</v>
      </c>
    </row>
    <row r="41" spans="1:11" ht="14.5" x14ac:dyDescent="0.25">
      <c r="A41" s="1915"/>
      <c r="B41" s="1915"/>
      <c r="C41" s="1883"/>
      <c r="D41" s="1883"/>
      <c r="E41" s="1883"/>
      <c r="F41" s="1883"/>
      <c r="G41" s="1883"/>
      <c r="H41" s="1846"/>
      <c r="I41" s="1846"/>
      <c r="J41" s="1552">
        <v>45541</v>
      </c>
      <c r="K41" s="1549" t="s">
        <v>1022</v>
      </c>
    </row>
    <row r="42" spans="1:11" ht="14.5" x14ac:dyDescent="0.25">
      <c r="A42" s="1915"/>
      <c r="B42" s="1915"/>
      <c r="C42" s="1883"/>
      <c r="D42" s="1883"/>
      <c r="E42" s="1883"/>
      <c r="F42" s="1883"/>
      <c r="G42" s="1883"/>
      <c r="H42" s="1846"/>
      <c r="I42" s="1846"/>
      <c r="J42" s="1552">
        <v>45541</v>
      </c>
      <c r="K42" s="1549" t="s">
        <v>1023</v>
      </c>
    </row>
    <row r="43" spans="1:11" ht="14.5" x14ac:dyDescent="0.25">
      <c r="A43" s="1915"/>
      <c r="B43" s="1915"/>
      <c r="C43" s="1883"/>
      <c r="D43" s="1883"/>
      <c r="E43" s="1883"/>
      <c r="F43" s="1883"/>
      <c r="G43" s="1883"/>
      <c r="H43" s="1846"/>
      <c r="I43" s="1846"/>
      <c r="J43" s="1552">
        <v>45629</v>
      </c>
      <c r="K43" s="1575" t="s">
        <v>1175</v>
      </c>
    </row>
    <row r="44" spans="1:11" ht="14.5" x14ac:dyDescent="0.25">
      <c r="A44" s="1915"/>
      <c r="B44" s="1915"/>
      <c r="C44" s="1883"/>
      <c r="D44" s="1883"/>
      <c r="E44" s="1883"/>
      <c r="F44" s="1883"/>
      <c r="G44" s="1883"/>
      <c r="H44" s="1846"/>
      <c r="I44" s="1846"/>
      <c r="J44" s="1552">
        <v>45700</v>
      </c>
      <c r="K44" s="1575" t="s">
        <v>1176</v>
      </c>
    </row>
    <row r="45" spans="1:11" ht="14.5" x14ac:dyDescent="0.25">
      <c r="A45" s="1915"/>
      <c r="B45" s="1915"/>
      <c r="C45" s="1883"/>
      <c r="D45" s="1883"/>
      <c r="E45" s="1883"/>
      <c r="F45" s="1883"/>
      <c r="G45" s="1883"/>
      <c r="H45" s="1846"/>
      <c r="I45" s="1846"/>
      <c r="J45" s="1552">
        <v>45715</v>
      </c>
      <c r="K45" s="1575" t="s">
        <v>1180</v>
      </c>
    </row>
    <row r="46" spans="1:11" ht="14.5" x14ac:dyDescent="0.25">
      <c r="A46" s="1916"/>
      <c r="B46" s="1916"/>
      <c r="C46" s="1884"/>
      <c r="D46" s="1884"/>
      <c r="E46" s="1884"/>
      <c r="F46" s="1884"/>
      <c r="G46" s="1884"/>
      <c r="H46" s="1846"/>
      <c r="I46" s="1846"/>
      <c r="J46" s="1552">
        <v>45733</v>
      </c>
      <c r="K46" s="1575" t="s">
        <v>1170</v>
      </c>
    </row>
    <row r="47" spans="1:11" ht="14.5" customHeight="1" x14ac:dyDescent="0.25">
      <c r="A47" s="1857" t="s">
        <v>1097</v>
      </c>
      <c r="B47" s="1898" t="s">
        <v>1137</v>
      </c>
      <c r="C47" s="1899" t="s">
        <v>298</v>
      </c>
      <c r="D47" s="1899" t="s">
        <v>1138</v>
      </c>
      <c r="E47" s="1899" t="s">
        <v>1053</v>
      </c>
      <c r="F47" s="1899">
        <v>36</v>
      </c>
      <c r="G47" s="1899" t="s">
        <v>1139</v>
      </c>
      <c r="H47" s="1900">
        <v>1122780161.1988122</v>
      </c>
      <c r="I47" s="1900">
        <f>H47/F47</f>
        <v>31188337.811078116</v>
      </c>
      <c r="J47" s="1576">
        <v>45499</v>
      </c>
      <c r="K47" s="1554" t="s">
        <v>1021</v>
      </c>
    </row>
    <row r="48" spans="1:11" ht="15" customHeight="1" x14ac:dyDescent="0.25">
      <c r="A48" s="1858"/>
      <c r="B48" s="1898"/>
      <c r="C48" s="1899"/>
      <c r="D48" s="1899"/>
      <c r="E48" s="1899"/>
      <c r="F48" s="1899"/>
      <c r="G48" s="1899"/>
      <c r="H48" s="1900"/>
      <c r="I48" s="1900"/>
      <c r="J48" s="1576">
        <v>45499</v>
      </c>
      <c r="K48" s="1554" t="s">
        <v>1023</v>
      </c>
    </row>
    <row r="49" spans="1:11" ht="15" customHeight="1" x14ac:dyDescent="0.25">
      <c r="A49" s="1858"/>
      <c r="B49" s="1898"/>
      <c r="C49" s="1899"/>
      <c r="D49" s="1899"/>
      <c r="E49" s="1899"/>
      <c r="F49" s="1899"/>
      <c r="G49" s="1899"/>
      <c r="H49" s="1900"/>
      <c r="I49" s="1900"/>
      <c r="J49" s="1576">
        <v>45511</v>
      </c>
      <c r="K49" s="1554" t="s">
        <v>1048</v>
      </c>
    </row>
    <row r="50" spans="1:11" ht="15" customHeight="1" x14ac:dyDescent="0.25">
      <c r="A50" s="1858"/>
      <c r="B50" s="1898"/>
      <c r="C50" s="1899"/>
      <c r="D50" s="1899"/>
      <c r="E50" s="1899"/>
      <c r="F50" s="1899"/>
      <c r="G50" s="1899"/>
      <c r="H50" s="1900"/>
      <c r="I50" s="1900"/>
      <c r="J50" s="1576">
        <v>45530</v>
      </c>
      <c r="K50" s="1577" t="s">
        <v>1054</v>
      </c>
    </row>
    <row r="51" spans="1:11" ht="15" customHeight="1" x14ac:dyDescent="0.25">
      <c r="A51" s="1858"/>
      <c r="B51" s="1898"/>
      <c r="C51" s="1899"/>
      <c r="D51" s="1899"/>
      <c r="E51" s="1899"/>
      <c r="F51" s="1899"/>
      <c r="G51" s="1899"/>
      <c r="H51" s="1900"/>
      <c r="I51" s="1900"/>
      <c r="J51" s="1576">
        <v>45531</v>
      </c>
      <c r="K51" s="1554" t="s">
        <v>1039</v>
      </c>
    </row>
    <row r="52" spans="1:11" ht="15" customHeight="1" x14ac:dyDescent="0.25">
      <c r="A52" s="1858"/>
      <c r="B52" s="1898"/>
      <c r="C52" s="1899"/>
      <c r="D52" s="1899"/>
      <c r="E52" s="1899"/>
      <c r="F52" s="1899"/>
      <c r="G52" s="1899"/>
      <c r="H52" s="1900"/>
      <c r="I52" s="1900"/>
      <c r="J52" s="1576">
        <v>45531</v>
      </c>
      <c r="K52" s="1554" t="s">
        <v>1048</v>
      </c>
    </row>
    <row r="53" spans="1:11" ht="15" customHeight="1" x14ac:dyDescent="0.25">
      <c r="A53" s="1858"/>
      <c r="B53" s="1898"/>
      <c r="C53" s="1899"/>
      <c r="D53" s="1899"/>
      <c r="E53" s="1899"/>
      <c r="F53" s="1899"/>
      <c r="G53" s="1899"/>
      <c r="H53" s="1900"/>
      <c r="I53" s="1900"/>
      <c r="J53" s="1576">
        <v>45546</v>
      </c>
      <c r="K53" s="1577" t="s">
        <v>1054</v>
      </c>
    </row>
    <row r="54" spans="1:11" ht="15" customHeight="1" x14ac:dyDescent="0.25">
      <c r="A54" s="1858"/>
      <c r="B54" s="1898"/>
      <c r="C54" s="1899"/>
      <c r="D54" s="1899"/>
      <c r="E54" s="1899"/>
      <c r="F54" s="1899"/>
      <c r="G54" s="1899"/>
      <c r="H54" s="1900"/>
      <c r="I54" s="1900"/>
      <c r="J54" s="1576">
        <v>45544</v>
      </c>
      <c r="K54" s="1554" t="s">
        <v>1048</v>
      </c>
    </row>
    <row r="55" spans="1:11" ht="15" customHeight="1" x14ac:dyDescent="0.25">
      <c r="A55" s="1858"/>
      <c r="B55" s="1898"/>
      <c r="C55" s="1899"/>
      <c r="D55" s="1899"/>
      <c r="E55" s="1899"/>
      <c r="F55" s="1899"/>
      <c r="G55" s="1899"/>
      <c r="H55" s="1900"/>
      <c r="I55" s="1900"/>
      <c r="J55" s="1576">
        <v>45554</v>
      </c>
      <c r="K55" s="1557" t="s">
        <v>1055</v>
      </c>
    </row>
    <row r="56" spans="1:11" ht="15" customHeight="1" x14ac:dyDescent="0.25">
      <c r="A56" s="1858"/>
      <c r="B56" s="1898"/>
      <c r="C56" s="1899"/>
      <c r="D56" s="1899"/>
      <c r="E56" s="1899"/>
      <c r="F56" s="1899"/>
      <c r="G56" s="1899"/>
      <c r="H56" s="1900"/>
      <c r="I56" s="1900"/>
      <c r="J56" s="1576">
        <v>45588</v>
      </c>
      <c r="K56" s="1554" t="s">
        <v>1039</v>
      </c>
    </row>
    <row r="57" spans="1:11" ht="15" customHeight="1" x14ac:dyDescent="0.25">
      <c r="A57" s="1858"/>
      <c r="B57" s="1898"/>
      <c r="C57" s="1899"/>
      <c r="D57" s="1899"/>
      <c r="E57" s="1899"/>
      <c r="F57" s="1899"/>
      <c r="G57" s="1899"/>
      <c r="H57" s="1900"/>
      <c r="I57" s="1900"/>
      <c r="J57" s="1576">
        <v>45588</v>
      </c>
      <c r="K57" s="1578" t="s">
        <v>1140</v>
      </c>
    </row>
    <row r="58" spans="1:11" ht="15" customHeight="1" x14ac:dyDescent="0.25">
      <c r="A58" s="1858"/>
      <c r="B58" s="1898"/>
      <c r="C58" s="1899"/>
      <c r="D58" s="1899"/>
      <c r="E58" s="1899"/>
      <c r="F58" s="1899"/>
      <c r="G58" s="1899"/>
      <c r="H58" s="1900"/>
      <c r="I58" s="1900"/>
      <c r="J58" s="1576">
        <v>45588</v>
      </c>
      <c r="K58" s="1578" t="s">
        <v>1131</v>
      </c>
    </row>
    <row r="59" spans="1:11" ht="15" customHeight="1" x14ac:dyDescent="0.25">
      <c r="A59" s="1859"/>
      <c r="B59" s="1898"/>
      <c r="C59" s="1899"/>
      <c r="D59" s="1899"/>
      <c r="E59" s="1899"/>
      <c r="F59" s="1899"/>
      <c r="G59" s="1899"/>
      <c r="H59" s="1900"/>
      <c r="I59" s="1900"/>
      <c r="J59" s="1576">
        <v>45776</v>
      </c>
      <c r="K59" s="1567" t="s">
        <v>1170</v>
      </c>
    </row>
    <row r="60" spans="1:11" ht="15" customHeight="1" x14ac:dyDescent="0.25">
      <c r="A60" s="1836" t="s">
        <v>1050</v>
      </c>
      <c r="B60" s="1836" t="s">
        <v>1093</v>
      </c>
      <c r="C60" s="1837" t="s">
        <v>298</v>
      </c>
      <c r="D60" s="1841" t="s">
        <v>1094</v>
      </c>
      <c r="E60" s="1842" t="s">
        <v>175</v>
      </c>
      <c r="F60" s="1837">
        <v>13</v>
      </c>
      <c r="G60" s="1841" t="s">
        <v>1095</v>
      </c>
      <c r="H60" s="1846">
        <v>215677914.69</v>
      </c>
      <c r="I60" s="1839">
        <f>+H60/F60</f>
        <v>16590608.822307693</v>
      </c>
      <c r="J60" s="1515">
        <v>45672</v>
      </c>
      <c r="K60" s="1516" t="s">
        <v>1064</v>
      </c>
    </row>
    <row r="61" spans="1:11" ht="15" customHeight="1" x14ac:dyDescent="0.25">
      <c r="A61" s="1836"/>
      <c r="B61" s="1836"/>
      <c r="C61" s="1837"/>
      <c r="D61" s="1841"/>
      <c r="E61" s="1842"/>
      <c r="F61" s="1837"/>
      <c r="G61" s="1841"/>
      <c r="H61" s="1846"/>
      <c r="I61" s="1839"/>
      <c r="J61" s="1552">
        <v>45686</v>
      </c>
      <c r="K61" s="1551" t="s">
        <v>1023</v>
      </c>
    </row>
    <row r="62" spans="1:11" ht="15" customHeight="1" x14ac:dyDescent="0.25">
      <c r="A62" s="1836"/>
      <c r="B62" s="1836"/>
      <c r="C62" s="1837"/>
      <c r="D62" s="1841"/>
      <c r="E62" s="1842"/>
      <c r="F62" s="1837"/>
      <c r="G62" s="1841"/>
      <c r="H62" s="1846"/>
      <c r="I62" s="1839"/>
      <c r="J62" s="1552">
        <v>45716</v>
      </c>
      <c r="K62" s="1551" t="s">
        <v>1096</v>
      </c>
    </row>
    <row r="63" spans="1:11" ht="15" customHeight="1" x14ac:dyDescent="0.25">
      <c r="A63" s="1836"/>
      <c r="B63" s="1836"/>
      <c r="C63" s="1837"/>
      <c r="D63" s="1841"/>
      <c r="E63" s="1842"/>
      <c r="F63" s="1837"/>
      <c r="G63" s="1841"/>
      <c r="H63" s="1846"/>
      <c r="I63" s="1839"/>
      <c r="J63" s="1552">
        <v>45813</v>
      </c>
      <c r="K63" s="1551" t="s">
        <v>1381</v>
      </c>
    </row>
    <row r="64" spans="1:11" ht="15" customHeight="1" x14ac:dyDescent="0.25">
      <c r="A64" s="1836"/>
      <c r="B64" s="1836"/>
      <c r="C64" s="1837"/>
      <c r="D64" s="1841"/>
      <c r="E64" s="1842"/>
      <c r="F64" s="1837"/>
      <c r="G64" s="1841"/>
      <c r="H64" s="1846"/>
      <c r="I64" s="1839"/>
      <c r="J64" s="1552">
        <v>45818</v>
      </c>
      <c r="K64" s="1551" t="s">
        <v>1478</v>
      </c>
    </row>
    <row r="65" spans="1:11" ht="15" customHeight="1" x14ac:dyDescent="0.25">
      <c r="A65" s="1836"/>
      <c r="B65" s="1836"/>
      <c r="C65" s="1837"/>
      <c r="D65" s="1841"/>
      <c r="E65" s="1842"/>
      <c r="F65" s="1837"/>
      <c r="G65" s="1841"/>
      <c r="H65" s="1846"/>
      <c r="I65" s="1839"/>
      <c r="J65" s="1552">
        <v>45819</v>
      </c>
      <c r="K65" s="1551" t="s">
        <v>1140</v>
      </c>
    </row>
    <row r="66" spans="1:11" ht="15" customHeight="1" x14ac:dyDescent="0.25">
      <c r="A66" s="1836"/>
      <c r="B66" s="1836"/>
      <c r="C66" s="1837"/>
      <c r="D66" s="1841"/>
      <c r="E66" s="1842"/>
      <c r="F66" s="1837"/>
      <c r="G66" s="1841"/>
      <c r="H66" s="1846"/>
      <c r="I66" s="1839"/>
      <c r="J66" s="1552">
        <v>45821</v>
      </c>
      <c r="K66" s="1551" t="s">
        <v>1131</v>
      </c>
    </row>
    <row r="67" spans="1:11" ht="15" customHeight="1" x14ac:dyDescent="0.25">
      <c r="A67" s="1836"/>
      <c r="B67" s="1836"/>
      <c r="C67" s="1837"/>
      <c r="D67" s="1841"/>
      <c r="E67" s="1842"/>
      <c r="F67" s="1837"/>
      <c r="G67" s="1841"/>
      <c r="H67" s="1846"/>
      <c r="I67" s="1839"/>
      <c r="J67" s="1552">
        <v>45840</v>
      </c>
      <c r="K67" s="1551" t="s">
        <v>1170</v>
      </c>
    </row>
    <row r="68" spans="1:11" ht="15" customHeight="1" x14ac:dyDescent="0.25">
      <c r="A68" s="1924" t="s">
        <v>1016</v>
      </c>
      <c r="B68" s="1924" t="s">
        <v>1479</v>
      </c>
      <c r="C68" s="1848" t="s">
        <v>78</v>
      </c>
      <c r="D68" s="1848" t="s">
        <v>1065</v>
      </c>
      <c r="E68" s="1848" t="s">
        <v>1019</v>
      </c>
      <c r="F68" s="1925">
        <v>107</v>
      </c>
      <c r="G68" s="1848" t="s">
        <v>373</v>
      </c>
      <c r="H68" s="1848">
        <v>3575057023.1900001</v>
      </c>
      <c r="I68" s="1848">
        <f>H68/F68</f>
        <v>33411747.880280375</v>
      </c>
      <c r="J68" s="1556">
        <v>45590</v>
      </c>
      <c r="K68" s="1557" t="s">
        <v>1066</v>
      </c>
    </row>
    <row r="69" spans="1:11" ht="15" customHeight="1" x14ac:dyDescent="0.25">
      <c r="A69" s="1924"/>
      <c r="B69" s="1924"/>
      <c r="C69" s="1848"/>
      <c r="D69" s="1848"/>
      <c r="E69" s="1848"/>
      <c r="F69" s="1925"/>
      <c r="G69" s="1848"/>
      <c r="H69" s="1848"/>
      <c r="I69" s="1848"/>
      <c r="J69" s="1556">
        <v>45594</v>
      </c>
      <c r="K69" s="1557" t="s">
        <v>1067</v>
      </c>
    </row>
    <row r="70" spans="1:11" ht="15" customHeight="1" x14ac:dyDescent="0.25">
      <c r="A70" s="1924"/>
      <c r="B70" s="1924"/>
      <c r="C70" s="1848"/>
      <c r="D70" s="1848"/>
      <c r="E70" s="1848"/>
      <c r="F70" s="1925"/>
      <c r="G70" s="1848"/>
      <c r="H70" s="1848"/>
      <c r="I70" s="1848"/>
      <c r="J70" s="1556">
        <v>45625</v>
      </c>
      <c r="K70" s="1557" t="s">
        <v>1024</v>
      </c>
    </row>
    <row r="71" spans="1:11" ht="15" customHeight="1" x14ac:dyDescent="0.25">
      <c r="A71" s="1924"/>
      <c r="B71" s="1924"/>
      <c r="C71" s="1848"/>
      <c r="D71" s="1848"/>
      <c r="E71" s="1848"/>
      <c r="F71" s="1925"/>
      <c r="G71" s="1848"/>
      <c r="H71" s="1848"/>
      <c r="I71" s="1848"/>
      <c r="J71" s="1556">
        <v>45646</v>
      </c>
      <c r="K71" s="1557" t="s">
        <v>1049</v>
      </c>
    </row>
    <row r="72" spans="1:11" ht="15" customHeight="1" x14ac:dyDescent="0.25">
      <c r="A72" s="1924"/>
      <c r="B72" s="1924"/>
      <c r="C72" s="1848"/>
      <c r="D72" s="1848"/>
      <c r="E72" s="1848"/>
      <c r="F72" s="1925"/>
      <c r="G72" s="1848"/>
      <c r="H72" s="1848"/>
      <c r="I72" s="1848"/>
      <c r="J72" s="1556">
        <v>45673</v>
      </c>
      <c r="K72" s="1557" t="s">
        <v>1038</v>
      </c>
    </row>
    <row r="73" spans="1:11" ht="15" customHeight="1" x14ac:dyDescent="0.25">
      <c r="A73" s="1924"/>
      <c r="B73" s="1924"/>
      <c r="C73" s="1848"/>
      <c r="D73" s="1848"/>
      <c r="E73" s="1848"/>
      <c r="F73" s="1925"/>
      <c r="G73" s="1848"/>
      <c r="H73" s="1848"/>
      <c r="I73" s="1848"/>
      <c r="J73" s="1556">
        <v>45688</v>
      </c>
      <c r="K73" s="1557" t="s">
        <v>1047</v>
      </c>
    </row>
    <row r="74" spans="1:11" ht="15" customHeight="1" x14ac:dyDescent="0.25">
      <c r="A74" s="1924"/>
      <c r="B74" s="1924"/>
      <c r="C74" s="1848"/>
      <c r="D74" s="1848"/>
      <c r="E74" s="1848"/>
      <c r="F74" s="1925"/>
      <c r="G74" s="1848"/>
      <c r="H74" s="1848"/>
      <c r="I74" s="1848"/>
      <c r="J74" s="1556">
        <v>45699</v>
      </c>
      <c r="K74" s="1557" t="s">
        <v>1048</v>
      </c>
    </row>
    <row r="75" spans="1:11" ht="15" customHeight="1" x14ac:dyDescent="0.25">
      <c r="A75" s="1924"/>
      <c r="B75" s="1924"/>
      <c r="C75" s="1848"/>
      <c r="D75" s="1848"/>
      <c r="E75" s="1848"/>
      <c r="F75" s="1925"/>
      <c r="G75" s="1848"/>
      <c r="H75" s="1848"/>
      <c r="I75" s="1848"/>
      <c r="J75" s="1556">
        <v>45710</v>
      </c>
      <c r="K75" s="1557" t="s">
        <v>1039</v>
      </c>
    </row>
    <row r="76" spans="1:11" ht="15" customHeight="1" x14ac:dyDescent="0.25">
      <c r="A76" s="1924"/>
      <c r="B76" s="1924"/>
      <c r="C76" s="1848"/>
      <c r="D76" s="1848"/>
      <c r="E76" s="1848"/>
      <c r="F76" s="1925"/>
      <c r="G76" s="1848"/>
      <c r="H76" s="1848"/>
      <c r="I76" s="1848"/>
      <c r="J76" s="1556">
        <v>45716</v>
      </c>
      <c r="K76" s="1557" t="s">
        <v>1047</v>
      </c>
    </row>
    <row r="77" spans="1:11" ht="15" customHeight="1" x14ac:dyDescent="0.25">
      <c r="A77" s="1924"/>
      <c r="B77" s="1924"/>
      <c r="C77" s="1848"/>
      <c r="D77" s="1848"/>
      <c r="E77" s="1848"/>
      <c r="F77" s="1925"/>
      <c r="G77" s="1848"/>
      <c r="H77" s="1848"/>
      <c r="I77" s="1848"/>
      <c r="J77" s="1556">
        <v>45723</v>
      </c>
      <c r="K77" s="1557" t="s">
        <v>1038</v>
      </c>
    </row>
    <row r="78" spans="1:11" ht="15" customHeight="1" x14ac:dyDescent="0.25">
      <c r="A78" s="1924"/>
      <c r="B78" s="1924"/>
      <c r="C78" s="1848"/>
      <c r="D78" s="1848"/>
      <c r="E78" s="1848"/>
      <c r="F78" s="1925"/>
      <c r="G78" s="1848"/>
      <c r="H78" s="1848"/>
      <c r="I78" s="1848"/>
      <c r="J78" s="1556">
        <v>45742</v>
      </c>
      <c r="K78" s="1557" t="s">
        <v>1039</v>
      </c>
    </row>
    <row r="79" spans="1:11" ht="15" customHeight="1" x14ac:dyDescent="0.25">
      <c r="A79" s="1924"/>
      <c r="B79" s="1924"/>
      <c r="C79" s="1848"/>
      <c r="D79" s="1848"/>
      <c r="E79" s="1848"/>
      <c r="F79" s="1925"/>
      <c r="G79" s="1848"/>
      <c r="H79" s="1848"/>
      <c r="I79" s="1848"/>
      <c r="J79" s="1556">
        <v>45743</v>
      </c>
      <c r="K79" s="1557" t="s">
        <v>1068</v>
      </c>
    </row>
    <row r="80" spans="1:11" ht="15" customHeight="1" x14ac:dyDescent="0.25">
      <c r="A80" s="1924"/>
      <c r="B80" s="1924"/>
      <c r="C80" s="1848"/>
      <c r="D80" s="1848"/>
      <c r="E80" s="1848"/>
      <c r="F80" s="1925"/>
      <c r="G80" s="1848"/>
      <c r="H80" s="1848"/>
      <c r="I80" s="1848"/>
      <c r="J80" s="1556">
        <v>45775</v>
      </c>
      <c r="K80" s="1557" t="s">
        <v>1048</v>
      </c>
    </row>
    <row r="81" spans="1:11" ht="15" customHeight="1" x14ac:dyDescent="0.25">
      <c r="A81" s="1924"/>
      <c r="B81" s="1924"/>
      <c r="C81" s="1848"/>
      <c r="D81" s="1848"/>
      <c r="E81" s="1848"/>
      <c r="F81" s="1925"/>
      <c r="G81" s="1848"/>
      <c r="H81" s="1848"/>
      <c r="I81" s="1848"/>
      <c r="J81" s="1556">
        <v>45807</v>
      </c>
      <c r="K81" s="1555" t="s">
        <v>1023</v>
      </c>
    </row>
    <row r="82" spans="1:11" ht="15" customHeight="1" x14ac:dyDescent="0.25">
      <c r="A82" s="1924"/>
      <c r="B82" s="1924"/>
      <c r="C82" s="1848"/>
      <c r="D82" s="1848"/>
      <c r="E82" s="1848"/>
      <c r="F82" s="1925"/>
      <c r="G82" s="1848"/>
      <c r="H82" s="1848"/>
      <c r="I82" s="1848"/>
      <c r="J82" s="1556">
        <v>45807</v>
      </c>
      <c r="K82" s="1557" t="s">
        <v>1048</v>
      </c>
    </row>
    <row r="83" spans="1:11" ht="15" customHeight="1" x14ac:dyDescent="0.25">
      <c r="A83" s="1924"/>
      <c r="B83" s="1924"/>
      <c r="C83" s="1848"/>
      <c r="D83" s="1848"/>
      <c r="E83" s="1848"/>
      <c r="F83" s="1925"/>
      <c r="G83" s="1848"/>
      <c r="H83" s="1848"/>
      <c r="I83" s="1848"/>
      <c r="J83" s="1556">
        <v>45807</v>
      </c>
      <c r="K83" s="1557" t="s">
        <v>1480</v>
      </c>
    </row>
    <row r="84" spans="1:11" ht="15" customHeight="1" x14ac:dyDescent="0.25">
      <c r="A84" s="1924"/>
      <c r="B84" s="1924"/>
      <c r="C84" s="1848"/>
      <c r="D84" s="1848"/>
      <c r="E84" s="1848"/>
      <c r="F84" s="1925"/>
      <c r="G84" s="1848"/>
      <c r="H84" s="1848"/>
      <c r="I84" s="1848"/>
      <c r="J84" s="1556">
        <v>45814</v>
      </c>
      <c r="K84" s="1557" t="s">
        <v>1481</v>
      </c>
    </row>
    <row r="85" spans="1:11" ht="15" customHeight="1" x14ac:dyDescent="0.25">
      <c r="A85" s="1924"/>
      <c r="B85" s="1924"/>
      <c r="C85" s="1848"/>
      <c r="D85" s="1848"/>
      <c r="E85" s="1848"/>
      <c r="F85" s="1925"/>
      <c r="G85" s="1848"/>
      <c r="H85" s="1848"/>
      <c r="I85" s="1848"/>
      <c r="J85" s="1556">
        <v>45831</v>
      </c>
      <c r="K85" s="1557" t="s">
        <v>1482</v>
      </c>
    </row>
    <row r="86" spans="1:11" ht="15" customHeight="1" x14ac:dyDescent="0.25">
      <c r="A86" s="1924"/>
      <c r="B86" s="1924"/>
      <c r="C86" s="1848"/>
      <c r="D86" s="1848"/>
      <c r="E86" s="1848"/>
      <c r="F86" s="1925"/>
      <c r="G86" s="1848"/>
      <c r="H86" s="1848"/>
      <c r="I86" s="1848"/>
      <c r="J86" s="1556">
        <v>45831</v>
      </c>
      <c r="K86" s="1554" t="s">
        <v>1170</v>
      </c>
    </row>
    <row r="87" spans="1:11" ht="15" customHeight="1" x14ac:dyDescent="0.25">
      <c r="A87" s="1854" t="s">
        <v>1050</v>
      </c>
      <c r="B87" s="1854" t="s">
        <v>1078</v>
      </c>
      <c r="C87" s="1841" t="s">
        <v>1070</v>
      </c>
      <c r="D87" s="1841" t="s">
        <v>1079</v>
      </c>
      <c r="E87" s="1841" t="s">
        <v>175</v>
      </c>
      <c r="F87" s="1841">
        <v>45</v>
      </c>
      <c r="G87" s="1841" t="s">
        <v>1077</v>
      </c>
      <c r="H87" s="1846">
        <v>731737566.50999999</v>
      </c>
      <c r="I87" s="1846">
        <f>+H87/F87</f>
        <v>16260834.811333332</v>
      </c>
      <c r="J87" s="1552">
        <v>45183</v>
      </c>
      <c r="K87" s="1575" t="s">
        <v>1064</v>
      </c>
    </row>
    <row r="88" spans="1:11" ht="15" customHeight="1" x14ac:dyDescent="0.25">
      <c r="A88" s="1854"/>
      <c r="B88" s="1854"/>
      <c r="C88" s="1841"/>
      <c r="D88" s="1841"/>
      <c r="E88" s="1841"/>
      <c r="F88" s="1841"/>
      <c r="G88" s="1841"/>
      <c r="H88" s="1846"/>
      <c r="I88" s="1846"/>
      <c r="J88" s="1552">
        <v>45549</v>
      </c>
      <c r="K88" s="1549" t="s">
        <v>1022</v>
      </c>
    </row>
    <row r="89" spans="1:11" ht="15" customHeight="1" x14ac:dyDescent="0.25">
      <c r="A89" s="1854"/>
      <c r="B89" s="1854"/>
      <c r="C89" s="1841"/>
      <c r="D89" s="1841"/>
      <c r="E89" s="1841"/>
      <c r="F89" s="1841"/>
      <c r="G89" s="1841"/>
      <c r="H89" s="1846"/>
      <c r="I89" s="1846"/>
      <c r="J89" s="1552">
        <v>45549</v>
      </c>
      <c r="K89" s="1549" t="s">
        <v>1023</v>
      </c>
    </row>
    <row r="90" spans="1:11" ht="15" customHeight="1" x14ac:dyDescent="0.25">
      <c r="A90" s="1854"/>
      <c r="B90" s="1854"/>
      <c r="C90" s="1841"/>
      <c r="D90" s="1841"/>
      <c r="E90" s="1841"/>
      <c r="F90" s="1841"/>
      <c r="G90" s="1841"/>
      <c r="H90" s="1846"/>
      <c r="I90" s="1846"/>
      <c r="J90" s="1552">
        <v>45187</v>
      </c>
      <c r="K90" s="1549" t="s">
        <v>1024</v>
      </c>
    </row>
    <row r="91" spans="1:11" ht="15" customHeight="1" x14ac:dyDescent="0.25">
      <c r="A91" s="1854"/>
      <c r="B91" s="1854"/>
      <c r="C91" s="1841"/>
      <c r="D91" s="1841"/>
      <c r="E91" s="1841"/>
      <c r="F91" s="1841"/>
      <c r="G91" s="1841"/>
      <c r="H91" s="1846"/>
      <c r="I91" s="1846"/>
      <c r="J91" s="1552">
        <v>45187</v>
      </c>
      <c r="K91" s="1549" t="s">
        <v>1025</v>
      </c>
    </row>
    <row r="92" spans="1:11" ht="15" customHeight="1" x14ac:dyDescent="0.25">
      <c r="A92" s="1854"/>
      <c r="B92" s="1854"/>
      <c r="C92" s="1841"/>
      <c r="D92" s="1841"/>
      <c r="E92" s="1841"/>
      <c r="F92" s="1841"/>
      <c r="G92" s="1841"/>
      <c r="H92" s="1846"/>
      <c r="I92" s="1846"/>
      <c r="J92" s="1552">
        <v>45188</v>
      </c>
      <c r="K92" s="1549" t="s">
        <v>1080</v>
      </c>
    </row>
    <row r="93" spans="1:11" ht="15" customHeight="1" x14ac:dyDescent="0.25">
      <c r="A93" s="1854"/>
      <c r="B93" s="1854"/>
      <c r="C93" s="1841"/>
      <c r="D93" s="1841"/>
      <c r="E93" s="1841"/>
      <c r="F93" s="1841"/>
      <c r="G93" s="1841"/>
      <c r="H93" s="1846"/>
      <c r="I93" s="1846"/>
      <c r="J93" s="1552">
        <v>45209</v>
      </c>
      <c r="K93" s="1549" t="s">
        <v>1025</v>
      </c>
    </row>
    <row r="94" spans="1:11" ht="15" customHeight="1" x14ac:dyDescent="0.25">
      <c r="A94" s="1854"/>
      <c r="B94" s="1854"/>
      <c r="C94" s="1841"/>
      <c r="D94" s="1841"/>
      <c r="E94" s="1841"/>
      <c r="F94" s="1841"/>
      <c r="G94" s="1841"/>
      <c r="H94" s="1846"/>
      <c r="I94" s="1846"/>
      <c r="J94" s="1552">
        <v>45231</v>
      </c>
      <c r="K94" s="1549" t="s">
        <v>1080</v>
      </c>
    </row>
    <row r="95" spans="1:11" ht="15" customHeight="1" x14ac:dyDescent="0.25">
      <c r="A95" s="1854"/>
      <c r="B95" s="1854"/>
      <c r="C95" s="1841"/>
      <c r="D95" s="1841"/>
      <c r="E95" s="1841"/>
      <c r="F95" s="1841"/>
      <c r="G95" s="1841"/>
      <c r="H95" s="1846"/>
      <c r="I95" s="1846"/>
      <c r="J95" s="1552">
        <v>45232</v>
      </c>
      <c r="K95" s="1549" t="s">
        <v>1047</v>
      </c>
    </row>
    <row r="96" spans="1:11" ht="15" customHeight="1" x14ac:dyDescent="0.25">
      <c r="A96" s="1854"/>
      <c r="B96" s="1854"/>
      <c r="C96" s="1841"/>
      <c r="D96" s="1841"/>
      <c r="E96" s="1841"/>
      <c r="F96" s="1841"/>
      <c r="G96" s="1841"/>
      <c r="H96" s="1846"/>
      <c r="I96" s="1846"/>
      <c r="J96" s="1552">
        <v>45232</v>
      </c>
      <c r="K96" s="1549" t="s">
        <v>1081</v>
      </c>
    </row>
    <row r="97" spans="1:11" ht="15" customHeight="1" x14ac:dyDescent="0.25">
      <c r="A97" s="1854"/>
      <c r="B97" s="1854"/>
      <c r="C97" s="1841"/>
      <c r="D97" s="1841"/>
      <c r="E97" s="1841"/>
      <c r="F97" s="1841"/>
      <c r="G97" s="1841"/>
      <c r="H97" s="1846"/>
      <c r="I97" s="1846"/>
      <c r="J97" s="1552">
        <v>45233</v>
      </c>
      <c r="K97" s="1549" t="s">
        <v>1082</v>
      </c>
    </row>
    <row r="98" spans="1:11" ht="15" customHeight="1" x14ac:dyDescent="0.25">
      <c r="A98" s="1854"/>
      <c r="B98" s="1854"/>
      <c r="C98" s="1841"/>
      <c r="D98" s="1841"/>
      <c r="E98" s="1841"/>
      <c r="F98" s="1841"/>
      <c r="G98" s="1841"/>
      <c r="H98" s="1846"/>
      <c r="I98" s="1846"/>
      <c r="J98" s="1552">
        <v>45233</v>
      </c>
      <c r="K98" s="1549" t="s">
        <v>1034</v>
      </c>
    </row>
    <row r="99" spans="1:11" ht="15" customHeight="1" x14ac:dyDescent="0.25">
      <c r="A99" s="1854"/>
      <c r="B99" s="1854"/>
      <c r="C99" s="1841"/>
      <c r="D99" s="1841"/>
      <c r="E99" s="1841"/>
      <c r="F99" s="1841"/>
      <c r="G99" s="1841"/>
      <c r="H99" s="1846"/>
      <c r="I99" s="1846"/>
      <c r="J99" s="1552">
        <v>45642</v>
      </c>
      <c r="K99" s="1575" t="s">
        <v>1073</v>
      </c>
    </row>
    <row r="100" spans="1:11" ht="15" customHeight="1" x14ac:dyDescent="0.25">
      <c r="A100" s="1854"/>
      <c r="B100" s="1854"/>
      <c r="C100" s="1841"/>
      <c r="D100" s="1841"/>
      <c r="E100" s="1841"/>
      <c r="F100" s="1841"/>
      <c r="G100" s="1841"/>
      <c r="H100" s="1846"/>
      <c r="I100" s="1846"/>
      <c r="J100" s="1552">
        <v>45688</v>
      </c>
      <c r="K100" s="1575" t="s">
        <v>1074</v>
      </c>
    </row>
    <row r="101" spans="1:11" ht="15" customHeight="1" x14ac:dyDescent="0.25">
      <c r="A101" s="1854"/>
      <c r="B101" s="1854"/>
      <c r="C101" s="1841"/>
      <c r="D101" s="1841"/>
      <c r="E101" s="1841"/>
      <c r="F101" s="1841"/>
      <c r="G101" s="1841"/>
      <c r="H101" s="1846"/>
      <c r="I101" s="1846"/>
      <c r="J101" s="1552">
        <v>45716</v>
      </c>
      <c r="K101" s="1575" t="s">
        <v>1075</v>
      </c>
    </row>
    <row r="102" spans="1:11" ht="15" customHeight="1" x14ac:dyDescent="0.25">
      <c r="A102" s="1854"/>
      <c r="B102" s="1854"/>
      <c r="C102" s="1841"/>
      <c r="D102" s="1841"/>
      <c r="E102" s="1841"/>
      <c r="F102" s="1841"/>
      <c r="G102" s="1841"/>
      <c r="H102" s="1846"/>
      <c r="I102" s="1846"/>
      <c r="J102" s="1552">
        <v>45769</v>
      </c>
      <c r="K102" s="1575" t="s">
        <v>1378</v>
      </c>
    </row>
    <row r="103" spans="1:11" ht="15" customHeight="1" x14ac:dyDescent="0.25">
      <c r="A103" s="1854"/>
      <c r="B103" s="1854"/>
      <c r="C103" s="1841"/>
      <c r="D103" s="1841"/>
      <c r="E103" s="1841"/>
      <c r="F103" s="1841"/>
      <c r="G103" s="1841"/>
      <c r="H103" s="1846"/>
      <c r="I103" s="1846"/>
      <c r="J103" s="1552">
        <v>45806</v>
      </c>
      <c r="K103" s="1575" t="s">
        <v>1162</v>
      </c>
    </row>
    <row r="104" spans="1:11" ht="15" customHeight="1" x14ac:dyDescent="0.25">
      <c r="A104" s="1854"/>
      <c r="B104" s="1854"/>
      <c r="C104" s="1841"/>
      <c r="D104" s="1841"/>
      <c r="E104" s="1841"/>
      <c r="F104" s="1841"/>
      <c r="G104" s="1841"/>
      <c r="H104" s="1846"/>
      <c r="I104" s="1846"/>
      <c r="J104" s="1552">
        <v>45810</v>
      </c>
      <c r="K104" s="1575" t="s">
        <v>1379</v>
      </c>
    </row>
    <row r="105" spans="1:11" ht="15" customHeight="1" x14ac:dyDescent="0.25">
      <c r="A105" s="1854"/>
      <c r="B105" s="1854"/>
      <c r="C105" s="1841"/>
      <c r="D105" s="1841"/>
      <c r="E105" s="1841"/>
      <c r="F105" s="1841"/>
      <c r="G105" s="1841"/>
      <c r="H105" s="1846"/>
      <c r="I105" s="1846"/>
      <c r="J105" s="1552">
        <v>45820</v>
      </c>
      <c r="K105" s="1575" t="s">
        <v>1475</v>
      </c>
    </row>
    <row r="106" spans="1:11" ht="15" customHeight="1" x14ac:dyDescent="0.25">
      <c r="A106" s="1854"/>
      <c r="B106" s="1854"/>
      <c r="C106" s="1841"/>
      <c r="D106" s="1841"/>
      <c r="E106" s="1841"/>
      <c r="F106" s="1841"/>
      <c r="G106" s="1841"/>
      <c r="H106" s="1846"/>
      <c r="I106" s="1846"/>
      <c r="J106" s="1552">
        <v>45834</v>
      </c>
      <c r="K106" s="1575" t="s">
        <v>1476</v>
      </c>
    </row>
    <row r="107" spans="1:11" ht="15" customHeight="1" x14ac:dyDescent="0.25">
      <c r="A107" s="1854"/>
      <c r="B107" s="1854"/>
      <c r="C107" s="1841"/>
      <c r="D107" s="1841"/>
      <c r="E107" s="1841"/>
      <c r="F107" s="1841"/>
      <c r="G107" s="1841"/>
      <c r="H107" s="1846"/>
      <c r="I107" s="1846"/>
      <c r="J107" s="1552">
        <v>45835</v>
      </c>
      <c r="K107" s="1575" t="s">
        <v>1477</v>
      </c>
    </row>
    <row r="108" spans="1:11" ht="15" customHeight="1" x14ac:dyDescent="0.25">
      <c r="A108" s="1854"/>
      <c r="B108" s="1854"/>
      <c r="C108" s="1841"/>
      <c r="D108" s="1841"/>
      <c r="E108" s="1841"/>
      <c r="F108" s="1841"/>
      <c r="G108" s="1841"/>
      <c r="H108" s="1846"/>
      <c r="I108" s="1846"/>
      <c r="J108" s="1552">
        <v>45839</v>
      </c>
      <c r="K108" s="1575" t="s">
        <v>1131</v>
      </c>
    </row>
    <row r="109" spans="1:11" ht="15" customHeight="1" x14ac:dyDescent="0.25">
      <c r="A109" s="1854"/>
      <c r="B109" s="1854"/>
      <c r="C109" s="1841"/>
      <c r="D109" s="1841"/>
      <c r="E109" s="1841"/>
      <c r="F109" s="1841"/>
      <c r="G109" s="1841"/>
      <c r="H109" s="1846"/>
      <c r="I109" s="1846"/>
      <c r="J109" s="1552">
        <v>45859</v>
      </c>
      <c r="K109" s="1575" t="s">
        <v>1170</v>
      </c>
    </row>
    <row r="110" spans="1:11" ht="15" customHeight="1" x14ac:dyDescent="0.25">
      <c r="A110" s="1905" t="s">
        <v>1016</v>
      </c>
      <c r="B110" s="1898" t="s">
        <v>1123</v>
      </c>
      <c r="C110" s="1899" t="s">
        <v>1124</v>
      </c>
      <c r="D110" s="1899" t="s">
        <v>1125</v>
      </c>
      <c r="E110" s="1899" t="s">
        <v>175</v>
      </c>
      <c r="F110" s="1899">
        <v>105</v>
      </c>
      <c r="G110" s="1899" t="s">
        <v>1126</v>
      </c>
      <c r="H110" s="1900">
        <v>1960000000</v>
      </c>
      <c r="I110" s="1900">
        <f>+H110/F110</f>
        <v>18666666.666666668</v>
      </c>
      <c r="J110" s="1562">
        <v>45279</v>
      </c>
      <c r="K110" s="1554" t="s">
        <v>1021</v>
      </c>
    </row>
    <row r="111" spans="1:11" ht="15" customHeight="1" x14ac:dyDescent="0.25">
      <c r="A111" s="1905"/>
      <c r="B111" s="1898"/>
      <c r="C111" s="1899"/>
      <c r="D111" s="1899"/>
      <c r="E111" s="1899"/>
      <c r="F111" s="1899"/>
      <c r="G111" s="1899"/>
      <c r="H111" s="1900"/>
      <c r="I111" s="1900"/>
      <c r="J111" s="1562">
        <v>45306</v>
      </c>
      <c r="K111" s="1554" t="s">
        <v>1023</v>
      </c>
    </row>
    <row r="112" spans="1:11" ht="15" customHeight="1" x14ac:dyDescent="0.25">
      <c r="A112" s="1905"/>
      <c r="B112" s="1898"/>
      <c r="C112" s="1899"/>
      <c r="D112" s="1899"/>
      <c r="E112" s="1899"/>
      <c r="F112" s="1899"/>
      <c r="G112" s="1899"/>
      <c r="H112" s="1900"/>
      <c r="I112" s="1900"/>
      <c r="J112" s="1562">
        <v>45359</v>
      </c>
      <c r="K112" s="1554" t="s">
        <v>1024</v>
      </c>
    </row>
    <row r="113" spans="1:11" ht="15" customHeight="1" x14ac:dyDescent="0.25">
      <c r="A113" s="1905"/>
      <c r="B113" s="1898"/>
      <c r="C113" s="1899"/>
      <c r="D113" s="1899"/>
      <c r="E113" s="1899"/>
      <c r="F113" s="1899"/>
      <c r="G113" s="1899"/>
      <c r="H113" s="1900"/>
      <c r="I113" s="1900"/>
      <c r="J113" s="1562">
        <v>45386</v>
      </c>
      <c r="K113" s="1554" t="s">
        <v>1045</v>
      </c>
    </row>
  </sheetData>
  <mergeCells count="85">
    <mergeCell ref="F87:F109"/>
    <mergeCell ref="G87:G109"/>
    <mergeCell ref="H87:H109"/>
    <mergeCell ref="I87:I109"/>
    <mergeCell ref="A8:A26"/>
    <mergeCell ref="B8:B26"/>
    <mergeCell ref="C8:C26"/>
    <mergeCell ref="D8:D26"/>
    <mergeCell ref="E8:E26"/>
    <mergeCell ref="F60:F67"/>
    <mergeCell ref="A87:A109"/>
    <mergeCell ref="B87:B109"/>
    <mergeCell ref="C87:C109"/>
    <mergeCell ref="D87:D109"/>
    <mergeCell ref="E87:E109"/>
    <mergeCell ref="F68:F86"/>
    <mergeCell ref="G68:G86"/>
    <mergeCell ref="H68:H86"/>
    <mergeCell ref="I68:I86"/>
    <mergeCell ref="A60:A67"/>
    <mergeCell ref="B60:B67"/>
    <mergeCell ref="C60:C67"/>
    <mergeCell ref="G60:G67"/>
    <mergeCell ref="H60:H67"/>
    <mergeCell ref="A68:A86"/>
    <mergeCell ref="B68:B86"/>
    <mergeCell ref="C68:C86"/>
    <mergeCell ref="D68:D86"/>
    <mergeCell ref="E68:E86"/>
    <mergeCell ref="A3:K3"/>
    <mergeCell ref="A1:K1"/>
    <mergeCell ref="A2:K2"/>
    <mergeCell ref="A5:K5"/>
    <mergeCell ref="D60:D67"/>
    <mergeCell ref="E60:E67"/>
    <mergeCell ref="C27:C33"/>
    <mergeCell ref="D27:D33"/>
    <mergeCell ref="E27:E33"/>
    <mergeCell ref="G8:G26"/>
    <mergeCell ref="H8:H26"/>
    <mergeCell ref="I60:I67"/>
    <mergeCell ref="H27:H33"/>
    <mergeCell ref="F40:F46"/>
    <mergeCell ref="G40:G46"/>
    <mergeCell ref="H40:H46"/>
    <mergeCell ref="I40:I46"/>
    <mergeCell ref="A40:A46"/>
    <mergeCell ref="B40:B46"/>
    <mergeCell ref="C40:C46"/>
    <mergeCell ref="D40:D46"/>
    <mergeCell ref="E40:E46"/>
    <mergeCell ref="I47:I59"/>
    <mergeCell ref="A47:A59"/>
    <mergeCell ref="B47:B59"/>
    <mergeCell ref="C47:C59"/>
    <mergeCell ref="D47:D59"/>
    <mergeCell ref="E47:E59"/>
    <mergeCell ref="F47:F59"/>
    <mergeCell ref="G47:G59"/>
    <mergeCell ref="H47:H59"/>
    <mergeCell ref="F8:F26"/>
    <mergeCell ref="A27:A33"/>
    <mergeCell ref="G27:G33"/>
    <mergeCell ref="I27:I33"/>
    <mergeCell ref="B34:B39"/>
    <mergeCell ref="C34:C39"/>
    <mergeCell ref="D34:D39"/>
    <mergeCell ref="E34:E39"/>
    <mergeCell ref="F34:F39"/>
    <mergeCell ref="G34:G39"/>
    <mergeCell ref="H34:H39"/>
    <mergeCell ref="I34:I39"/>
    <mergeCell ref="B27:B33"/>
    <mergeCell ref="A34:A39"/>
    <mergeCell ref="F27:F33"/>
    <mergeCell ref="I8:I26"/>
    <mergeCell ref="F110:F113"/>
    <mergeCell ref="G110:G113"/>
    <mergeCell ref="H110:H113"/>
    <mergeCell ref="I110:I113"/>
    <mergeCell ref="A110:A113"/>
    <mergeCell ref="B110:B113"/>
    <mergeCell ref="C110:C113"/>
    <mergeCell ref="D110:D113"/>
    <mergeCell ref="E110:E113"/>
  </mergeCells>
  <dataValidations count="6">
    <dataValidation type="list" allowBlank="1" showInputMessage="1" showErrorMessage="1" sqref="K72:K78 K80 K82 K84" xr:uid="{FE35B729-7D40-40D7-9A3F-E6A60A0684CC}">
      <formula1>$L$1:$L$10</formula1>
    </dataValidation>
    <dataValidation type="list" allowBlank="1" showInputMessage="1" showErrorMessage="1" sqref="K60 J69:J71" xr:uid="{90418985-9F7E-4887-B21D-B391587D4233}">
      <formula1>#REF!</formula1>
    </dataValidation>
    <dataValidation type="list" allowBlank="1" showInputMessage="1" showErrorMessage="1" sqref="K61" xr:uid="{4FF586DF-773F-435C-8422-3CDC4DBA931D}">
      <formula1>$L$4:$L$6</formula1>
    </dataValidation>
    <dataValidation type="list" allowBlank="1" showInputMessage="1" showErrorMessage="1" sqref="K41:K42" xr:uid="{C2D0DCD4-34D4-4664-8C47-800EC94DBDAA}">
      <formula1>$L$4:$L$8</formula1>
    </dataValidation>
    <dataValidation type="list" allowBlank="1" showInputMessage="1" showErrorMessage="1" sqref="K16:K19 K22:K23 K56 K54 K51:K52 K47:K49" xr:uid="{8FC24DC8-FA6B-486C-BA28-0D0B1721B734}">
      <formula1>$L$1:$L$7</formula1>
    </dataValidation>
    <dataValidation type="list" allowBlank="1" showInputMessage="1" showErrorMessage="1" sqref="K28:K29 K35:K36 K71:K78 K80:K82 K84 K88:K89 K110:K113" xr:uid="{16D6D75C-4076-4449-81A0-077AB44536AE}">
      <formula1>$L$4:$L$7</formula1>
    </dataValidation>
  </dataValidations>
  <printOptions horizontalCentered="1"/>
  <pageMargins left="0.70866141732283472" right="0.70866141732283472" top="0.74803149606299213" bottom="0.74803149606299213" header="0.31496062992125984" footer="0.51181102362204722"/>
  <pageSetup scale="54"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K8" sqref="K8:K29"/>
    </sheetView>
  </sheetViews>
  <sheetFormatPr baseColWidth="10" defaultColWidth="10.7265625" defaultRowHeight="15.5" x14ac:dyDescent="0.35"/>
  <cols>
    <col min="1" max="1" width="14.26953125" style="1312" customWidth="1"/>
    <col min="2" max="2" width="19.453125" style="1312" customWidth="1"/>
    <col min="3" max="3" width="17.7265625" style="1313" customWidth="1"/>
    <col min="4" max="4" width="16.453125" style="1313" customWidth="1"/>
    <col min="5" max="5" width="14.54296875" style="1313" customWidth="1"/>
    <col min="6" max="6" width="18.26953125" style="1314" customWidth="1"/>
    <col min="7" max="7" width="24" style="1314" customWidth="1"/>
    <col min="8" max="8" width="16.54296875" style="1313" customWidth="1"/>
    <col min="9" max="9" width="20.7265625" style="1306" customWidth="1"/>
    <col min="10" max="10" width="14.54296875" style="1315" customWidth="1"/>
    <col min="11" max="11" width="124.26953125" style="1316" bestFit="1" customWidth="1"/>
    <col min="12" max="12" width="21" style="1310" customWidth="1"/>
    <col min="13" max="13" width="54.1796875" style="1311" customWidth="1"/>
    <col min="14" max="16384" width="10.7265625" style="1304"/>
  </cols>
  <sheetData>
    <row r="1" spans="1:13" s="341" customFormat="1" ht="12.75" customHeight="1" x14ac:dyDescent="0.25">
      <c r="A1" s="1820" t="s">
        <v>0</v>
      </c>
      <c r="B1" s="1820"/>
      <c r="C1" s="1820"/>
      <c r="D1" s="1820"/>
      <c r="E1" s="1820"/>
      <c r="F1" s="1820"/>
      <c r="G1" s="1820"/>
      <c r="H1" s="1820"/>
      <c r="I1" s="1820"/>
      <c r="J1" s="1820"/>
      <c r="K1" s="1820"/>
      <c r="L1" s="550"/>
      <c r="M1" s="550"/>
    </row>
    <row r="2" spans="1:13" s="341" customFormat="1" ht="12.75" customHeight="1" x14ac:dyDescent="0.25">
      <c r="A2" s="1820" t="s">
        <v>419</v>
      </c>
      <c r="B2" s="1820"/>
      <c r="C2" s="1820"/>
      <c r="D2" s="1820"/>
      <c r="E2" s="1820"/>
      <c r="F2" s="1820"/>
      <c r="G2" s="1820"/>
      <c r="H2" s="1820"/>
      <c r="I2" s="1820"/>
      <c r="J2" s="1820"/>
      <c r="K2" s="1820"/>
      <c r="L2" s="550"/>
      <c r="M2" s="550"/>
    </row>
    <row r="3" spans="1:13" s="341" customFormat="1" ht="13.5" customHeight="1" x14ac:dyDescent="0.25">
      <c r="A3" s="1820" t="s">
        <v>1546</v>
      </c>
      <c r="B3" s="1820"/>
      <c r="C3" s="1820"/>
      <c r="D3" s="1820"/>
      <c r="E3" s="1820"/>
      <c r="F3" s="1820"/>
      <c r="G3" s="1820"/>
      <c r="H3" s="1820"/>
      <c r="I3" s="1820"/>
      <c r="J3" s="1820"/>
      <c r="K3" s="1820"/>
      <c r="L3" s="550"/>
      <c r="M3" s="550"/>
    </row>
    <row r="4" spans="1:13" s="341" customFormat="1" ht="6.65" customHeight="1" x14ac:dyDescent="0.25">
      <c r="A4" s="1133"/>
      <c r="B4" s="1133"/>
      <c r="C4" s="1133"/>
      <c r="D4" s="1133"/>
      <c r="E4" s="1133"/>
      <c r="F4" s="1133"/>
      <c r="G4" s="1133"/>
      <c r="H4" s="1133"/>
      <c r="I4" s="1133"/>
      <c r="J4" s="1133"/>
      <c r="K4" s="551"/>
    </row>
    <row r="5" spans="1:13" s="1382" customFormat="1" ht="34" customHeight="1" x14ac:dyDescent="0.25">
      <c r="A5" s="1855" t="s">
        <v>423</v>
      </c>
      <c r="B5" s="1856"/>
      <c r="C5" s="1856"/>
      <c r="D5" s="1856"/>
      <c r="E5" s="1856"/>
      <c r="F5" s="1856"/>
      <c r="G5" s="1856"/>
      <c r="H5" s="1856"/>
      <c r="I5" s="1856"/>
      <c r="J5" s="1856"/>
      <c r="K5" s="1856"/>
      <c r="L5" s="1370"/>
      <c r="M5" s="1370"/>
    </row>
    <row r="6" spans="1:13" s="1311" customFormat="1" x14ac:dyDescent="0.25">
      <c r="A6" s="1305"/>
      <c r="B6" s="1305"/>
      <c r="C6" s="1306"/>
      <c r="D6" s="1306"/>
      <c r="E6" s="1306"/>
      <c r="F6" s="1307"/>
      <c r="G6" s="1307"/>
      <c r="H6" s="1306"/>
      <c r="I6" s="1306"/>
      <c r="J6" s="1308"/>
      <c r="K6" s="1309"/>
      <c r="L6" s="1310"/>
    </row>
    <row r="7" spans="1:13" s="1311" customFormat="1" ht="31" x14ac:dyDescent="0.25">
      <c r="A7" s="1368" t="s">
        <v>549</v>
      </c>
      <c r="B7" s="1368" t="s">
        <v>640</v>
      </c>
      <c r="C7" s="1368" t="s">
        <v>62</v>
      </c>
      <c r="D7" s="1368" t="s">
        <v>47</v>
      </c>
      <c r="E7" s="1368" t="s">
        <v>128</v>
      </c>
      <c r="F7" s="1368" t="s">
        <v>524</v>
      </c>
      <c r="G7" s="1368" t="s">
        <v>275</v>
      </c>
      <c r="H7" s="1381" t="s">
        <v>641</v>
      </c>
      <c r="I7" s="1381" t="s">
        <v>642</v>
      </c>
      <c r="J7" s="1369" t="s">
        <v>643</v>
      </c>
      <c r="K7" s="1368" t="s">
        <v>644</v>
      </c>
    </row>
    <row r="8" spans="1:13" s="1311" customFormat="1" x14ac:dyDescent="0.25">
      <c r="A8" s="1926" t="s">
        <v>1097</v>
      </c>
      <c r="B8" s="1929" t="s">
        <v>1181</v>
      </c>
      <c r="C8" s="1926" t="s">
        <v>232</v>
      </c>
      <c r="D8" s="1926" t="s">
        <v>1182</v>
      </c>
      <c r="E8" s="1926" t="s">
        <v>1183</v>
      </c>
      <c r="F8" s="1926">
        <v>15</v>
      </c>
      <c r="G8" s="1926" t="s">
        <v>514</v>
      </c>
      <c r="H8" s="1927">
        <v>337</v>
      </c>
      <c r="I8" s="1927">
        <f>H8/15</f>
        <v>22.466666666666665</v>
      </c>
      <c r="J8" s="1565">
        <v>45173</v>
      </c>
      <c r="K8" s="1579" t="s">
        <v>1021</v>
      </c>
    </row>
    <row r="9" spans="1:13" s="1311" customFormat="1" x14ac:dyDescent="0.25">
      <c r="A9" s="1926"/>
      <c r="B9" s="1929"/>
      <c r="C9" s="1926"/>
      <c r="D9" s="1926"/>
      <c r="E9" s="1926"/>
      <c r="F9" s="1926"/>
      <c r="G9" s="1926"/>
      <c r="H9" s="1928"/>
      <c r="I9" s="1926"/>
      <c r="J9" s="1565">
        <v>45173</v>
      </c>
      <c r="K9" s="1580" t="s">
        <v>1022</v>
      </c>
    </row>
    <row r="10" spans="1:13" s="1311" customFormat="1" x14ac:dyDescent="0.25">
      <c r="A10" s="1926"/>
      <c r="B10" s="1929"/>
      <c r="C10" s="1926"/>
      <c r="D10" s="1926"/>
      <c r="E10" s="1926"/>
      <c r="F10" s="1926"/>
      <c r="G10" s="1926"/>
      <c r="H10" s="1928"/>
      <c r="I10" s="1926"/>
      <c r="J10" s="1565">
        <v>45173</v>
      </c>
      <c r="K10" s="1579" t="s">
        <v>1023</v>
      </c>
    </row>
    <row r="11" spans="1:13" s="1311" customFormat="1" x14ac:dyDescent="0.25">
      <c r="A11" s="1926"/>
      <c r="B11" s="1929"/>
      <c r="C11" s="1926"/>
      <c r="D11" s="1926"/>
      <c r="E11" s="1926"/>
      <c r="F11" s="1926"/>
      <c r="G11" s="1926"/>
      <c r="H11" s="1928"/>
      <c r="I11" s="1926"/>
      <c r="J11" s="1565">
        <v>45191</v>
      </c>
      <c r="K11" s="1580" t="s">
        <v>1184</v>
      </c>
    </row>
    <row r="12" spans="1:13" s="1311" customFormat="1" x14ac:dyDescent="0.25">
      <c r="A12" s="1926"/>
      <c r="B12" s="1929"/>
      <c r="C12" s="1926"/>
      <c r="D12" s="1926"/>
      <c r="E12" s="1926"/>
      <c r="F12" s="1926"/>
      <c r="G12" s="1926"/>
      <c r="H12" s="1928"/>
      <c r="I12" s="1926"/>
      <c r="J12" s="1565">
        <v>45237</v>
      </c>
      <c r="K12" s="1579" t="s">
        <v>1086</v>
      </c>
    </row>
    <row r="13" spans="1:13" s="1311" customFormat="1" x14ac:dyDescent="0.25">
      <c r="A13" s="1854" t="s">
        <v>1050</v>
      </c>
      <c r="B13" s="1836" t="s">
        <v>1051</v>
      </c>
      <c r="C13" s="1837" t="s">
        <v>137</v>
      </c>
      <c r="D13" s="1837" t="s">
        <v>1052</v>
      </c>
      <c r="E13" s="1842" t="s">
        <v>1053</v>
      </c>
      <c r="F13" s="1837">
        <v>31</v>
      </c>
      <c r="G13" s="1837" t="s">
        <v>514</v>
      </c>
      <c r="H13" s="1840">
        <v>996103552.41999996</v>
      </c>
      <c r="I13" s="1842">
        <f>+H13/F13</f>
        <v>32132372.658709675</v>
      </c>
      <c r="J13" s="1552">
        <v>45436</v>
      </c>
      <c r="K13" s="1551" t="s">
        <v>1021</v>
      </c>
    </row>
    <row r="14" spans="1:13" s="1311" customFormat="1" x14ac:dyDescent="0.25">
      <c r="A14" s="1854"/>
      <c r="B14" s="1836"/>
      <c r="C14" s="1837"/>
      <c r="D14" s="1837"/>
      <c r="E14" s="1842"/>
      <c r="F14" s="1837"/>
      <c r="G14" s="1837"/>
      <c r="H14" s="1840"/>
      <c r="I14" s="1842"/>
      <c r="J14" s="1552">
        <v>45439</v>
      </c>
      <c r="K14" s="1551" t="s">
        <v>1023</v>
      </c>
    </row>
    <row r="15" spans="1:13" s="1311" customFormat="1" x14ac:dyDescent="0.25">
      <c r="A15" s="1854"/>
      <c r="B15" s="1836"/>
      <c r="C15" s="1837"/>
      <c r="D15" s="1837"/>
      <c r="E15" s="1842"/>
      <c r="F15" s="1837"/>
      <c r="G15" s="1837"/>
      <c r="H15" s="1840"/>
      <c r="I15" s="1842"/>
      <c r="J15" s="1552">
        <v>45471</v>
      </c>
      <c r="K15" s="1549" t="s">
        <v>1024</v>
      </c>
    </row>
    <row r="16" spans="1:13" s="1311" customFormat="1" x14ac:dyDescent="0.25">
      <c r="A16" s="1854"/>
      <c r="B16" s="1836"/>
      <c r="C16" s="1837"/>
      <c r="D16" s="1837"/>
      <c r="E16" s="1842"/>
      <c r="F16" s="1837"/>
      <c r="G16" s="1837"/>
      <c r="H16" s="1840"/>
      <c r="I16" s="1842"/>
      <c r="J16" s="1558">
        <v>45503</v>
      </c>
      <c r="K16" s="1559" t="s">
        <v>1025</v>
      </c>
    </row>
    <row r="17" spans="1:11" s="1311" customFormat="1" x14ac:dyDescent="0.25">
      <c r="A17" s="1854"/>
      <c r="B17" s="1836"/>
      <c r="C17" s="1837"/>
      <c r="D17" s="1837"/>
      <c r="E17" s="1842"/>
      <c r="F17" s="1837"/>
      <c r="G17" s="1837"/>
      <c r="H17" s="1840"/>
      <c r="I17" s="1842"/>
      <c r="J17" s="1558">
        <v>45525</v>
      </c>
      <c r="K17" s="1559" t="s">
        <v>1054</v>
      </c>
    </row>
    <row r="18" spans="1:11" s="1311" customFormat="1" ht="15.65" customHeight="1" x14ac:dyDescent="0.25">
      <c r="A18" s="1854"/>
      <c r="B18" s="1836"/>
      <c r="C18" s="1837"/>
      <c r="D18" s="1837"/>
      <c r="E18" s="1842"/>
      <c r="F18" s="1837"/>
      <c r="G18" s="1837"/>
      <c r="H18" s="1840"/>
      <c r="I18" s="1842"/>
      <c r="J18" s="1558">
        <v>45531</v>
      </c>
      <c r="K18" s="1551" t="s">
        <v>1039</v>
      </c>
    </row>
    <row r="19" spans="1:11" s="1311" customFormat="1" x14ac:dyDescent="0.25">
      <c r="A19" s="1854"/>
      <c r="B19" s="1836"/>
      <c r="C19" s="1837"/>
      <c r="D19" s="1837"/>
      <c r="E19" s="1842"/>
      <c r="F19" s="1837"/>
      <c r="G19" s="1837"/>
      <c r="H19" s="1840"/>
      <c r="I19" s="1842"/>
      <c r="J19" s="1558">
        <v>45551</v>
      </c>
      <c r="K19" s="1550" t="s">
        <v>1055</v>
      </c>
    </row>
    <row r="20" spans="1:11" s="1311" customFormat="1" x14ac:dyDescent="0.25">
      <c r="A20" s="1854"/>
      <c r="B20" s="1836"/>
      <c r="C20" s="1837"/>
      <c r="D20" s="1837"/>
      <c r="E20" s="1842"/>
      <c r="F20" s="1837"/>
      <c r="G20" s="1837"/>
      <c r="H20" s="1840"/>
      <c r="I20" s="1842"/>
      <c r="J20" s="1558">
        <v>45601</v>
      </c>
      <c r="K20" s="1550" t="s">
        <v>1056</v>
      </c>
    </row>
    <row r="21" spans="1:11" s="1311" customFormat="1" x14ac:dyDescent="0.25">
      <c r="A21" s="1854"/>
      <c r="B21" s="1836"/>
      <c r="C21" s="1837"/>
      <c r="D21" s="1837"/>
      <c r="E21" s="1842"/>
      <c r="F21" s="1837"/>
      <c r="G21" s="1837"/>
      <c r="H21" s="1840"/>
      <c r="I21" s="1842"/>
      <c r="J21" s="1558">
        <v>45610</v>
      </c>
      <c r="K21" s="1550" t="s">
        <v>1057</v>
      </c>
    </row>
    <row r="22" spans="1:11" s="1311" customFormat="1" x14ac:dyDescent="0.25">
      <c r="A22" s="1854"/>
      <c r="B22" s="1836"/>
      <c r="C22" s="1837"/>
      <c r="D22" s="1837"/>
      <c r="E22" s="1842"/>
      <c r="F22" s="1837"/>
      <c r="G22" s="1837"/>
      <c r="H22" s="1840"/>
      <c r="I22" s="1842"/>
      <c r="J22" s="1558">
        <v>45708</v>
      </c>
      <c r="K22" s="1550" t="s">
        <v>1058</v>
      </c>
    </row>
    <row r="23" spans="1:11" s="1311" customFormat="1" x14ac:dyDescent="0.25">
      <c r="A23" s="1854"/>
      <c r="B23" s="1836"/>
      <c r="C23" s="1837"/>
      <c r="D23" s="1837"/>
      <c r="E23" s="1842"/>
      <c r="F23" s="1837"/>
      <c r="G23" s="1837"/>
      <c r="H23" s="1840"/>
      <c r="I23" s="1842"/>
      <c r="J23" s="1558">
        <v>45721</v>
      </c>
      <c r="K23" s="1550" t="s">
        <v>1059</v>
      </c>
    </row>
    <row r="24" spans="1:11" s="1311" customFormat="1" x14ac:dyDescent="0.25">
      <c r="A24" s="1854"/>
      <c r="B24" s="1836"/>
      <c r="C24" s="1837"/>
      <c r="D24" s="1837"/>
      <c r="E24" s="1842"/>
      <c r="F24" s="1837"/>
      <c r="G24" s="1837"/>
      <c r="H24" s="1840"/>
      <c r="I24" s="1842"/>
      <c r="J24" s="1558">
        <v>45789</v>
      </c>
      <c r="K24" s="1550" t="s">
        <v>1457</v>
      </c>
    </row>
    <row r="25" spans="1:11" s="1311" customFormat="1" x14ac:dyDescent="0.25">
      <c r="A25" s="1854"/>
      <c r="B25" s="1836"/>
      <c r="C25" s="1837"/>
      <c r="D25" s="1837"/>
      <c r="E25" s="1842"/>
      <c r="F25" s="1837"/>
      <c r="G25" s="1837"/>
      <c r="H25" s="1840"/>
      <c r="I25" s="1842"/>
      <c r="J25" s="1558">
        <v>45792</v>
      </c>
      <c r="K25" s="1550" t="s">
        <v>1458</v>
      </c>
    </row>
    <row r="26" spans="1:11" s="1311" customFormat="1" x14ac:dyDescent="0.25">
      <c r="A26" s="1854"/>
      <c r="B26" s="1836"/>
      <c r="C26" s="1837"/>
      <c r="D26" s="1837"/>
      <c r="E26" s="1842"/>
      <c r="F26" s="1837"/>
      <c r="G26" s="1837"/>
      <c r="H26" s="1840"/>
      <c r="I26" s="1842"/>
      <c r="J26" s="1558">
        <v>45792</v>
      </c>
      <c r="K26" s="1550" t="s">
        <v>1459</v>
      </c>
    </row>
    <row r="27" spans="1:11" s="1311" customFormat="1" ht="15.65" customHeight="1" x14ac:dyDescent="0.25">
      <c r="A27" s="1854"/>
      <c r="B27" s="1836"/>
      <c r="C27" s="1837"/>
      <c r="D27" s="1837"/>
      <c r="E27" s="1842"/>
      <c r="F27" s="1837"/>
      <c r="G27" s="1837"/>
      <c r="H27" s="1840"/>
      <c r="I27" s="1842"/>
      <c r="J27" s="1558">
        <v>45796</v>
      </c>
      <c r="K27" s="1560" t="s">
        <v>1460</v>
      </c>
    </row>
    <row r="28" spans="1:11" s="1311" customFormat="1" x14ac:dyDescent="0.25">
      <c r="A28" s="1854"/>
      <c r="B28" s="1836"/>
      <c r="C28" s="1837"/>
      <c r="D28" s="1837"/>
      <c r="E28" s="1842"/>
      <c r="F28" s="1837"/>
      <c r="G28" s="1837"/>
      <c r="H28" s="1840"/>
      <c r="I28" s="1842"/>
      <c r="J28" s="1558">
        <v>45845</v>
      </c>
      <c r="K28" s="1560" t="s">
        <v>1521</v>
      </c>
    </row>
    <row r="29" spans="1:11" s="1311" customFormat="1" x14ac:dyDescent="0.25">
      <c r="A29" s="1854"/>
      <c r="B29" s="1836"/>
      <c r="C29" s="1837"/>
      <c r="D29" s="1837"/>
      <c r="E29" s="1842"/>
      <c r="F29" s="1837"/>
      <c r="G29" s="1837"/>
      <c r="H29" s="1840"/>
      <c r="I29" s="1842"/>
      <c r="J29" s="1558">
        <v>45881</v>
      </c>
      <c r="K29" s="1560" t="s">
        <v>1056</v>
      </c>
    </row>
    <row r="30" spans="1:11" s="1311" customFormat="1" x14ac:dyDescent="0.25"/>
    <row r="31" spans="1:11" s="1311" customFormat="1" x14ac:dyDescent="0.25"/>
    <row r="32" spans="1:11" s="1311" customFormat="1" x14ac:dyDescent="0.25"/>
    <row r="33" s="1292" customFormat="1" ht="15.75" customHeight="1" x14ac:dyDescent="0.25"/>
    <row r="34" s="1292" customFormat="1" ht="14.5" x14ac:dyDescent="0.25"/>
    <row r="35" s="1292" customFormat="1" ht="14.5" x14ac:dyDescent="0.25"/>
    <row r="36" s="1292" customFormat="1" ht="14.5" x14ac:dyDescent="0.25"/>
    <row r="37" s="1292" customFormat="1" ht="14.5" x14ac:dyDescent="0.25"/>
    <row r="38" s="1292" customFormat="1" ht="14.5" x14ac:dyDescent="0.25"/>
    <row r="39" s="1292" customFormat="1" ht="14.5" x14ac:dyDescent="0.25"/>
    <row r="40" s="1292" customFormat="1" ht="14.5" x14ac:dyDescent="0.25"/>
    <row r="41" s="1292" customFormat="1" ht="14.5" x14ac:dyDescent="0.25"/>
    <row r="42" s="1292" customFormat="1" ht="14.5" x14ac:dyDescent="0.25"/>
    <row r="43" s="1292" customFormat="1" ht="14.5" x14ac:dyDescent="0.25"/>
    <row r="44" s="1292" customFormat="1" ht="14.5" x14ac:dyDescent="0.25"/>
    <row r="45" s="1292" customFormat="1" ht="14.5" x14ac:dyDescent="0.25"/>
    <row r="46" s="1292" customFormat="1" ht="14.5" x14ac:dyDescent="0.25"/>
    <row r="47" s="1304" customFormat="1" x14ac:dyDescent="0.35"/>
    <row r="48" s="1304" customFormat="1" x14ac:dyDescent="0.35"/>
    <row r="49" s="1304" customFormat="1" x14ac:dyDescent="0.35"/>
    <row r="50" s="1304" customFormat="1" x14ac:dyDescent="0.35"/>
    <row r="51" s="1304" customFormat="1" x14ac:dyDescent="0.35"/>
    <row r="52" s="1304" customFormat="1" x14ac:dyDescent="0.35"/>
    <row r="53" s="1304" customFormat="1" x14ac:dyDescent="0.35"/>
    <row r="54" s="1304" customFormat="1" x14ac:dyDescent="0.35"/>
    <row r="55" s="1304" customFormat="1" x14ac:dyDescent="0.35"/>
    <row r="56" s="1304" customFormat="1" x14ac:dyDescent="0.35"/>
    <row r="57" s="1304" customFormat="1" x14ac:dyDescent="0.35"/>
  </sheetData>
  <mergeCells count="22">
    <mergeCell ref="A1:K1"/>
    <mergeCell ref="D8:D12"/>
    <mergeCell ref="E8:E12"/>
    <mergeCell ref="A5:K5"/>
    <mergeCell ref="A3:K3"/>
    <mergeCell ref="A2:K2"/>
    <mergeCell ref="F8:F12"/>
    <mergeCell ref="G8:G12"/>
    <mergeCell ref="H8:H12"/>
    <mergeCell ref="I8:I12"/>
    <mergeCell ref="A13:A29"/>
    <mergeCell ref="B13:B29"/>
    <mergeCell ref="C13:C29"/>
    <mergeCell ref="D13:D29"/>
    <mergeCell ref="E13:E29"/>
    <mergeCell ref="F13:F29"/>
    <mergeCell ref="G13:G29"/>
    <mergeCell ref="H13:H29"/>
    <mergeCell ref="I13:I29"/>
    <mergeCell ref="A8:A12"/>
    <mergeCell ref="B8:B12"/>
    <mergeCell ref="C8:C12"/>
  </mergeCells>
  <dataValidations count="3">
    <dataValidation type="list" allowBlank="1" showInputMessage="1" showErrorMessage="1" sqref="K15" xr:uid="{F2E2912C-E3EB-4D8C-8F66-1344DAD853FE}">
      <formula1>#REF!</formula1>
    </dataValidation>
    <dataValidation type="list" allowBlank="1" showInputMessage="1" showErrorMessage="1" sqref="K13:K14" xr:uid="{0921D5F0-B4ED-4F3B-9437-8CDD12D485EA}">
      <formula1>$L$4:$L$7</formula1>
    </dataValidation>
    <dataValidation type="list" allowBlank="1" showInputMessage="1" showErrorMessage="1" sqref="K18" xr:uid="{A8E397F5-8388-4893-BCA9-1D21969E24AB}">
      <formula1>$L$1:$L$10</formula1>
    </dataValidation>
  </dataValidations>
  <printOptions horizontalCentered="1"/>
  <pageMargins left="0.70866141732283472" right="0.70866141732283472" top="0.74803149606299213" bottom="0.74803149606299213" header="0.31496062992125984" footer="0.51181102362204722"/>
  <pageSetup scale="48"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A8" sqref="A8:N26"/>
    </sheetView>
  </sheetViews>
  <sheetFormatPr baseColWidth="10" defaultColWidth="11.453125" defaultRowHeight="14.5" x14ac:dyDescent="0.35"/>
  <cols>
    <col min="1" max="1" width="21.1796875" style="1329" customWidth="1"/>
    <col min="2" max="2" width="17" style="1329" bestFit="1" customWidth="1"/>
    <col min="3" max="3" width="12" style="1329" customWidth="1"/>
    <col min="4" max="4" width="28.54296875" style="1329" customWidth="1"/>
    <col min="5" max="5" width="19.453125" style="1329" customWidth="1"/>
    <col min="6" max="6" width="12.81640625" style="1329" customWidth="1"/>
    <col min="7" max="7" width="16.54296875" style="1329" customWidth="1"/>
    <col min="8" max="8" width="19.54296875" style="1329" bestFit="1" customWidth="1"/>
    <col min="9" max="9" width="19.1796875" style="1329" bestFit="1" customWidth="1"/>
    <col min="10" max="10" width="19.7265625" style="1329" customWidth="1"/>
    <col min="11" max="11" width="14.54296875" style="1329" bestFit="1" customWidth="1"/>
    <col min="12" max="12" width="9.7265625" style="1329" bestFit="1" customWidth="1"/>
    <col min="13" max="13" width="24.1796875" style="1329" hidden="1" customWidth="1"/>
    <col min="14" max="14" width="18" style="1329" hidden="1" customWidth="1"/>
    <col min="15" max="15" width="21.7265625" style="1329" hidden="1" customWidth="1"/>
    <col min="16" max="16" width="19.1796875" style="1329" hidden="1" customWidth="1"/>
    <col min="17" max="17" width="23.54296875" style="1329" hidden="1" customWidth="1"/>
    <col min="18" max="18" width="16.81640625" style="1329" hidden="1" customWidth="1"/>
    <col min="19" max="19" width="16.26953125" style="1329" hidden="1" customWidth="1"/>
    <col min="20" max="20" width="19.54296875" style="1329" hidden="1" customWidth="1"/>
    <col min="21" max="21" width="12.81640625" style="1329" hidden="1" customWidth="1"/>
    <col min="22" max="24" width="14.81640625" style="1329" hidden="1" customWidth="1"/>
    <col min="25" max="26" width="15.26953125" style="1329" hidden="1" customWidth="1"/>
    <col min="27" max="27" width="20.7265625" style="1329" hidden="1" customWidth="1"/>
    <col min="28" max="28" width="17.1796875" style="1329" hidden="1" customWidth="1"/>
    <col min="29" max="29" width="15.1796875" style="1329" hidden="1" customWidth="1"/>
    <col min="30" max="111" width="12.1796875" style="1329" customWidth="1"/>
    <col min="112" max="1011" width="13.26953125" style="1329" customWidth="1"/>
    <col min="1012" max="10011" width="14.453125" style="1329" customWidth="1"/>
    <col min="10012" max="16384" width="15.453125" style="1329" customWidth="1"/>
  </cols>
  <sheetData>
    <row r="1" spans="1:14" s="1144" customFormat="1" ht="14.15" customHeight="1" x14ac:dyDescent="0.35">
      <c r="A1" s="1820" t="s">
        <v>0</v>
      </c>
      <c r="B1" s="1820"/>
      <c r="C1" s="1820"/>
      <c r="D1" s="1820"/>
      <c r="E1" s="1820"/>
      <c r="F1" s="1820"/>
      <c r="G1" s="1820"/>
      <c r="H1" s="1820"/>
      <c r="I1" s="1820"/>
      <c r="J1" s="1820"/>
      <c r="K1" s="1820"/>
      <c r="L1" s="1820"/>
    </row>
    <row r="2" spans="1:14" s="1144" customFormat="1" ht="16.5" customHeight="1" x14ac:dyDescent="0.35">
      <c r="A2" s="1820" t="s">
        <v>419</v>
      </c>
      <c r="B2" s="1820"/>
      <c r="C2" s="1820"/>
      <c r="D2" s="1820"/>
      <c r="E2" s="1820"/>
      <c r="F2" s="1820"/>
      <c r="G2" s="1820"/>
      <c r="H2" s="1820"/>
      <c r="I2" s="1820"/>
      <c r="J2" s="1820"/>
      <c r="K2" s="1820"/>
      <c r="L2" s="1820"/>
    </row>
    <row r="3" spans="1:14" s="1144" customFormat="1" ht="14.5" customHeight="1" x14ac:dyDescent="0.35">
      <c r="A3" s="1820" t="s">
        <v>1546</v>
      </c>
      <c r="B3" s="1820"/>
      <c r="C3" s="1820"/>
      <c r="D3" s="1820"/>
      <c r="E3" s="1820"/>
      <c r="F3" s="1820"/>
      <c r="G3" s="1820"/>
      <c r="H3" s="1820"/>
      <c r="I3" s="1820"/>
      <c r="J3" s="1820"/>
      <c r="K3" s="1820"/>
      <c r="L3" s="1820"/>
    </row>
    <row r="4" spans="1:14" s="1144" customFormat="1" ht="10.5" customHeight="1" x14ac:dyDescent="0.35">
      <c r="A4" s="1820"/>
      <c r="B4" s="1820"/>
      <c r="C4" s="1820"/>
      <c r="D4" s="1820"/>
      <c r="E4" s="1820"/>
      <c r="F4" s="1820"/>
      <c r="G4" s="1820"/>
      <c r="H4" s="1820"/>
      <c r="I4" s="1820"/>
      <c r="J4" s="1820"/>
      <c r="K4" s="1820"/>
      <c r="L4" s="1820"/>
    </row>
    <row r="5" spans="1:14" s="1144" customFormat="1" ht="33" customHeight="1" x14ac:dyDescent="0.35">
      <c r="A5" s="1855" t="s">
        <v>526</v>
      </c>
      <c r="B5" s="1856"/>
      <c r="C5" s="1856"/>
      <c r="D5" s="1856"/>
      <c r="E5" s="1856"/>
      <c r="F5" s="1856"/>
      <c r="G5" s="1856"/>
      <c r="H5" s="1856"/>
      <c r="I5" s="1856"/>
      <c r="J5" s="1856"/>
      <c r="K5" s="1856"/>
      <c r="L5" s="1856"/>
    </row>
    <row r="6" spans="1:14" ht="6.5" customHeight="1" x14ac:dyDescent="0.35"/>
    <row r="7" spans="1:14" s="1311" customFormat="1" ht="46.5" x14ac:dyDescent="0.25">
      <c r="A7" s="1368" t="s">
        <v>245</v>
      </c>
      <c r="B7" s="1368" t="s">
        <v>827</v>
      </c>
      <c r="C7" s="1368" t="s">
        <v>128</v>
      </c>
      <c r="D7" s="1368" t="s">
        <v>48</v>
      </c>
      <c r="E7" s="1368" t="s">
        <v>828</v>
      </c>
      <c r="F7" s="1368" t="s">
        <v>524</v>
      </c>
      <c r="G7" s="1368" t="s">
        <v>829</v>
      </c>
      <c r="H7" s="1381" t="s">
        <v>47</v>
      </c>
      <c r="I7" s="1381" t="s">
        <v>43</v>
      </c>
      <c r="J7" s="1369" t="s">
        <v>830</v>
      </c>
      <c r="K7" s="1368" t="s">
        <v>831</v>
      </c>
      <c r="L7" s="1368" t="s">
        <v>832</v>
      </c>
      <c r="M7" s="1311" t="s">
        <v>833</v>
      </c>
      <c r="N7" s="1311" t="s">
        <v>834</v>
      </c>
    </row>
    <row r="8" spans="1:14" ht="24" x14ac:dyDescent="0.35">
      <c r="A8" s="1581" t="s">
        <v>1185</v>
      </c>
      <c r="B8" s="1582">
        <v>43617</v>
      </c>
      <c r="C8" s="1583" t="s">
        <v>1053</v>
      </c>
      <c r="D8" s="1583" t="s">
        <v>1159</v>
      </c>
      <c r="E8" s="1584">
        <v>2490735989.8500004</v>
      </c>
      <c r="F8" s="1585">
        <v>106</v>
      </c>
      <c r="G8" s="1584">
        <v>23497509.33820755</v>
      </c>
      <c r="H8" s="1586" t="s">
        <v>1186</v>
      </c>
      <c r="I8" s="1586" t="s">
        <v>1187</v>
      </c>
      <c r="J8" s="1583" t="s">
        <v>1545</v>
      </c>
      <c r="K8" s="1587">
        <v>0.94</v>
      </c>
      <c r="L8" s="1587">
        <v>1</v>
      </c>
      <c r="M8" s="1587">
        <v>0.95</v>
      </c>
      <c r="N8" s="1587">
        <v>1</v>
      </c>
    </row>
    <row r="9" spans="1:14" ht="24" x14ac:dyDescent="0.35">
      <c r="A9" s="1588" t="s">
        <v>1189</v>
      </c>
      <c r="B9" s="1589">
        <v>43891</v>
      </c>
      <c r="C9" s="1590" t="s">
        <v>1053</v>
      </c>
      <c r="D9" s="1590" t="s">
        <v>1190</v>
      </c>
      <c r="E9" s="1591">
        <v>1850688462.1700001</v>
      </c>
      <c r="F9" s="1592">
        <v>70</v>
      </c>
      <c r="G9" s="1591">
        <v>26438406.602428574</v>
      </c>
      <c r="H9" s="1593" t="s">
        <v>1191</v>
      </c>
      <c r="I9" s="1590" t="s">
        <v>531</v>
      </c>
      <c r="J9" s="1590" t="s">
        <v>1192</v>
      </c>
      <c r="K9" s="1594">
        <v>0.79</v>
      </c>
      <c r="L9" s="1594">
        <v>0.99</v>
      </c>
      <c r="M9" s="1594">
        <v>0.79</v>
      </c>
      <c r="N9" s="1594">
        <v>0.86</v>
      </c>
    </row>
    <row r="10" spans="1:14" ht="24" x14ac:dyDescent="0.35">
      <c r="A10" s="1581" t="s">
        <v>1193</v>
      </c>
      <c r="B10" s="1582">
        <v>43922</v>
      </c>
      <c r="C10" s="1583" t="s">
        <v>1194</v>
      </c>
      <c r="D10" s="1583" t="s">
        <v>1195</v>
      </c>
      <c r="E10" s="1584">
        <v>2813063784.7600002</v>
      </c>
      <c r="F10" s="1585" t="s">
        <v>1196</v>
      </c>
      <c r="G10" s="1585" t="s">
        <v>1196</v>
      </c>
      <c r="H10" s="1586" t="s">
        <v>1197</v>
      </c>
      <c r="I10" s="1583" t="s">
        <v>531</v>
      </c>
      <c r="J10" s="1583" t="s">
        <v>1188</v>
      </c>
      <c r="K10" s="1587">
        <v>0.84</v>
      </c>
      <c r="L10" s="1587" t="s">
        <v>1196</v>
      </c>
      <c r="M10" s="1587">
        <v>0.87</v>
      </c>
      <c r="N10" s="1587">
        <v>1</v>
      </c>
    </row>
    <row r="11" spans="1:14" ht="24" x14ac:dyDescent="0.35">
      <c r="A11" s="1588" t="s">
        <v>1199</v>
      </c>
      <c r="B11" s="1589">
        <v>44440</v>
      </c>
      <c r="C11" s="1590" t="s">
        <v>1194</v>
      </c>
      <c r="D11" s="1590" t="s">
        <v>1200</v>
      </c>
      <c r="E11" s="1591">
        <v>673991408.10000002</v>
      </c>
      <c r="F11" s="1592" t="s">
        <v>1196</v>
      </c>
      <c r="G11" s="1592" t="s">
        <v>1196</v>
      </c>
      <c r="H11" s="1595" t="s">
        <v>1201</v>
      </c>
      <c r="I11" s="1593" t="s">
        <v>1202</v>
      </c>
      <c r="J11" s="1593" t="s">
        <v>1192</v>
      </c>
      <c r="K11" s="1594">
        <v>0.73</v>
      </c>
      <c r="L11" s="1594" t="s">
        <v>1196</v>
      </c>
      <c r="M11" s="1594">
        <v>0.72</v>
      </c>
      <c r="N11" s="1594">
        <v>1</v>
      </c>
    </row>
    <row r="12" spans="1:14" ht="24" x14ac:dyDescent="0.35">
      <c r="A12" s="1581" t="s">
        <v>1203</v>
      </c>
      <c r="B12" s="1582">
        <v>44470</v>
      </c>
      <c r="C12" s="1583" t="s">
        <v>1053</v>
      </c>
      <c r="D12" s="1583" t="s">
        <v>509</v>
      </c>
      <c r="E12" s="1584">
        <v>3401984737.4200001</v>
      </c>
      <c r="F12" s="1585">
        <v>120</v>
      </c>
      <c r="G12" s="1584">
        <v>28349872.811833333</v>
      </c>
      <c r="H12" s="1596" t="s">
        <v>1018</v>
      </c>
      <c r="I12" s="1583" t="s">
        <v>531</v>
      </c>
      <c r="J12" s="1583" t="s">
        <v>1188</v>
      </c>
      <c r="K12" s="1587">
        <v>0.66</v>
      </c>
      <c r="L12" s="1587">
        <v>0.97</v>
      </c>
      <c r="M12" s="1587">
        <v>0.81</v>
      </c>
      <c r="N12" s="1587">
        <v>1</v>
      </c>
    </row>
    <row r="13" spans="1:14" ht="24" x14ac:dyDescent="0.35">
      <c r="A13" s="1588" t="s">
        <v>1204</v>
      </c>
      <c r="B13" s="1589">
        <v>44531</v>
      </c>
      <c r="C13" s="1590" t="s">
        <v>1053</v>
      </c>
      <c r="D13" s="1590" t="s">
        <v>1195</v>
      </c>
      <c r="E13" s="1591">
        <v>4130930815.0300002</v>
      </c>
      <c r="F13" s="1592">
        <v>142</v>
      </c>
      <c r="G13" s="1591">
        <v>29091062.077676058</v>
      </c>
      <c r="H13" s="1593" t="s">
        <v>1205</v>
      </c>
      <c r="I13" s="1590" t="s">
        <v>541</v>
      </c>
      <c r="J13" s="1590" t="s">
        <v>1188</v>
      </c>
      <c r="K13" s="1594">
        <v>0.98</v>
      </c>
      <c r="L13" s="1594">
        <v>1</v>
      </c>
      <c r="M13" s="1594">
        <v>0.98</v>
      </c>
      <c r="N13" s="1594">
        <v>1</v>
      </c>
    </row>
    <row r="14" spans="1:14" ht="24" x14ac:dyDescent="0.35">
      <c r="A14" s="1581" t="s">
        <v>1206</v>
      </c>
      <c r="B14" s="1582">
        <v>44896</v>
      </c>
      <c r="C14" s="1583" t="s">
        <v>1053</v>
      </c>
      <c r="D14" s="1583" t="s">
        <v>1190</v>
      </c>
      <c r="E14" s="1584">
        <v>1780427241.3699999</v>
      </c>
      <c r="F14" s="1585">
        <v>61</v>
      </c>
      <c r="G14" s="1584">
        <v>29187331.825737704</v>
      </c>
      <c r="H14" s="1586" t="s">
        <v>1207</v>
      </c>
      <c r="I14" s="1583" t="s">
        <v>1208</v>
      </c>
      <c r="J14" s="1583" t="s">
        <v>1192</v>
      </c>
      <c r="K14" s="1587">
        <v>1</v>
      </c>
      <c r="L14" s="1587">
        <v>1</v>
      </c>
      <c r="M14" s="1587">
        <v>1</v>
      </c>
      <c r="N14" s="1587">
        <v>1</v>
      </c>
    </row>
    <row r="15" spans="1:14" ht="24" x14ac:dyDescent="0.35">
      <c r="A15" s="1588" t="s">
        <v>1209</v>
      </c>
      <c r="B15" s="1589">
        <v>45200</v>
      </c>
      <c r="C15" s="1590" t="s">
        <v>1053</v>
      </c>
      <c r="D15" s="1590" t="s">
        <v>1200</v>
      </c>
      <c r="E15" s="1591">
        <v>6685342377.0299997</v>
      </c>
      <c r="F15" s="1592">
        <v>168</v>
      </c>
      <c r="G15" s="1591">
        <v>39793704.625178568</v>
      </c>
      <c r="H15" s="1593" t="s">
        <v>1210</v>
      </c>
      <c r="I15" s="1590" t="s">
        <v>1211</v>
      </c>
      <c r="J15" s="1590" t="s">
        <v>1212</v>
      </c>
      <c r="K15" s="1594">
        <v>0.89</v>
      </c>
      <c r="L15" s="1594">
        <v>0.84</v>
      </c>
      <c r="M15" s="1594">
        <v>0.79</v>
      </c>
      <c r="N15" s="1594">
        <v>1</v>
      </c>
    </row>
    <row r="16" spans="1:14" ht="24" x14ac:dyDescent="0.35">
      <c r="A16" s="1581" t="s">
        <v>1213</v>
      </c>
      <c r="B16" s="1582">
        <v>45200</v>
      </c>
      <c r="C16" s="1583" t="s">
        <v>1053</v>
      </c>
      <c r="D16" s="1583" t="s">
        <v>1190</v>
      </c>
      <c r="E16" s="1584">
        <v>4741914421.6599998</v>
      </c>
      <c r="F16" s="1585">
        <v>120</v>
      </c>
      <c r="G16" s="1584">
        <v>39515953.513833329</v>
      </c>
      <c r="H16" s="1586" t="s">
        <v>1214</v>
      </c>
      <c r="I16" s="1583" t="s">
        <v>1211</v>
      </c>
      <c r="J16" s="1583" t="s">
        <v>1212</v>
      </c>
      <c r="K16" s="1587">
        <v>1</v>
      </c>
      <c r="L16" s="1587">
        <v>1</v>
      </c>
      <c r="M16" s="1587">
        <v>1</v>
      </c>
      <c r="N16" s="1587">
        <v>1</v>
      </c>
    </row>
    <row r="17" spans="1:14" ht="24" x14ac:dyDescent="0.35">
      <c r="A17" s="1588" t="s">
        <v>1215</v>
      </c>
      <c r="B17" s="1589">
        <v>45261</v>
      </c>
      <c r="C17" s="1590" t="s">
        <v>1053</v>
      </c>
      <c r="D17" s="1590" t="s">
        <v>1195</v>
      </c>
      <c r="E17" s="1591">
        <v>5233980657.1800003</v>
      </c>
      <c r="F17" s="1592">
        <v>180</v>
      </c>
      <c r="G17" s="1591">
        <v>29077670.317666668</v>
      </c>
      <c r="H17" s="1593" t="s">
        <v>1216</v>
      </c>
      <c r="I17" s="1590" t="s">
        <v>1217</v>
      </c>
      <c r="J17" s="1590" t="s">
        <v>1212</v>
      </c>
      <c r="K17" s="1594">
        <v>0.8</v>
      </c>
      <c r="L17" s="1594">
        <v>0.25</v>
      </c>
      <c r="M17" s="1594">
        <v>0.5</v>
      </c>
      <c r="N17" s="1594">
        <v>0.56999999999999995</v>
      </c>
    </row>
    <row r="18" spans="1:14" ht="24" x14ac:dyDescent="0.35">
      <c r="A18" s="1597" t="s">
        <v>1218</v>
      </c>
      <c r="B18" s="1598">
        <v>45323</v>
      </c>
      <c r="C18" s="1599" t="s">
        <v>1053</v>
      </c>
      <c r="D18" s="1599" t="s">
        <v>1200</v>
      </c>
      <c r="E18" s="1600">
        <v>1159676769.9400001</v>
      </c>
      <c r="F18" s="1601">
        <v>40</v>
      </c>
      <c r="G18" s="1600">
        <v>28991919.25</v>
      </c>
      <c r="H18" s="1602" t="s">
        <v>1160</v>
      </c>
      <c r="I18" s="1599" t="s">
        <v>1139</v>
      </c>
      <c r="J18" s="1599" t="s">
        <v>1192</v>
      </c>
      <c r="K18" s="1603">
        <v>0.72</v>
      </c>
      <c r="L18" s="1603">
        <v>0.99</v>
      </c>
      <c r="M18" s="1603">
        <v>0.9</v>
      </c>
      <c r="N18" s="1603">
        <v>0.94</v>
      </c>
    </row>
    <row r="19" spans="1:14" x14ac:dyDescent="0.35">
      <c r="A19" s="1604" t="s">
        <v>1400</v>
      </c>
      <c r="B19" s="1605">
        <v>44917</v>
      </c>
      <c r="C19" s="1606" t="s">
        <v>1019</v>
      </c>
      <c r="D19" s="1607" t="s">
        <v>1200</v>
      </c>
      <c r="E19" s="1608">
        <v>4321309303.3299999</v>
      </c>
      <c r="F19" s="1606">
        <v>140</v>
      </c>
      <c r="G19" s="1591">
        <v>30866495.02</v>
      </c>
      <c r="H19" s="1606" t="s">
        <v>1219</v>
      </c>
      <c r="I19" s="1609" t="s">
        <v>1220</v>
      </c>
      <c r="J19" s="1606" t="s">
        <v>1198</v>
      </c>
      <c r="K19" s="1610" t="s">
        <v>1196</v>
      </c>
      <c r="L19" s="1594">
        <v>0.94</v>
      </c>
      <c r="M19" s="1610">
        <v>0.95</v>
      </c>
      <c r="N19" s="1610">
        <v>0.9</v>
      </c>
    </row>
    <row r="20" spans="1:14" x14ac:dyDescent="0.35">
      <c r="A20" s="1611" t="s">
        <v>1221</v>
      </c>
      <c r="B20" s="1612">
        <v>45295</v>
      </c>
      <c r="C20" s="1613" t="s">
        <v>1222</v>
      </c>
      <c r="D20" s="1614" t="s">
        <v>1200</v>
      </c>
      <c r="E20" s="1615">
        <v>601596068.07000005</v>
      </c>
      <c r="F20" s="1613">
        <v>20</v>
      </c>
      <c r="G20" s="1584">
        <f t="shared" ref="G20:G26" si="0">E20/F20</f>
        <v>30079803.403500002</v>
      </c>
      <c r="H20" s="1613" t="s">
        <v>1223</v>
      </c>
      <c r="I20" s="1616" t="s">
        <v>634</v>
      </c>
      <c r="J20" s="1613" t="s">
        <v>1192</v>
      </c>
      <c r="K20" s="1603" t="s">
        <v>1196</v>
      </c>
      <c r="L20" s="1617">
        <v>0.93</v>
      </c>
      <c r="M20" s="1617">
        <v>0.93</v>
      </c>
      <c r="N20" s="1617">
        <v>1</v>
      </c>
    </row>
    <row r="21" spans="1:14" ht="20" x14ac:dyDescent="0.35">
      <c r="A21" s="1604" t="s">
        <v>1224</v>
      </c>
      <c r="B21" s="1605">
        <v>45551</v>
      </c>
      <c r="C21" s="1606" t="s">
        <v>1053</v>
      </c>
      <c r="D21" s="1607" t="s">
        <v>1200</v>
      </c>
      <c r="E21" s="1608">
        <v>6150009727.9499998</v>
      </c>
      <c r="F21" s="1606">
        <v>212</v>
      </c>
      <c r="G21" s="1591">
        <f t="shared" si="0"/>
        <v>29009479.848820753</v>
      </c>
      <c r="H21" s="1606" t="s">
        <v>1225</v>
      </c>
      <c r="I21" s="1609" t="s">
        <v>1226</v>
      </c>
      <c r="J21" s="1606" t="s">
        <v>1198</v>
      </c>
      <c r="K21" s="1610">
        <v>0.57999999999999996</v>
      </c>
      <c r="L21" s="1610">
        <v>0.42</v>
      </c>
      <c r="M21" s="1610">
        <v>0.47</v>
      </c>
      <c r="N21" s="1610">
        <v>0.4</v>
      </c>
    </row>
    <row r="22" spans="1:14" ht="20" x14ac:dyDescent="0.35">
      <c r="A22" s="1611" t="s">
        <v>1227</v>
      </c>
      <c r="B22" s="1612">
        <v>45620</v>
      </c>
      <c r="C22" s="1613" t="s">
        <v>1053</v>
      </c>
      <c r="D22" s="1614" t="s">
        <v>509</v>
      </c>
      <c r="E22" s="1615">
        <v>7340732680.5100002</v>
      </c>
      <c r="F22" s="1613">
        <v>192</v>
      </c>
      <c r="G22" s="1584">
        <f t="shared" si="0"/>
        <v>38232982.710989587</v>
      </c>
      <c r="H22" s="1613" t="s">
        <v>1228</v>
      </c>
      <c r="I22" s="1616" t="s">
        <v>515</v>
      </c>
      <c r="J22" s="1613" t="s">
        <v>1212</v>
      </c>
      <c r="K22" s="1617">
        <v>0.2</v>
      </c>
      <c r="L22" s="1617">
        <v>0.28000000000000003</v>
      </c>
      <c r="M22" s="1617">
        <v>0.16</v>
      </c>
      <c r="N22" s="1617">
        <v>0.14000000000000001</v>
      </c>
    </row>
    <row r="23" spans="1:14" x14ac:dyDescent="0.35">
      <c r="A23" s="1604" t="s">
        <v>1253</v>
      </c>
      <c r="B23" s="1605">
        <v>45547</v>
      </c>
      <c r="C23" s="1606" t="s">
        <v>1053</v>
      </c>
      <c r="D23" s="1607" t="s">
        <v>1200</v>
      </c>
      <c r="E23" s="1608">
        <v>4423907669.96</v>
      </c>
      <c r="F23" s="1606">
        <v>120</v>
      </c>
      <c r="G23" s="1591">
        <f t="shared" si="0"/>
        <v>36865897.249666668</v>
      </c>
      <c r="H23" s="1606" t="s">
        <v>1254</v>
      </c>
      <c r="I23" s="1609" t="s">
        <v>1211</v>
      </c>
      <c r="J23" s="1606" t="s">
        <v>1212</v>
      </c>
      <c r="K23" s="1610">
        <v>0.25</v>
      </c>
      <c r="L23" s="1610">
        <v>0.4</v>
      </c>
      <c r="M23" s="1610">
        <v>0.36</v>
      </c>
      <c r="N23" s="1610">
        <v>0.23</v>
      </c>
    </row>
    <row r="24" spans="1:14" x14ac:dyDescent="0.35">
      <c r="A24" s="1611" t="s">
        <v>1401</v>
      </c>
      <c r="B24" s="1612">
        <v>45642</v>
      </c>
      <c r="C24" s="1613" t="s">
        <v>1019</v>
      </c>
      <c r="D24" s="1614" t="s">
        <v>1200</v>
      </c>
      <c r="E24" s="1615">
        <v>4506142463.2200003</v>
      </c>
      <c r="F24" s="1613">
        <v>143</v>
      </c>
      <c r="G24" s="1584">
        <f t="shared" si="0"/>
        <v>31511485.756783217</v>
      </c>
      <c r="H24" s="1613" t="s">
        <v>1052</v>
      </c>
      <c r="I24" s="1618" t="s">
        <v>409</v>
      </c>
      <c r="J24" s="1613" t="s">
        <v>1198</v>
      </c>
      <c r="K24" s="1617" t="s">
        <v>1196</v>
      </c>
      <c r="L24" s="1587">
        <v>0.12</v>
      </c>
      <c r="M24" s="1617">
        <v>0.1</v>
      </c>
      <c r="N24" s="1617">
        <v>0.25</v>
      </c>
    </row>
    <row r="25" spans="1:14" ht="20" x14ac:dyDescent="0.35">
      <c r="A25" s="1604" t="s">
        <v>1483</v>
      </c>
      <c r="B25" s="1605">
        <v>45932</v>
      </c>
      <c r="C25" s="1606" t="s">
        <v>1053</v>
      </c>
      <c r="D25" s="1607" t="s">
        <v>1200</v>
      </c>
      <c r="E25" s="1608">
        <v>2076625226.0799999</v>
      </c>
      <c r="F25" s="1606">
        <v>150</v>
      </c>
      <c r="G25" s="1591">
        <f t="shared" si="0"/>
        <v>13844168.173866667</v>
      </c>
      <c r="H25" s="1606" t="s">
        <v>1484</v>
      </c>
      <c r="I25" s="1609" t="s">
        <v>1485</v>
      </c>
      <c r="J25" s="1606" t="s">
        <v>1198</v>
      </c>
      <c r="K25" s="1610">
        <v>0.18</v>
      </c>
      <c r="L25" s="1610">
        <v>0.5</v>
      </c>
      <c r="M25" s="1610">
        <v>0.34</v>
      </c>
      <c r="N25" s="1610">
        <v>0.45</v>
      </c>
    </row>
    <row r="26" spans="1:14" ht="20" x14ac:dyDescent="0.35">
      <c r="A26" s="1611" t="s">
        <v>1158</v>
      </c>
      <c r="B26" s="1612">
        <v>45932</v>
      </c>
      <c r="C26" s="1613" t="s">
        <v>1053</v>
      </c>
      <c r="D26" s="1614" t="s">
        <v>1159</v>
      </c>
      <c r="E26" s="1615">
        <v>2157771160.5900002</v>
      </c>
      <c r="F26" s="1613">
        <v>72</v>
      </c>
      <c r="G26" s="1584">
        <f t="shared" si="0"/>
        <v>29969043.897083335</v>
      </c>
      <c r="H26" s="1613" t="s">
        <v>1160</v>
      </c>
      <c r="I26" s="1618" t="s">
        <v>636</v>
      </c>
      <c r="J26" s="1613" t="s">
        <v>1545</v>
      </c>
      <c r="K26" s="1617">
        <v>0.08</v>
      </c>
      <c r="L26" s="1587">
        <v>7.0000000000000007E-2</v>
      </c>
      <c r="M26" s="1617">
        <v>0.08</v>
      </c>
      <c r="N26" s="1617">
        <v>0.05</v>
      </c>
    </row>
  </sheetData>
  <mergeCells count="5">
    <mergeCell ref="A1:L1"/>
    <mergeCell ref="A2:L2"/>
    <mergeCell ref="A3:L3"/>
    <mergeCell ref="A4:L4"/>
    <mergeCell ref="A5:L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4"/>
  <sheetViews>
    <sheetView zoomScale="80" zoomScaleNormal="80" workbookViewId="0">
      <selection activeCell="J31" sqref="J31"/>
    </sheetView>
  </sheetViews>
  <sheetFormatPr baseColWidth="10" defaultColWidth="11.453125" defaultRowHeight="14.5" x14ac:dyDescent="0.35"/>
  <cols>
    <col min="1" max="1" width="11.453125" style="721"/>
    <col min="2" max="2" width="30" style="721" customWidth="1"/>
    <col min="3" max="3" width="23.26953125" style="721" customWidth="1"/>
    <col min="4" max="4" width="29.453125" style="721" customWidth="1"/>
    <col min="5" max="5" width="12.7265625" style="721" customWidth="1"/>
    <col min="6" max="16384" width="11.453125" style="721"/>
  </cols>
  <sheetData>
    <row r="1" spans="1:4" s="621" customFormat="1" ht="12.75" customHeight="1" x14ac:dyDescent="0.25">
      <c r="A1" s="620"/>
      <c r="B1" s="1933" t="s">
        <v>0</v>
      </c>
      <c r="C1" s="1933"/>
      <c r="D1" s="1933"/>
    </row>
    <row r="2" spans="1:4" s="621" customFormat="1" x14ac:dyDescent="0.25">
      <c r="A2" s="620"/>
      <c r="B2" s="1933" t="s">
        <v>419</v>
      </c>
      <c r="C2" s="1933"/>
      <c r="D2" s="1933"/>
    </row>
    <row r="3" spans="1:4" s="621" customFormat="1" ht="12.75" customHeight="1" x14ac:dyDescent="0.25">
      <c r="A3" s="620"/>
      <c r="B3" s="1933" t="s">
        <v>1547</v>
      </c>
      <c r="C3" s="1933"/>
      <c r="D3" s="1933"/>
    </row>
    <row r="4" spans="1:4" s="622" customFormat="1" ht="8.15" customHeight="1" thickBot="1" x14ac:dyDescent="0.4">
      <c r="B4" s="634"/>
      <c r="C4" s="634"/>
      <c r="D4" s="634"/>
    </row>
    <row r="5" spans="1:4" s="622" customFormat="1" ht="45.75" customHeight="1" thickBot="1" x14ac:dyDescent="0.4">
      <c r="B5" s="1930" t="s">
        <v>518</v>
      </c>
      <c r="C5" s="1931"/>
      <c r="D5" s="1932"/>
    </row>
    <row r="6" spans="1:4" x14ac:dyDescent="0.35">
      <c r="B6" s="722"/>
      <c r="C6" s="722"/>
      <c r="D6" s="722"/>
    </row>
    <row r="7" spans="1:4" x14ac:dyDescent="0.35">
      <c r="B7" s="1451" t="s">
        <v>81</v>
      </c>
      <c r="C7" s="1451" t="s">
        <v>332</v>
      </c>
      <c r="D7" s="1451" t="s">
        <v>333</v>
      </c>
    </row>
    <row r="8" spans="1:4" x14ac:dyDescent="0.35">
      <c r="B8" s="1452" t="s">
        <v>993</v>
      </c>
      <c r="C8" s="1453">
        <v>4</v>
      </c>
      <c r="D8" s="1482">
        <v>62066170.479999997</v>
      </c>
    </row>
    <row r="9" spans="1:4" x14ac:dyDescent="0.35">
      <c r="B9" s="1452" t="s">
        <v>320</v>
      </c>
      <c r="C9" s="1453">
        <v>2</v>
      </c>
      <c r="D9" s="1482">
        <v>39925088.620000005</v>
      </c>
    </row>
    <row r="10" spans="1:4" x14ac:dyDescent="0.35">
      <c r="B10" s="1452" t="s">
        <v>994</v>
      </c>
      <c r="C10" s="1453">
        <v>2</v>
      </c>
      <c r="D10" s="1482">
        <v>46406274.489999995</v>
      </c>
    </row>
    <row r="11" spans="1:4" x14ac:dyDescent="0.35">
      <c r="B11" s="1452" t="s">
        <v>995</v>
      </c>
      <c r="C11" s="1453">
        <v>5</v>
      </c>
      <c r="D11" s="1482">
        <v>88796389.390000001</v>
      </c>
    </row>
    <row r="12" spans="1:4" x14ac:dyDescent="0.35">
      <c r="B12" s="1452" t="s">
        <v>996</v>
      </c>
      <c r="C12" s="1453">
        <v>20</v>
      </c>
      <c r="D12" s="1482">
        <v>134129473.77999999</v>
      </c>
    </row>
    <row r="13" spans="1:4" x14ac:dyDescent="0.35">
      <c r="B13" s="1452" t="s">
        <v>1264</v>
      </c>
      <c r="C13" s="1454">
        <v>25</v>
      </c>
      <c r="D13" s="1482">
        <v>459155876.64999998</v>
      </c>
    </row>
    <row r="14" spans="1:4" x14ac:dyDescent="0.35">
      <c r="B14" s="1455" t="s">
        <v>997</v>
      </c>
      <c r="C14" s="1454">
        <v>1</v>
      </c>
      <c r="D14" s="1482">
        <v>19861303.620000001</v>
      </c>
    </row>
    <row r="15" spans="1:4" x14ac:dyDescent="0.35">
      <c r="B15" s="1452" t="s">
        <v>232</v>
      </c>
      <c r="C15" s="1453">
        <v>19</v>
      </c>
      <c r="D15" s="1482">
        <v>342538727.69999999</v>
      </c>
    </row>
    <row r="16" spans="1:4" x14ac:dyDescent="0.35">
      <c r="B16" s="1452" t="s">
        <v>998</v>
      </c>
      <c r="C16" s="1453">
        <v>2</v>
      </c>
      <c r="D16" s="1482">
        <v>30186270.190000001</v>
      </c>
    </row>
    <row r="17" spans="2:4" x14ac:dyDescent="0.35">
      <c r="B17" s="1452" t="s">
        <v>1548</v>
      </c>
      <c r="C17" s="1453">
        <v>8</v>
      </c>
      <c r="D17" s="1482">
        <v>139550953.90000001</v>
      </c>
    </row>
    <row r="18" spans="2:4" x14ac:dyDescent="0.35">
      <c r="B18" s="1452" t="s">
        <v>1549</v>
      </c>
      <c r="C18" s="1453">
        <v>31</v>
      </c>
      <c r="D18" s="1482">
        <v>536267973.55000013</v>
      </c>
    </row>
    <row r="19" spans="2:4" x14ac:dyDescent="0.35">
      <c r="B19" s="1452" t="s">
        <v>999</v>
      </c>
      <c r="C19" s="1453">
        <v>5</v>
      </c>
      <c r="D19" s="1482">
        <v>99923326.109999985</v>
      </c>
    </row>
    <row r="20" spans="2:4" x14ac:dyDescent="0.35">
      <c r="B20" s="1452" t="s">
        <v>1000</v>
      </c>
      <c r="C20" s="1453">
        <v>10</v>
      </c>
      <c r="D20" s="1482">
        <v>192414836.64999998</v>
      </c>
    </row>
    <row r="21" spans="2:4" x14ac:dyDescent="0.35">
      <c r="B21" s="1452" t="s">
        <v>1001</v>
      </c>
      <c r="C21" s="1453">
        <v>548</v>
      </c>
      <c r="D21" s="1482">
        <v>10342695326.800016</v>
      </c>
    </row>
    <row r="22" spans="2:4" x14ac:dyDescent="0.35">
      <c r="B22" s="1452" t="s">
        <v>138</v>
      </c>
      <c r="C22" s="1453">
        <v>18</v>
      </c>
      <c r="D22" s="1482">
        <v>391447421.12999994</v>
      </c>
    </row>
    <row r="23" spans="2:4" x14ac:dyDescent="0.35">
      <c r="B23" s="1452" t="s">
        <v>509</v>
      </c>
      <c r="C23" s="1453">
        <v>190</v>
      </c>
      <c r="D23" s="1482">
        <v>3532915981.8702989</v>
      </c>
    </row>
    <row r="24" spans="2:4" x14ac:dyDescent="0.35">
      <c r="B24" s="1458" t="s">
        <v>1230</v>
      </c>
      <c r="C24" s="1459">
        <v>890</v>
      </c>
      <c r="D24" s="1483">
        <v>16458281394.930315</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zoomScale="80" zoomScaleNormal="80" zoomScaleSheetLayoutView="90" workbookViewId="0">
      <selection activeCell="I28" sqref="I28"/>
    </sheetView>
  </sheetViews>
  <sheetFormatPr baseColWidth="10" defaultColWidth="11.453125" defaultRowHeight="14.5" x14ac:dyDescent="0.35"/>
  <cols>
    <col min="1" max="1" width="6.453125" style="577" customWidth="1"/>
    <col min="2" max="2" width="15.26953125" style="577" customWidth="1"/>
    <col min="3" max="3" width="80.54296875" style="577" customWidth="1"/>
    <col min="4" max="4" width="13.453125" style="583" customWidth="1"/>
    <col min="5" max="5" width="20" style="578" bestFit="1" customWidth="1"/>
    <col min="6" max="6" width="16.81640625" style="583" customWidth="1"/>
    <col min="7" max="7" width="19.453125" style="578" customWidth="1"/>
    <col min="8" max="8" width="11.453125" style="577"/>
    <col min="9" max="9" width="19.54296875" style="577" customWidth="1"/>
    <col min="10" max="10" width="11.453125" style="577"/>
    <col min="11" max="11" width="14.7265625" style="577" customWidth="1"/>
    <col min="12" max="16384" width="11.453125" style="577"/>
  </cols>
  <sheetData>
    <row r="1" spans="1:12" s="341" customFormat="1" ht="12.75" customHeight="1" x14ac:dyDescent="0.25">
      <c r="A1" s="1934" t="s">
        <v>0</v>
      </c>
      <c r="B1" s="1934"/>
      <c r="C1" s="1934"/>
      <c r="D1" s="1934"/>
      <c r="E1" s="1934"/>
      <c r="F1" s="1934"/>
      <c r="G1" s="1934"/>
      <c r="H1" s="550"/>
      <c r="I1" s="550"/>
      <c r="J1" s="550"/>
      <c r="K1" s="550"/>
      <c r="L1" s="551"/>
    </row>
    <row r="2" spans="1:12" s="341" customFormat="1" ht="12.75" customHeight="1" x14ac:dyDescent="0.25">
      <c r="A2" s="1934" t="s">
        <v>419</v>
      </c>
      <c r="B2" s="1934"/>
      <c r="C2" s="1934"/>
      <c r="D2" s="1934"/>
      <c r="E2" s="1934"/>
      <c r="F2" s="1934"/>
      <c r="G2" s="1934"/>
      <c r="H2" s="550"/>
      <c r="I2" s="550"/>
      <c r="J2" s="550"/>
      <c r="K2" s="550"/>
      <c r="L2" s="551"/>
    </row>
    <row r="3" spans="1:12" s="341" customFormat="1" ht="12.75" customHeight="1" x14ac:dyDescent="0.25">
      <c r="A3" s="1934" t="s">
        <v>1623</v>
      </c>
      <c r="B3" s="1934"/>
      <c r="C3" s="1934"/>
      <c r="D3" s="1934"/>
      <c r="E3" s="1934"/>
      <c r="F3" s="1934"/>
      <c r="G3" s="1934"/>
      <c r="H3" s="550"/>
      <c r="I3" s="550"/>
      <c r="J3" s="550"/>
      <c r="K3" s="550"/>
      <c r="L3" s="551"/>
    </row>
    <row r="4" spans="1:12" s="341" customFormat="1" ht="12.75" customHeight="1" thickBot="1" x14ac:dyDescent="0.3">
      <c r="A4" s="559"/>
      <c r="B4" s="559"/>
      <c r="C4" s="559"/>
      <c r="D4" s="582"/>
      <c r="E4" s="580"/>
      <c r="F4" s="582"/>
      <c r="G4" s="580"/>
      <c r="H4" s="550"/>
      <c r="I4" s="550"/>
      <c r="J4" s="550"/>
      <c r="K4" s="550"/>
      <c r="L4" s="551"/>
    </row>
    <row r="5" spans="1:12" s="341" customFormat="1" ht="12.75" customHeight="1" x14ac:dyDescent="0.25">
      <c r="A5" s="1935" t="s">
        <v>262</v>
      </c>
      <c r="B5" s="1936"/>
      <c r="C5" s="1936"/>
      <c r="D5" s="1936"/>
      <c r="E5" s="1936"/>
      <c r="F5" s="1936"/>
      <c r="G5" s="1937"/>
      <c r="H5" s="550"/>
      <c r="I5" s="550"/>
      <c r="J5" s="550"/>
      <c r="K5" s="550"/>
      <c r="L5" s="551"/>
    </row>
    <row r="6" spans="1:12" s="548" customFormat="1" ht="16.5" customHeight="1" thickBot="1" x14ac:dyDescent="0.3">
      <c r="A6" s="1938" t="s">
        <v>388</v>
      </c>
      <c r="B6" s="1939"/>
      <c r="C6" s="1939"/>
      <c r="D6" s="1939"/>
      <c r="E6" s="1939"/>
      <c r="F6" s="1939"/>
      <c r="G6" s="1940"/>
    </row>
    <row r="7" spans="1:12" s="548" customFormat="1" ht="13" x14ac:dyDescent="0.25">
      <c r="A7" s="549"/>
      <c r="B7" s="549"/>
      <c r="C7" s="549"/>
      <c r="D7" s="582"/>
      <c r="E7" s="580"/>
      <c r="F7" s="582"/>
      <c r="G7" s="580"/>
    </row>
    <row r="8" spans="1:12" s="548" customFormat="1" ht="13" x14ac:dyDescent="0.25">
      <c r="A8" s="549"/>
      <c r="B8" s="549"/>
      <c r="C8" s="549"/>
      <c r="D8" s="582"/>
      <c r="E8" s="580"/>
      <c r="F8" s="584"/>
      <c r="G8" s="581"/>
    </row>
    <row r="9" spans="1:12" s="545" customFormat="1" x14ac:dyDescent="0.35">
      <c r="A9" s="579" t="s">
        <v>389</v>
      </c>
      <c r="B9" s="728" t="s">
        <v>390</v>
      </c>
      <c r="C9" s="728" t="s">
        <v>396</v>
      </c>
      <c r="D9" s="729" t="s">
        <v>397</v>
      </c>
      <c r="E9" s="730" t="s">
        <v>398</v>
      </c>
      <c r="F9" s="729" t="s">
        <v>399</v>
      </c>
      <c r="G9" s="730" t="s">
        <v>400</v>
      </c>
    </row>
    <row r="10" spans="1:12" x14ac:dyDescent="0.35">
      <c r="A10" s="1111">
        <v>1</v>
      </c>
      <c r="B10" s="744">
        <v>3101341215</v>
      </c>
      <c r="C10" s="744" t="s">
        <v>1402</v>
      </c>
      <c r="D10" s="731">
        <v>9</v>
      </c>
      <c r="E10" s="732">
        <v>166972261.91999999</v>
      </c>
      <c r="F10" s="1118"/>
      <c r="G10" s="732"/>
      <c r="H10" s="545"/>
      <c r="I10" s="545"/>
      <c r="J10" s="545"/>
      <c r="K10" s="545"/>
    </row>
    <row r="11" spans="1:12" x14ac:dyDescent="0.35">
      <c r="A11" s="577">
        <v>2</v>
      </c>
      <c r="B11" s="745">
        <v>3102871213</v>
      </c>
      <c r="C11" s="745" t="s">
        <v>1403</v>
      </c>
      <c r="D11" s="727"/>
      <c r="E11" s="733"/>
      <c r="F11" s="734">
        <v>4</v>
      </c>
      <c r="G11" s="733">
        <v>37147000</v>
      </c>
      <c r="H11" s="545"/>
      <c r="I11" s="545"/>
      <c r="J11" s="545"/>
      <c r="K11" s="545"/>
    </row>
    <row r="12" spans="1:12" x14ac:dyDescent="0.35">
      <c r="A12" s="577">
        <v>3</v>
      </c>
      <c r="B12" s="745">
        <v>3102809189</v>
      </c>
      <c r="C12" s="745" t="s">
        <v>1404</v>
      </c>
      <c r="D12" s="727">
        <v>2</v>
      </c>
      <c r="E12" s="733">
        <v>29260853.48</v>
      </c>
      <c r="F12" s="734">
        <v>16</v>
      </c>
      <c r="G12" s="733">
        <v>147951000</v>
      </c>
      <c r="H12" s="545"/>
      <c r="I12" s="545"/>
      <c r="J12" s="545"/>
      <c r="K12" s="545"/>
    </row>
    <row r="13" spans="1:12" x14ac:dyDescent="0.35">
      <c r="A13" s="577">
        <v>4</v>
      </c>
      <c r="B13" s="745">
        <v>3101804127</v>
      </c>
      <c r="C13" s="745" t="s">
        <v>1405</v>
      </c>
      <c r="D13" s="727"/>
      <c r="E13" s="733"/>
      <c r="F13" s="734">
        <v>10</v>
      </c>
      <c r="G13" s="733">
        <v>89682000</v>
      </c>
    </row>
    <row r="14" spans="1:12" x14ac:dyDescent="0.35">
      <c r="A14" s="577">
        <v>5</v>
      </c>
      <c r="B14" s="745">
        <v>3101719421</v>
      </c>
      <c r="C14" s="745" t="s">
        <v>703</v>
      </c>
      <c r="D14" s="727"/>
      <c r="E14" s="733"/>
      <c r="F14" s="734">
        <v>7</v>
      </c>
      <c r="G14" s="733">
        <v>63037000</v>
      </c>
    </row>
    <row r="15" spans="1:12" x14ac:dyDescent="0.35">
      <c r="A15" s="577">
        <v>6</v>
      </c>
      <c r="B15" s="745">
        <v>3101826802</v>
      </c>
      <c r="C15" s="745" t="s">
        <v>868</v>
      </c>
      <c r="D15" s="727"/>
      <c r="E15" s="733"/>
      <c r="F15" s="734">
        <v>32</v>
      </c>
      <c r="G15" s="733">
        <v>297866000</v>
      </c>
    </row>
    <row r="16" spans="1:12" x14ac:dyDescent="0.35">
      <c r="A16" s="577">
        <v>7</v>
      </c>
      <c r="B16" s="745">
        <v>3102576303</v>
      </c>
      <c r="C16" s="745" t="s">
        <v>537</v>
      </c>
      <c r="D16" s="727">
        <v>13</v>
      </c>
      <c r="E16" s="733">
        <v>248781357.24000001</v>
      </c>
      <c r="F16" s="734">
        <v>32</v>
      </c>
      <c r="G16" s="733">
        <v>303583000</v>
      </c>
    </row>
    <row r="17" spans="1:9" x14ac:dyDescent="0.35">
      <c r="A17" s="577">
        <v>8</v>
      </c>
      <c r="B17" s="745">
        <v>3101175521</v>
      </c>
      <c r="C17" s="745" t="s">
        <v>391</v>
      </c>
      <c r="D17" s="727">
        <v>10</v>
      </c>
      <c r="E17" s="733">
        <v>186163040.81</v>
      </c>
      <c r="F17" s="734">
        <v>63</v>
      </c>
      <c r="G17" s="733">
        <v>611390000</v>
      </c>
    </row>
    <row r="18" spans="1:9" x14ac:dyDescent="0.35">
      <c r="A18" s="577">
        <v>9</v>
      </c>
      <c r="B18" s="745">
        <v>3101591858</v>
      </c>
      <c r="C18" s="745" t="s">
        <v>392</v>
      </c>
      <c r="D18" s="727">
        <v>8</v>
      </c>
      <c r="E18" s="733">
        <v>138355418.56</v>
      </c>
      <c r="F18" s="734">
        <v>57</v>
      </c>
      <c r="G18" s="733">
        <v>509685000</v>
      </c>
    </row>
    <row r="19" spans="1:9" x14ac:dyDescent="0.35">
      <c r="A19" s="577">
        <v>10</v>
      </c>
      <c r="B19" s="745">
        <v>3102341088</v>
      </c>
      <c r="C19" s="745" t="s">
        <v>1619</v>
      </c>
      <c r="D19" s="727">
        <v>3</v>
      </c>
      <c r="E19" s="733">
        <v>76917163.480000004</v>
      </c>
      <c r="F19" s="734"/>
      <c r="G19" s="733"/>
    </row>
    <row r="20" spans="1:9" x14ac:dyDescent="0.35">
      <c r="A20" s="577">
        <v>11</v>
      </c>
      <c r="B20" s="745">
        <v>3101568647</v>
      </c>
      <c r="C20" s="745" t="s">
        <v>637</v>
      </c>
      <c r="D20" s="727"/>
      <c r="E20" s="733"/>
      <c r="F20" s="734">
        <v>53</v>
      </c>
      <c r="G20" s="733">
        <v>504993000</v>
      </c>
    </row>
    <row r="21" spans="1:9" ht="24" customHeight="1" x14ac:dyDescent="0.35">
      <c r="A21" s="577">
        <v>12</v>
      </c>
      <c r="B21" s="745">
        <v>3101767487</v>
      </c>
      <c r="C21" s="745" t="s">
        <v>869</v>
      </c>
      <c r="D21" s="727"/>
      <c r="E21" s="733"/>
      <c r="F21" s="734">
        <v>36</v>
      </c>
      <c r="G21" s="733">
        <v>330981000</v>
      </c>
    </row>
    <row r="22" spans="1:9" ht="18" customHeight="1" x14ac:dyDescent="0.35">
      <c r="A22" s="577">
        <v>13</v>
      </c>
      <c r="B22" s="745">
        <v>3101371234</v>
      </c>
      <c r="C22" s="745" t="s">
        <v>870</v>
      </c>
      <c r="D22" s="727">
        <v>1</v>
      </c>
      <c r="E22" s="733">
        <v>17248216.739999998</v>
      </c>
      <c r="F22" s="734">
        <v>6</v>
      </c>
      <c r="G22" s="733">
        <v>55687000</v>
      </c>
      <c r="I22" s="539"/>
    </row>
    <row r="23" spans="1:9" x14ac:dyDescent="0.35">
      <c r="A23" s="577">
        <v>14</v>
      </c>
      <c r="B23" s="745">
        <v>3101763413</v>
      </c>
      <c r="C23" s="745" t="s">
        <v>497</v>
      </c>
      <c r="D23" s="727">
        <v>2</v>
      </c>
      <c r="E23" s="733">
        <v>31138856.52</v>
      </c>
      <c r="F23" s="734">
        <v>66</v>
      </c>
      <c r="G23" s="733">
        <v>597564000</v>
      </c>
    </row>
    <row r="24" spans="1:9" ht="15" customHeight="1" x14ac:dyDescent="0.35">
      <c r="A24" s="577">
        <v>15</v>
      </c>
      <c r="B24" s="745">
        <v>3101394373</v>
      </c>
      <c r="C24" s="745" t="s">
        <v>730</v>
      </c>
      <c r="D24" s="727">
        <v>3</v>
      </c>
      <c r="E24" s="733">
        <v>49315289.939999998</v>
      </c>
      <c r="F24" s="734">
        <v>153</v>
      </c>
      <c r="G24" s="733">
        <v>1444979000</v>
      </c>
    </row>
    <row r="25" spans="1:9" x14ac:dyDescent="0.35">
      <c r="A25" s="577">
        <v>16</v>
      </c>
      <c r="B25" s="745">
        <v>3102744886</v>
      </c>
      <c r="C25" s="745" t="s">
        <v>1620</v>
      </c>
      <c r="D25" s="727"/>
      <c r="E25" s="733"/>
      <c r="F25" s="734">
        <v>1</v>
      </c>
      <c r="G25" s="733">
        <v>9300000</v>
      </c>
    </row>
    <row r="26" spans="1:9" x14ac:dyDescent="0.35">
      <c r="A26" s="577">
        <v>17</v>
      </c>
      <c r="B26" s="745">
        <v>3102609294</v>
      </c>
      <c r="C26" s="745" t="s">
        <v>731</v>
      </c>
      <c r="D26" s="727">
        <v>18</v>
      </c>
      <c r="E26" s="733">
        <v>315069008.88</v>
      </c>
      <c r="F26" s="734"/>
      <c r="G26" s="733"/>
    </row>
    <row r="27" spans="1:9" ht="17.25" customHeight="1" x14ac:dyDescent="0.35">
      <c r="A27" s="577">
        <v>18</v>
      </c>
      <c r="B27" s="745">
        <v>3102655183</v>
      </c>
      <c r="C27" s="745" t="s">
        <v>871</v>
      </c>
      <c r="D27" s="727">
        <v>4</v>
      </c>
      <c r="E27" s="733">
        <v>65733155.259999998</v>
      </c>
      <c r="F27" s="734">
        <v>31</v>
      </c>
      <c r="G27" s="733">
        <v>297521000</v>
      </c>
    </row>
    <row r="28" spans="1:9" x14ac:dyDescent="0.35">
      <c r="A28" s="577">
        <v>19</v>
      </c>
      <c r="B28" s="745">
        <v>3102864606</v>
      </c>
      <c r="C28" s="745" t="s">
        <v>872</v>
      </c>
      <c r="D28" s="727">
        <v>14</v>
      </c>
      <c r="E28" s="733">
        <v>266595206.41</v>
      </c>
      <c r="F28" s="734">
        <v>43</v>
      </c>
      <c r="G28" s="733">
        <v>404144000</v>
      </c>
    </row>
    <row r="29" spans="1:9" x14ac:dyDescent="0.35">
      <c r="A29" s="577">
        <v>20</v>
      </c>
      <c r="B29" s="745">
        <v>3101347434</v>
      </c>
      <c r="C29" s="745" t="s">
        <v>1494</v>
      </c>
      <c r="D29" s="727"/>
      <c r="E29" s="733"/>
      <c r="F29" s="734">
        <v>1</v>
      </c>
      <c r="G29" s="733">
        <v>9300000</v>
      </c>
    </row>
    <row r="30" spans="1:9" x14ac:dyDescent="0.35">
      <c r="A30" s="577">
        <v>21</v>
      </c>
      <c r="B30" s="745">
        <v>3101730949</v>
      </c>
      <c r="C30" s="745" t="s">
        <v>732</v>
      </c>
      <c r="D30" s="727">
        <v>3</v>
      </c>
      <c r="E30" s="733">
        <v>54678713.75</v>
      </c>
      <c r="F30" s="734">
        <v>4</v>
      </c>
      <c r="G30" s="733">
        <v>35473000</v>
      </c>
    </row>
    <row r="31" spans="1:9" x14ac:dyDescent="0.35">
      <c r="A31" s="577">
        <v>22</v>
      </c>
      <c r="B31" s="745">
        <v>3101153634</v>
      </c>
      <c r="C31" s="745" t="s">
        <v>968</v>
      </c>
      <c r="D31" s="727"/>
      <c r="E31" s="733"/>
      <c r="F31" s="734">
        <v>1</v>
      </c>
      <c r="G31" s="733">
        <v>9300000</v>
      </c>
    </row>
    <row r="32" spans="1:9" x14ac:dyDescent="0.35">
      <c r="A32" s="577">
        <v>23</v>
      </c>
      <c r="B32" s="745">
        <v>3101741695</v>
      </c>
      <c r="C32" s="745" t="s">
        <v>657</v>
      </c>
      <c r="D32" s="727"/>
      <c r="E32" s="733"/>
      <c r="F32" s="734">
        <v>107</v>
      </c>
      <c r="G32" s="733">
        <v>991137000</v>
      </c>
    </row>
    <row r="33" spans="1:7" x14ac:dyDescent="0.35">
      <c r="A33" s="577">
        <v>24</v>
      </c>
      <c r="B33" s="745">
        <v>3101779871</v>
      </c>
      <c r="C33" s="577" t="s">
        <v>1327</v>
      </c>
      <c r="D33" s="727"/>
      <c r="E33" s="733"/>
      <c r="F33" s="734">
        <v>1</v>
      </c>
      <c r="G33" s="733">
        <v>9300000</v>
      </c>
    </row>
    <row r="34" spans="1:7" x14ac:dyDescent="0.35">
      <c r="A34" s="577">
        <v>25</v>
      </c>
      <c r="B34" s="745">
        <v>3101202954</v>
      </c>
      <c r="C34" s="745" t="s">
        <v>430</v>
      </c>
      <c r="D34" s="727">
        <v>23</v>
      </c>
      <c r="E34" s="733">
        <v>483576647.31999999</v>
      </c>
      <c r="F34" s="734">
        <v>22</v>
      </c>
      <c r="G34" s="733">
        <v>202312000</v>
      </c>
    </row>
    <row r="35" spans="1:7" x14ac:dyDescent="0.35">
      <c r="A35" s="577">
        <v>26</v>
      </c>
      <c r="B35" s="745">
        <v>3101760783</v>
      </c>
      <c r="C35" s="745" t="s">
        <v>873</v>
      </c>
      <c r="D35" s="727"/>
      <c r="E35" s="733"/>
      <c r="F35" s="734">
        <v>23</v>
      </c>
      <c r="G35" s="733">
        <v>212759000</v>
      </c>
    </row>
    <row r="36" spans="1:7" x14ac:dyDescent="0.35">
      <c r="A36" s="577">
        <v>27</v>
      </c>
      <c r="B36" s="745">
        <v>3101718436</v>
      </c>
      <c r="C36" s="745" t="s">
        <v>733</v>
      </c>
      <c r="D36" s="727">
        <v>3</v>
      </c>
      <c r="E36" s="733">
        <v>57885644.460000001</v>
      </c>
      <c r="F36" s="734">
        <v>1</v>
      </c>
      <c r="G36" s="733">
        <v>7112000</v>
      </c>
    </row>
    <row r="37" spans="1:7" x14ac:dyDescent="0.35">
      <c r="A37" s="577">
        <v>28</v>
      </c>
      <c r="B37" s="745">
        <v>3101740785</v>
      </c>
      <c r="C37" s="745" t="s">
        <v>1328</v>
      </c>
      <c r="D37" s="727">
        <v>2</v>
      </c>
      <c r="E37" s="733">
        <v>33485567.98</v>
      </c>
      <c r="F37" s="734"/>
      <c r="G37" s="733"/>
    </row>
    <row r="38" spans="1:7" x14ac:dyDescent="0.35">
      <c r="A38" s="577">
        <v>29</v>
      </c>
      <c r="B38" s="745">
        <v>3101148484</v>
      </c>
      <c r="C38" s="745" t="s">
        <v>547</v>
      </c>
      <c r="D38" s="727">
        <v>4</v>
      </c>
      <c r="E38" s="733">
        <v>61454382.340000004</v>
      </c>
      <c r="F38" s="734">
        <v>25</v>
      </c>
      <c r="G38" s="733">
        <v>235057000</v>
      </c>
    </row>
    <row r="39" spans="1:7" x14ac:dyDescent="0.35">
      <c r="A39" s="577">
        <v>30</v>
      </c>
      <c r="B39" s="745">
        <v>3101165658</v>
      </c>
      <c r="C39" s="745" t="s">
        <v>1406</v>
      </c>
      <c r="D39" s="727"/>
      <c r="E39" s="733"/>
      <c r="F39" s="734">
        <v>1</v>
      </c>
      <c r="G39" s="733">
        <v>9214000</v>
      </c>
    </row>
    <row r="40" spans="1:7" x14ac:dyDescent="0.35">
      <c r="A40" s="577">
        <v>31</v>
      </c>
      <c r="B40" s="745">
        <v>3101711041</v>
      </c>
      <c r="C40" s="745" t="s">
        <v>969</v>
      </c>
      <c r="D40" s="727"/>
      <c r="E40" s="733"/>
      <c r="F40" s="734">
        <v>1</v>
      </c>
      <c r="G40" s="733">
        <v>9293000</v>
      </c>
    </row>
    <row r="41" spans="1:7" x14ac:dyDescent="0.35">
      <c r="A41" s="577">
        <v>32</v>
      </c>
      <c r="B41" s="745">
        <v>3101062116</v>
      </c>
      <c r="C41" s="745" t="s">
        <v>615</v>
      </c>
      <c r="D41" s="727">
        <v>1</v>
      </c>
      <c r="E41" s="733">
        <v>21690924.789999999</v>
      </c>
      <c r="F41" s="734">
        <v>11</v>
      </c>
      <c r="G41" s="733">
        <v>111368000</v>
      </c>
    </row>
    <row r="42" spans="1:7" x14ac:dyDescent="0.35">
      <c r="A42" s="577">
        <v>33</v>
      </c>
      <c r="B42" s="745">
        <v>3101200102</v>
      </c>
      <c r="C42" s="745" t="s">
        <v>874</v>
      </c>
      <c r="D42" s="727">
        <v>6</v>
      </c>
      <c r="E42" s="733">
        <v>153218161.91</v>
      </c>
      <c r="F42" s="734"/>
      <c r="G42" s="733"/>
    </row>
    <row r="43" spans="1:7" x14ac:dyDescent="0.35">
      <c r="A43" s="577">
        <v>34</v>
      </c>
      <c r="B43" s="745">
        <v>3101754135</v>
      </c>
      <c r="C43" s="745" t="s">
        <v>619</v>
      </c>
      <c r="D43" s="727">
        <v>4</v>
      </c>
      <c r="E43" s="733">
        <v>70856706.269999996</v>
      </c>
      <c r="F43" s="734">
        <v>27</v>
      </c>
      <c r="G43" s="733">
        <v>272642000</v>
      </c>
    </row>
    <row r="44" spans="1:7" x14ac:dyDescent="0.35">
      <c r="A44" s="577">
        <v>35</v>
      </c>
      <c r="B44" s="745">
        <v>3102691937</v>
      </c>
      <c r="C44" s="745" t="s">
        <v>416</v>
      </c>
      <c r="D44" s="727">
        <v>6</v>
      </c>
      <c r="E44" s="733">
        <v>122623752.16</v>
      </c>
      <c r="F44" s="734">
        <v>57</v>
      </c>
      <c r="G44" s="733">
        <v>561025000</v>
      </c>
    </row>
    <row r="45" spans="1:7" x14ac:dyDescent="0.35">
      <c r="A45" s="577">
        <v>36</v>
      </c>
      <c r="B45" s="745">
        <v>3101642501</v>
      </c>
      <c r="C45" s="745" t="s">
        <v>443</v>
      </c>
      <c r="D45" s="727">
        <v>33</v>
      </c>
      <c r="E45" s="733">
        <v>601407685.5</v>
      </c>
      <c r="F45" s="734">
        <v>92</v>
      </c>
      <c r="G45" s="733">
        <v>854627000</v>
      </c>
    </row>
    <row r="46" spans="1:7" x14ac:dyDescent="0.35">
      <c r="A46" s="577">
        <v>37</v>
      </c>
      <c r="B46" s="745">
        <v>3101747225</v>
      </c>
      <c r="C46" s="745" t="s">
        <v>665</v>
      </c>
      <c r="D46" s="727">
        <v>8</v>
      </c>
      <c r="E46" s="733">
        <v>152715594.88</v>
      </c>
      <c r="F46" s="734">
        <v>232</v>
      </c>
      <c r="G46" s="733">
        <v>2150812000</v>
      </c>
    </row>
    <row r="47" spans="1:7" x14ac:dyDescent="0.35">
      <c r="A47" s="577">
        <v>38</v>
      </c>
      <c r="B47" s="745">
        <v>3101128551</v>
      </c>
      <c r="C47" s="745" t="s">
        <v>700</v>
      </c>
      <c r="D47" s="727"/>
      <c r="E47" s="733"/>
      <c r="F47" s="734">
        <v>6</v>
      </c>
      <c r="G47" s="733">
        <v>58454000</v>
      </c>
    </row>
    <row r="48" spans="1:7" x14ac:dyDescent="0.35">
      <c r="A48" s="577">
        <v>39</v>
      </c>
      <c r="B48" s="745">
        <v>3101372910</v>
      </c>
      <c r="C48" s="745" t="s">
        <v>512</v>
      </c>
      <c r="D48" s="727">
        <v>100</v>
      </c>
      <c r="E48" s="733">
        <v>2473766600.1399999</v>
      </c>
      <c r="F48" s="734">
        <v>51</v>
      </c>
      <c r="G48" s="733">
        <v>485476000</v>
      </c>
    </row>
    <row r="49" spans="1:7" x14ac:dyDescent="0.35">
      <c r="A49" s="577">
        <v>40</v>
      </c>
      <c r="B49" s="745">
        <v>3101536348</v>
      </c>
      <c r="C49" s="745" t="s">
        <v>1231</v>
      </c>
      <c r="D49" s="727">
        <v>7</v>
      </c>
      <c r="E49" s="733">
        <v>132598538.98999999</v>
      </c>
      <c r="F49" s="734">
        <v>6</v>
      </c>
      <c r="G49" s="733">
        <v>55675000</v>
      </c>
    </row>
    <row r="50" spans="1:7" x14ac:dyDescent="0.35">
      <c r="A50" s="577">
        <v>41</v>
      </c>
      <c r="B50" s="745">
        <v>3101691391</v>
      </c>
      <c r="C50" s="745" t="s">
        <v>875</v>
      </c>
      <c r="D50" s="727"/>
      <c r="E50" s="733"/>
      <c r="F50" s="734">
        <v>5</v>
      </c>
      <c r="G50" s="733">
        <v>51038000</v>
      </c>
    </row>
    <row r="51" spans="1:7" x14ac:dyDescent="0.35">
      <c r="A51" s="577">
        <v>42</v>
      </c>
      <c r="B51" s="745">
        <v>3102859804</v>
      </c>
      <c r="C51" s="745" t="s">
        <v>876</v>
      </c>
      <c r="D51" s="727">
        <v>3</v>
      </c>
      <c r="E51" s="733">
        <v>61955552.32</v>
      </c>
      <c r="F51" s="734">
        <v>19</v>
      </c>
      <c r="G51" s="733">
        <v>179403000</v>
      </c>
    </row>
    <row r="52" spans="1:7" x14ac:dyDescent="0.35">
      <c r="A52" s="577">
        <v>43</v>
      </c>
      <c r="B52" s="745">
        <v>3101797544</v>
      </c>
      <c r="C52" s="745" t="s">
        <v>970</v>
      </c>
      <c r="D52" s="727"/>
      <c r="E52" s="733"/>
      <c r="F52" s="734">
        <v>4</v>
      </c>
      <c r="G52" s="733">
        <v>35631000</v>
      </c>
    </row>
    <row r="53" spans="1:7" ht="12.75" customHeight="1" x14ac:dyDescent="0.35">
      <c r="A53" s="577">
        <v>44</v>
      </c>
      <c r="B53" s="745">
        <v>3102688498</v>
      </c>
      <c r="C53" s="745" t="s">
        <v>877</v>
      </c>
      <c r="D53" s="727">
        <v>2</v>
      </c>
      <c r="E53" s="733">
        <v>60895168.920000002</v>
      </c>
      <c r="F53" s="734"/>
      <c r="G53" s="733"/>
    </row>
    <row r="54" spans="1:7" x14ac:dyDescent="0.35">
      <c r="A54" s="577">
        <v>45</v>
      </c>
      <c r="B54" s="745">
        <v>3102212149</v>
      </c>
      <c r="C54" s="745" t="s">
        <v>878</v>
      </c>
      <c r="D54" s="727">
        <v>7</v>
      </c>
      <c r="E54" s="733">
        <v>214653673.16</v>
      </c>
      <c r="F54" s="734">
        <v>1</v>
      </c>
      <c r="G54" s="733">
        <v>7280000</v>
      </c>
    </row>
    <row r="55" spans="1:7" x14ac:dyDescent="0.35">
      <c r="A55" s="577">
        <v>46</v>
      </c>
      <c r="B55" s="745">
        <v>3101599518</v>
      </c>
      <c r="C55" s="745" t="s">
        <v>574</v>
      </c>
      <c r="D55" s="727">
        <v>15</v>
      </c>
      <c r="E55" s="733">
        <v>297428673.24000001</v>
      </c>
      <c r="F55" s="734">
        <v>5</v>
      </c>
      <c r="G55" s="733">
        <v>46433000</v>
      </c>
    </row>
    <row r="56" spans="1:7" x14ac:dyDescent="0.35">
      <c r="A56" s="577">
        <v>47</v>
      </c>
      <c r="B56" s="745">
        <v>3101652919</v>
      </c>
      <c r="C56" s="745" t="s">
        <v>638</v>
      </c>
      <c r="D56" s="727">
        <v>21</v>
      </c>
      <c r="E56" s="733">
        <v>395809600.83999997</v>
      </c>
      <c r="F56" s="734">
        <v>4</v>
      </c>
      <c r="G56" s="733">
        <v>35685000</v>
      </c>
    </row>
    <row r="57" spans="1:7" x14ac:dyDescent="0.35">
      <c r="A57" s="577">
        <v>48</v>
      </c>
      <c r="B57" s="745">
        <v>3101797005</v>
      </c>
      <c r="C57" s="745" t="s">
        <v>734</v>
      </c>
      <c r="D57" s="727">
        <v>1</v>
      </c>
      <c r="E57" s="733">
        <v>16882406.199999999</v>
      </c>
      <c r="F57" s="734">
        <v>7</v>
      </c>
      <c r="G57" s="733">
        <v>64922000</v>
      </c>
    </row>
    <row r="58" spans="1:7" x14ac:dyDescent="0.35">
      <c r="A58" s="577">
        <v>49</v>
      </c>
      <c r="B58" s="745">
        <v>3101797709</v>
      </c>
      <c r="C58" s="745" t="s">
        <v>879</v>
      </c>
      <c r="D58" s="727">
        <v>10</v>
      </c>
      <c r="E58" s="733">
        <v>178133974.16999999</v>
      </c>
      <c r="F58" s="734">
        <v>54</v>
      </c>
      <c r="G58" s="733">
        <v>493094000</v>
      </c>
    </row>
    <row r="59" spans="1:7" x14ac:dyDescent="0.35">
      <c r="A59" s="577">
        <v>50</v>
      </c>
      <c r="B59" s="745">
        <v>3101744813</v>
      </c>
      <c r="C59" s="745" t="s">
        <v>471</v>
      </c>
      <c r="D59" s="727">
        <v>1</v>
      </c>
      <c r="E59" s="733">
        <v>14299883.029999999</v>
      </c>
      <c r="F59" s="734">
        <v>39</v>
      </c>
      <c r="G59" s="733">
        <v>354989000</v>
      </c>
    </row>
    <row r="60" spans="1:7" x14ac:dyDescent="0.35">
      <c r="A60" s="577">
        <v>51</v>
      </c>
      <c r="B60" s="745">
        <v>3101623984</v>
      </c>
      <c r="C60" s="745" t="s">
        <v>880</v>
      </c>
      <c r="D60" s="727">
        <v>4</v>
      </c>
      <c r="E60" s="733">
        <v>74937343.799999997</v>
      </c>
      <c r="F60" s="734">
        <v>10</v>
      </c>
      <c r="G60" s="733">
        <v>90206000</v>
      </c>
    </row>
    <row r="61" spans="1:7" x14ac:dyDescent="0.35">
      <c r="A61" s="577">
        <v>52</v>
      </c>
      <c r="B61" s="745">
        <v>3101642728</v>
      </c>
      <c r="C61" s="745" t="s">
        <v>501</v>
      </c>
      <c r="D61" s="727">
        <v>34</v>
      </c>
      <c r="E61" s="733">
        <v>632839881.63999999</v>
      </c>
      <c r="F61" s="734">
        <v>55</v>
      </c>
      <c r="G61" s="733">
        <v>538606000</v>
      </c>
    </row>
    <row r="62" spans="1:7" x14ac:dyDescent="0.35">
      <c r="A62" s="577">
        <v>53</v>
      </c>
      <c r="B62" s="745">
        <v>3101724216</v>
      </c>
      <c r="C62" s="745" t="s">
        <v>971</v>
      </c>
      <c r="D62" s="727"/>
      <c r="E62" s="733"/>
      <c r="F62" s="734">
        <v>48</v>
      </c>
      <c r="G62" s="733">
        <v>444790000</v>
      </c>
    </row>
    <row r="63" spans="1:7" x14ac:dyDescent="0.35">
      <c r="A63" s="577">
        <v>54</v>
      </c>
      <c r="B63" s="745">
        <v>3101622312</v>
      </c>
      <c r="C63" s="745" t="s">
        <v>881</v>
      </c>
      <c r="D63" s="727">
        <v>1</v>
      </c>
      <c r="E63" s="733">
        <v>12917094.220000001</v>
      </c>
      <c r="F63" s="734">
        <v>7</v>
      </c>
      <c r="G63" s="733">
        <v>62948000</v>
      </c>
    </row>
    <row r="64" spans="1:7" x14ac:dyDescent="0.35">
      <c r="A64" s="577">
        <v>55</v>
      </c>
      <c r="B64" s="745">
        <v>3101708329</v>
      </c>
      <c r="C64" s="745" t="s">
        <v>666</v>
      </c>
      <c r="D64" s="727">
        <v>8</v>
      </c>
      <c r="E64" s="733">
        <v>156869475.53999999</v>
      </c>
      <c r="F64" s="734">
        <v>41</v>
      </c>
      <c r="G64" s="733">
        <v>387076000</v>
      </c>
    </row>
    <row r="65" spans="1:7" ht="17.25" customHeight="1" x14ac:dyDescent="0.35">
      <c r="A65" s="577">
        <v>56</v>
      </c>
      <c r="B65" s="745">
        <v>3101573408</v>
      </c>
      <c r="C65" s="745" t="s">
        <v>502</v>
      </c>
      <c r="D65" s="727">
        <v>45</v>
      </c>
      <c r="E65" s="733">
        <v>739797748.48000002</v>
      </c>
      <c r="F65" s="734">
        <v>45</v>
      </c>
      <c r="G65" s="733">
        <v>462485000</v>
      </c>
    </row>
    <row r="66" spans="1:7" x14ac:dyDescent="0.35">
      <c r="A66" s="577">
        <v>57</v>
      </c>
      <c r="B66" s="745">
        <v>3101722961</v>
      </c>
      <c r="C66" s="745" t="s">
        <v>485</v>
      </c>
      <c r="D66" s="727">
        <v>2</v>
      </c>
      <c r="E66" s="733">
        <v>37814137.990000002</v>
      </c>
      <c r="F66" s="734">
        <v>105</v>
      </c>
      <c r="G66" s="733">
        <v>1008275000</v>
      </c>
    </row>
    <row r="67" spans="1:7" x14ac:dyDescent="0.35">
      <c r="A67" s="577">
        <v>58</v>
      </c>
      <c r="B67" s="745">
        <v>3101881484</v>
      </c>
      <c r="C67" s="745" t="s">
        <v>1407</v>
      </c>
      <c r="D67" s="727"/>
      <c r="E67" s="733"/>
      <c r="F67" s="734">
        <v>35</v>
      </c>
      <c r="G67" s="733">
        <v>331341000</v>
      </c>
    </row>
    <row r="68" spans="1:7" x14ac:dyDescent="0.35">
      <c r="A68" s="577">
        <v>59</v>
      </c>
      <c r="B68" s="745">
        <v>3102686966</v>
      </c>
      <c r="C68" s="745" t="s">
        <v>575</v>
      </c>
      <c r="D68" s="727">
        <v>6</v>
      </c>
      <c r="E68" s="733">
        <v>115452960.88</v>
      </c>
      <c r="F68" s="734">
        <v>69</v>
      </c>
      <c r="G68" s="733">
        <v>637367000</v>
      </c>
    </row>
    <row r="69" spans="1:7" x14ac:dyDescent="0.35">
      <c r="A69" s="577">
        <v>60</v>
      </c>
      <c r="B69" s="745">
        <v>3101606820</v>
      </c>
      <c r="C69" s="745" t="s">
        <v>735</v>
      </c>
      <c r="D69" s="727"/>
      <c r="E69" s="733"/>
      <c r="F69" s="734">
        <v>3</v>
      </c>
      <c r="G69" s="733">
        <v>26819000</v>
      </c>
    </row>
    <row r="70" spans="1:7" x14ac:dyDescent="0.35">
      <c r="A70" s="577">
        <v>61</v>
      </c>
      <c r="B70" s="745">
        <v>3101903823</v>
      </c>
      <c r="C70" s="745" t="s">
        <v>1495</v>
      </c>
      <c r="D70" s="727"/>
      <c r="E70" s="733"/>
      <c r="F70" s="734">
        <v>1</v>
      </c>
      <c r="G70" s="733">
        <v>9208000</v>
      </c>
    </row>
    <row r="71" spans="1:7" x14ac:dyDescent="0.35">
      <c r="A71" s="577">
        <v>62</v>
      </c>
      <c r="B71" s="745">
        <v>3101765648</v>
      </c>
      <c r="C71" s="745" t="s">
        <v>736</v>
      </c>
      <c r="D71" s="727">
        <v>9</v>
      </c>
      <c r="E71" s="733">
        <v>156675508.84999999</v>
      </c>
      <c r="F71" s="734">
        <v>10</v>
      </c>
      <c r="G71" s="733">
        <v>100481000</v>
      </c>
    </row>
    <row r="72" spans="1:7" x14ac:dyDescent="0.35">
      <c r="A72" s="577">
        <v>63</v>
      </c>
      <c r="B72" s="745">
        <v>3101741746</v>
      </c>
      <c r="C72" s="745" t="s">
        <v>616</v>
      </c>
      <c r="D72" s="727">
        <v>6</v>
      </c>
      <c r="E72" s="733">
        <v>116412187.06999999</v>
      </c>
      <c r="F72" s="734">
        <v>11</v>
      </c>
      <c r="G72" s="733">
        <v>98336000</v>
      </c>
    </row>
    <row r="73" spans="1:7" x14ac:dyDescent="0.35">
      <c r="A73" s="577">
        <v>64</v>
      </c>
      <c r="B73" s="745">
        <v>3102678475</v>
      </c>
      <c r="C73" s="745" t="s">
        <v>1232</v>
      </c>
      <c r="D73" s="727">
        <v>2</v>
      </c>
      <c r="E73" s="733">
        <v>34014096.710000001</v>
      </c>
      <c r="F73" s="734">
        <v>1</v>
      </c>
      <c r="G73" s="733">
        <v>13950000</v>
      </c>
    </row>
    <row r="74" spans="1:7" ht="15.75" customHeight="1" x14ac:dyDescent="0.35">
      <c r="A74" s="577">
        <v>65</v>
      </c>
      <c r="B74" s="745">
        <v>3101301781</v>
      </c>
      <c r="C74" s="745" t="s">
        <v>667</v>
      </c>
      <c r="D74" s="727">
        <v>19</v>
      </c>
      <c r="E74" s="733">
        <v>351582427.61000001</v>
      </c>
      <c r="F74" s="734">
        <v>1</v>
      </c>
      <c r="G74" s="733">
        <v>9300000</v>
      </c>
    </row>
    <row r="75" spans="1:7" x14ac:dyDescent="0.35">
      <c r="A75" s="577">
        <v>66</v>
      </c>
      <c r="B75" s="745">
        <v>3101749981</v>
      </c>
      <c r="C75" s="745" t="s">
        <v>737</v>
      </c>
      <c r="D75" s="727">
        <v>1</v>
      </c>
      <c r="E75" s="733">
        <v>20993955.399999999</v>
      </c>
      <c r="F75" s="734"/>
      <c r="G75" s="733"/>
    </row>
    <row r="76" spans="1:7" x14ac:dyDescent="0.35">
      <c r="A76" s="577">
        <v>67</v>
      </c>
      <c r="B76" s="745">
        <v>3101693169</v>
      </c>
      <c r="C76" s="745" t="s">
        <v>882</v>
      </c>
      <c r="D76" s="727">
        <v>7</v>
      </c>
      <c r="E76" s="733">
        <v>146424253.56999999</v>
      </c>
      <c r="F76" s="734">
        <v>50</v>
      </c>
      <c r="G76" s="733">
        <v>509660000</v>
      </c>
    </row>
    <row r="77" spans="1:7" x14ac:dyDescent="0.35">
      <c r="A77" s="577">
        <v>68</v>
      </c>
      <c r="B77" s="745">
        <v>3101629367</v>
      </c>
      <c r="C77" s="745" t="s">
        <v>668</v>
      </c>
      <c r="D77" s="727">
        <v>16</v>
      </c>
      <c r="E77" s="733">
        <v>281799817.88</v>
      </c>
      <c r="F77" s="734">
        <v>5</v>
      </c>
      <c r="G77" s="733">
        <v>46342000</v>
      </c>
    </row>
    <row r="78" spans="1:7" x14ac:dyDescent="0.35">
      <c r="A78" s="577">
        <v>69</v>
      </c>
      <c r="B78" s="745">
        <v>3101531476</v>
      </c>
      <c r="C78" s="745" t="s">
        <v>738</v>
      </c>
      <c r="D78" s="727">
        <v>6</v>
      </c>
      <c r="E78" s="733">
        <v>132301690.16</v>
      </c>
      <c r="F78" s="734">
        <v>7</v>
      </c>
      <c r="G78" s="733">
        <v>62589000</v>
      </c>
    </row>
    <row r="79" spans="1:7" x14ac:dyDescent="0.35">
      <c r="A79" s="577">
        <v>70</v>
      </c>
      <c r="B79" s="745">
        <v>3101744640</v>
      </c>
      <c r="C79" s="745" t="s">
        <v>883</v>
      </c>
      <c r="D79" s="727">
        <v>1</v>
      </c>
      <c r="E79" s="733">
        <v>17091758.899999999</v>
      </c>
      <c r="F79" s="734">
        <v>1</v>
      </c>
      <c r="G79" s="733">
        <v>9300000</v>
      </c>
    </row>
    <row r="80" spans="1:7" ht="29" x14ac:dyDescent="0.35">
      <c r="A80" s="577">
        <v>71</v>
      </c>
      <c r="B80" s="745">
        <v>3101800747</v>
      </c>
      <c r="C80" s="745" t="s">
        <v>1408</v>
      </c>
      <c r="D80" s="727">
        <v>1</v>
      </c>
      <c r="E80" s="733">
        <v>14186931.859999999</v>
      </c>
      <c r="F80" s="734">
        <v>1</v>
      </c>
      <c r="G80" s="733">
        <v>13950000</v>
      </c>
    </row>
    <row r="81" spans="1:7" x14ac:dyDescent="0.35">
      <c r="A81" s="577">
        <v>72</v>
      </c>
      <c r="B81" s="745">
        <v>3101332999</v>
      </c>
      <c r="C81" s="745" t="s">
        <v>739</v>
      </c>
      <c r="D81" s="727"/>
      <c r="E81" s="733"/>
      <c r="F81" s="734">
        <v>1</v>
      </c>
      <c r="G81" s="733">
        <v>6314000</v>
      </c>
    </row>
    <row r="82" spans="1:7" x14ac:dyDescent="0.35">
      <c r="A82" s="577">
        <v>73</v>
      </c>
      <c r="B82" s="745">
        <v>3101433629</v>
      </c>
      <c r="C82" s="745" t="s">
        <v>1233</v>
      </c>
      <c r="D82" s="727"/>
      <c r="E82" s="733"/>
      <c r="F82" s="734">
        <v>3</v>
      </c>
      <c r="G82" s="733">
        <v>27834000</v>
      </c>
    </row>
    <row r="83" spans="1:7" x14ac:dyDescent="0.35">
      <c r="A83" s="577">
        <v>74</v>
      </c>
      <c r="B83" s="745">
        <v>3004045121</v>
      </c>
      <c r="C83" s="745" t="s">
        <v>639</v>
      </c>
      <c r="D83" s="727">
        <v>4</v>
      </c>
      <c r="E83" s="733">
        <v>62372319.520000003</v>
      </c>
      <c r="F83" s="734">
        <v>93</v>
      </c>
      <c r="G83" s="733">
        <v>878805000</v>
      </c>
    </row>
    <row r="84" spans="1:7" x14ac:dyDescent="0.35">
      <c r="A84" s="577">
        <v>75</v>
      </c>
      <c r="B84" s="745">
        <v>3101521180</v>
      </c>
      <c r="C84" s="745" t="s">
        <v>431</v>
      </c>
      <c r="D84" s="727"/>
      <c r="E84" s="733"/>
      <c r="F84" s="734">
        <v>14</v>
      </c>
      <c r="G84" s="733">
        <v>129213000</v>
      </c>
    </row>
    <row r="85" spans="1:7" x14ac:dyDescent="0.35">
      <c r="A85" s="577">
        <v>76</v>
      </c>
      <c r="B85" s="745">
        <v>3102760191</v>
      </c>
      <c r="C85" s="745" t="s">
        <v>486</v>
      </c>
      <c r="D85" s="727">
        <v>13</v>
      </c>
      <c r="E85" s="733">
        <v>244583086.19</v>
      </c>
      <c r="F85" s="734">
        <v>15</v>
      </c>
      <c r="G85" s="733">
        <v>139143000</v>
      </c>
    </row>
    <row r="86" spans="1:7" ht="15.75" customHeight="1" x14ac:dyDescent="0.35">
      <c r="A86" s="577">
        <v>77</v>
      </c>
      <c r="B86" s="745">
        <v>3102552437</v>
      </c>
      <c r="C86" s="745" t="s">
        <v>740</v>
      </c>
      <c r="D86" s="727">
        <v>1</v>
      </c>
      <c r="E86" s="733">
        <v>14291581.539999999</v>
      </c>
      <c r="F86" s="734">
        <v>21</v>
      </c>
      <c r="G86" s="733">
        <v>185154000</v>
      </c>
    </row>
    <row r="87" spans="1:7" x14ac:dyDescent="0.35">
      <c r="A87" s="577">
        <v>78</v>
      </c>
      <c r="B87" s="745">
        <v>3101708932</v>
      </c>
      <c r="C87" s="745" t="s">
        <v>503</v>
      </c>
      <c r="D87" s="727">
        <v>1</v>
      </c>
      <c r="E87" s="733">
        <v>12977992.439999999</v>
      </c>
      <c r="F87" s="734">
        <v>9</v>
      </c>
      <c r="G87" s="733">
        <v>82405000</v>
      </c>
    </row>
    <row r="88" spans="1:7" x14ac:dyDescent="0.35">
      <c r="A88" s="577">
        <v>79</v>
      </c>
      <c r="B88" s="745">
        <v>3101316778</v>
      </c>
      <c r="C88" s="745" t="s">
        <v>884</v>
      </c>
      <c r="D88" s="727">
        <v>3</v>
      </c>
      <c r="E88" s="733">
        <v>60546571.619999997</v>
      </c>
      <c r="F88" s="734"/>
      <c r="G88" s="733"/>
    </row>
    <row r="89" spans="1:7" x14ac:dyDescent="0.35">
      <c r="A89" s="577">
        <v>80</v>
      </c>
      <c r="B89" s="745">
        <v>3101716758</v>
      </c>
      <c r="C89" s="745" t="s">
        <v>658</v>
      </c>
      <c r="D89" s="727">
        <v>10</v>
      </c>
      <c r="E89" s="733">
        <v>177489073.66999999</v>
      </c>
      <c r="F89" s="734">
        <v>29</v>
      </c>
      <c r="G89" s="733">
        <v>259601000</v>
      </c>
    </row>
    <row r="90" spans="1:7" x14ac:dyDescent="0.35">
      <c r="A90" s="577">
        <v>81</v>
      </c>
      <c r="B90" s="745">
        <v>3101685505</v>
      </c>
      <c r="C90" s="745" t="s">
        <v>673</v>
      </c>
      <c r="D90" s="727">
        <v>15</v>
      </c>
      <c r="E90" s="733">
        <v>298950886.87</v>
      </c>
      <c r="F90" s="734">
        <v>12</v>
      </c>
      <c r="G90" s="733">
        <v>115372000</v>
      </c>
    </row>
    <row r="91" spans="1:7" x14ac:dyDescent="0.35">
      <c r="A91" s="577">
        <v>82</v>
      </c>
      <c r="B91" s="745">
        <v>3101882868</v>
      </c>
      <c r="C91" s="745" t="s">
        <v>885</v>
      </c>
      <c r="D91" s="727">
        <v>4</v>
      </c>
      <c r="E91" s="733">
        <v>75173020.920000002</v>
      </c>
      <c r="F91" s="734">
        <v>92</v>
      </c>
      <c r="G91" s="733">
        <v>886899000</v>
      </c>
    </row>
    <row r="92" spans="1:7" x14ac:dyDescent="0.35">
      <c r="A92" s="577">
        <v>83</v>
      </c>
      <c r="B92" s="745">
        <v>3101260725</v>
      </c>
      <c r="C92" s="745" t="s">
        <v>504</v>
      </c>
      <c r="D92" s="727">
        <v>1</v>
      </c>
      <c r="E92" s="733">
        <v>14186931.869999999</v>
      </c>
      <c r="F92" s="734">
        <v>17</v>
      </c>
      <c r="G92" s="733">
        <v>157503000</v>
      </c>
    </row>
    <row r="93" spans="1:7" x14ac:dyDescent="0.35">
      <c r="A93" s="577">
        <v>84</v>
      </c>
      <c r="B93" s="745">
        <v>3101744097</v>
      </c>
      <c r="C93" s="745" t="s">
        <v>886</v>
      </c>
      <c r="D93" s="727">
        <v>1</v>
      </c>
      <c r="E93" s="733">
        <v>12999333.210000001</v>
      </c>
      <c r="F93" s="734">
        <v>40</v>
      </c>
      <c r="G93" s="733">
        <v>369549000</v>
      </c>
    </row>
    <row r="94" spans="1:7" x14ac:dyDescent="0.35">
      <c r="A94" s="577">
        <v>85</v>
      </c>
      <c r="B94" s="745">
        <v>3101717924</v>
      </c>
      <c r="C94" s="745" t="s">
        <v>741</v>
      </c>
      <c r="D94" s="727"/>
      <c r="E94" s="733"/>
      <c r="F94" s="734">
        <v>1</v>
      </c>
      <c r="G94" s="733">
        <v>9241000</v>
      </c>
    </row>
    <row r="95" spans="1:7" x14ac:dyDescent="0.35">
      <c r="A95" s="577">
        <v>86</v>
      </c>
      <c r="B95" s="745">
        <v>3101705874</v>
      </c>
      <c r="C95" s="745" t="s">
        <v>887</v>
      </c>
      <c r="D95" s="727">
        <v>6</v>
      </c>
      <c r="E95" s="733">
        <v>103093939.81</v>
      </c>
      <c r="F95" s="734"/>
      <c r="G95" s="733"/>
    </row>
    <row r="96" spans="1:7" x14ac:dyDescent="0.35">
      <c r="A96" s="577">
        <v>87</v>
      </c>
      <c r="B96" s="745">
        <v>3101913513</v>
      </c>
      <c r="C96" s="745" t="s">
        <v>1496</v>
      </c>
      <c r="D96" s="727"/>
      <c r="E96" s="733"/>
      <c r="F96" s="734">
        <v>9</v>
      </c>
      <c r="G96" s="733">
        <v>88066000</v>
      </c>
    </row>
    <row r="97" spans="1:7" x14ac:dyDescent="0.35">
      <c r="A97" s="577">
        <v>88</v>
      </c>
      <c r="B97" s="745">
        <v>3102708602</v>
      </c>
      <c r="C97" s="745" t="s">
        <v>888</v>
      </c>
      <c r="D97" s="727">
        <v>1</v>
      </c>
      <c r="E97" s="733">
        <v>12923450</v>
      </c>
      <c r="F97" s="734">
        <v>72</v>
      </c>
      <c r="G97" s="733">
        <v>672993000</v>
      </c>
    </row>
    <row r="98" spans="1:7" x14ac:dyDescent="0.35">
      <c r="A98" s="577">
        <v>89</v>
      </c>
      <c r="B98" s="745">
        <v>3101266273</v>
      </c>
      <c r="C98" s="745" t="s">
        <v>617</v>
      </c>
      <c r="D98" s="727">
        <v>149</v>
      </c>
      <c r="E98" s="733">
        <v>4611748956.3800001</v>
      </c>
      <c r="F98" s="734"/>
      <c r="G98" s="733"/>
    </row>
    <row r="99" spans="1:7" x14ac:dyDescent="0.35">
      <c r="A99" s="577">
        <v>90</v>
      </c>
      <c r="B99" s="745">
        <v>3101615429</v>
      </c>
      <c r="C99" s="745" t="s">
        <v>513</v>
      </c>
      <c r="D99" s="727">
        <v>1</v>
      </c>
      <c r="E99" s="733">
        <v>14196636.449999999</v>
      </c>
      <c r="F99" s="734">
        <v>12</v>
      </c>
      <c r="G99" s="733">
        <v>118571000</v>
      </c>
    </row>
    <row r="100" spans="1:7" x14ac:dyDescent="0.35">
      <c r="A100" s="577">
        <v>91</v>
      </c>
      <c r="B100" s="745">
        <v>3101714875</v>
      </c>
      <c r="C100" s="745" t="s">
        <v>1234</v>
      </c>
      <c r="D100" s="727">
        <v>1</v>
      </c>
      <c r="E100" s="733">
        <v>16955406.199999999</v>
      </c>
      <c r="F100" s="734">
        <v>1</v>
      </c>
      <c r="G100" s="733">
        <v>9300000</v>
      </c>
    </row>
    <row r="101" spans="1:7" x14ac:dyDescent="0.35">
      <c r="A101" s="577">
        <v>92</v>
      </c>
      <c r="B101" s="745">
        <v>3101747602</v>
      </c>
      <c r="C101" s="745" t="s">
        <v>659</v>
      </c>
      <c r="D101" s="727"/>
      <c r="E101" s="733"/>
      <c r="F101" s="734">
        <v>10</v>
      </c>
      <c r="G101" s="733">
        <v>92880000</v>
      </c>
    </row>
    <row r="102" spans="1:7" x14ac:dyDescent="0.35">
      <c r="A102" s="577">
        <v>93</v>
      </c>
      <c r="B102" s="745">
        <v>3101261596</v>
      </c>
      <c r="C102" s="746" t="s">
        <v>715</v>
      </c>
      <c r="D102" s="735">
        <v>1</v>
      </c>
      <c r="E102" s="733">
        <v>19780643.710000001</v>
      </c>
      <c r="F102" s="736">
        <v>1</v>
      </c>
      <c r="G102" s="737">
        <v>9241000</v>
      </c>
    </row>
    <row r="103" spans="1:7" x14ac:dyDescent="0.35">
      <c r="A103" s="577">
        <v>94</v>
      </c>
      <c r="B103" s="745">
        <v>3101742851</v>
      </c>
      <c r="C103" s="746" t="s">
        <v>393</v>
      </c>
      <c r="D103" s="735">
        <v>4</v>
      </c>
      <c r="E103" s="733">
        <v>54186831.859999999</v>
      </c>
      <c r="F103" s="736">
        <v>57</v>
      </c>
      <c r="G103" s="737">
        <v>538630000</v>
      </c>
    </row>
    <row r="104" spans="1:7" x14ac:dyDescent="0.35">
      <c r="A104" s="577">
        <v>95</v>
      </c>
      <c r="B104" s="745">
        <v>3101436201</v>
      </c>
      <c r="C104" s="747" t="s">
        <v>889</v>
      </c>
      <c r="D104" s="738"/>
      <c r="E104" s="733"/>
      <c r="F104" s="739">
        <v>1</v>
      </c>
      <c r="G104" s="740">
        <v>8480000</v>
      </c>
    </row>
    <row r="105" spans="1:7" x14ac:dyDescent="0.35">
      <c r="A105" s="577">
        <v>96</v>
      </c>
      <c r="B105" s="745">
        <v>3102709145</v>
      </c>
      <c r="C105" s="747" t="s">
        <v>742</v>
      </c>
      <c r="D105" s="738">
        <v>1</v>
      </c>
      <c r="E105" s="733">
        <v>20545835</v>
      </c>
      <c r="F105" s="739">
        <v>2</v>
      </c>
      <c r="G105" s="740">
        <v>18593000</v>
      </c>
    </row>
    <row r="106" spans="1:7" x14ac:dyDescent="0.35">
      <c r="A106" s="577">
        <v>97</v>
      </c>
      <c r="B106" s="745">
        <v>3101776531</v>
      </c>
      <c r="C106" s="747" t="s">
        <v>743</v>
      </c>
      <c r="D106" s="738"/>
      <c r="E106" s="733"/>
      <c r="F106" s="739">
        <v>39</v>
      </c>
      <c r="G106" s="740">
        <v>358207000</v>
      </c>
    </row>
    <row r="107" spans="1:7" x14ac:dyDescent="0.35">
      <c r="A107" s="577">
        <v>98</v>
      </c>
      <c r="B107" s="745">
        <v>3101532987</v>
      </c>
      <c r="C107" s="747" t="s">
        <v>890</v>
      </c>
      <c r="D107" s="738"/>
      <c r="E107" s="733"/>
      <c r="F107" s="739">
        <v>11</v>
      </c>
      <c r="G107" s="740">
        <v>102174000</v>
      </c>
    </row>
    <row r="108" spans="1:7" x14ac:dyDescent="0.35">
      <c r="A108" s="577">
        <v>99</v>
      </c>
      <c r="B108" s="745">
        <v>3101707818</v>
      </c>
      <c r="C108" s="747" t="s">
        <v>576</v>
      </c>
      <c r="D108" s="738"/>
      <c r="E108" s="733"/>
      <c r="F108" s="739">
        <v>102</v>
      </c>
      <c r="G108" s="740">
        <v>995413000</v>
      </c>
    </row>
    <row r="109" spans="1:7" x14ac:dyDescent="0.35">
      <c r="A109" s="577">
        <v>100</v>
      </c>
      <c r="B109" s="745">
        <v>3101559305</v>
      </c>
      <c r="C109" s="747" t="s">
        <v>744</v>
      </c>
      <c r="D109" s="738">
        <v>1</v>
      </c>
      <c r="E109" s="733">
        <v>14254694.42</v>
      </c>
      <c r="F109" s="739">
        <v>43</v>
      </c>
      <c r="G109" s="740">
        <v>397963000</v>
      </c>
    </row>
    <row r="110" spans="1:7" x14ac:dyDescent="0.35">
      <c r="A110" s="577">
        <v>101</v>
      </c>
      <c r="B110" s="981">
        <v>3101626626</v>
      </c>
      <c r="C110" s="748" t="s">
        <v>1409</v>
      </c>
      <c r="D110" s="741"/>
      <c r="E110" s="742"/>
      <c r="F110" s="743">
        <v>2</v>
      </c>
      <c r="G110" s="742">
        <v>23120000</v>
      </c>
    </row>
    <row r="111" spans="1:7" x14ac:dyDescent="0.35">
      <c r="A111" s="577">
        <v>102</v>
      </c>
      <c r="B111" s="981">
        <v>3101600155</v>
      </c>
      <c r="C111" s="748" t="s">
        <v>972</v>
      </c>
      <c r="D111" s="741">
        <v>12</v>
      </c>
      <c r="E111" s="742">
        <v>212590938</v>
      </c>
      <c r="F111" s="743"/>
      <c r="G111" s="742"/>
    </row>
    <row r="112" spans="1:7" x14ac:dyDescent="0.35">
      <c r="A112" s="577">
        <v>103</v>
      </c>
      <c r="B112" s="981">
        <v>3102773353</v>
      </c>
      <c r="C112" s="763" t="s">
        <v>891</v>
      </c>
      <c r="D112" s="764"/>
      <c r="E112" s="765"/>
      <c r="F112" s="766">
        <v>42</v>
      </c>
      <c r="G112" s="765">
        <v>394250000</v>
      </c>
    </row>
    <row r="113" spans="1:7" x14ac:dyDescent="0.35">
      <c r="A113" s="577">
        <v>104</v>
      </c>
      <c r="B113" s="1095">
        <v>3101581467</v>
      </c>
      <c r="C113" s="1095" t="s">
        <v>505</v>
      </c>
      <c r="D113" s="1096"/>
      <c r="E113" s="1097"/>
      <c r="F113" s="1098">
        <v>6</v>
      </c>
      <c r="G113" s="1097">
        <v>59707000</v>
      </c>
    </row>
    <row r="114" spans="1:7" x14ac:dyDescent="0.35">
      <c r="A114" s="577">
        <v>105</v>
      </c>
      <c r="B114" s="1095">
        <v>3101145615</v>
      </c>
      <c r="C114" s="1095" t="s">
        <v>669</v>
      </c>
      <c r="D114" s="1096"/>
      <c r="E114" s="1097"/>
      <c r="F114" s="1098">
        <v>9</v>
      </c>
      <c r="G114" s="1097">
        <v>97650000</v>
      </c>
    </row>
    <row r="115" spans="1:7" x14ac:dyDescent="0.35">
      <c r="A115" s="577">
        <v>106</v>
      </c>
      <c r="B115" s="1095">
        <v>3101766164</v>
      </c>
      <c r="C115" s="1095" t="s">
        <v>522</v>
      </c>
      <c r="D115" s="1096">
        <v>16</v>
      </c>
      <c r="E115" s="1097">
        <v>274445325.38</v>
      </c>
      <c r="F115" s="1098">
        <v>88</v>
      </c>
      <c r="G115" s="1097">
        <v>836563000</v>
      </c>
    </row>
    <row r="116" spans="1:7" x14ac:dyDescent="0.35">
      <c r="A116" s="577">
        <v>107</v>
      </c>
      <c r="B116" s="1095">
        <v>3101700659</v>
      </c>
      <c r="C116" s="1095" t="s">
        <v>1621</v>
      </c>
      <c r="D116" s="1096"/>
      <c r="E116" s="1097"/>
      <c r="F116" s="1098">
        <v>1</v>
      </c>
      <c r="G116" s="1097">
        <v>9300000</v>
      </c>
    </row>
    <row r="117" spans="1:7" x14ac:dyDescent="0.35">
      <c r="A117" s="577">
        <v>108</v>
      </c>
      <c r="B117" s="1095">
        <v>3102732324</v>
      </c>
      <c r="C117" s="1095" t="s">
        <v>577</v>
      </c>
      <c r="D117" s="1096">
        <v>1</v>
      </c>
      <c r="E117" s="1097">
        <v>20202406.199999999</v>
      </c>
      <c r="F117" s="1098">
        <v>6</v>
      </c>
      <c r="G117" s="1097">
        <v>60250000</v>
      </c>
    </row>
    <row r="118" spans="1:7" x14ac:dyDescent="0.35">
      <c r="A118" s="577">
        <v>109</v>
      </c>
      <c r="B118" s="1095">
        <v>110540095</v>
      </c>
      <c r="C118" s="1095" t="s">
        <v>1622</v>
      </c>
      <c r="D118" s="1096"/>
      <c r="E118" s="1097"/>
      <c r="F118" s="1098">
        <v>1</v>
      </c>
      <c r="G118" s="1097">
        <v>9286000</v>
      </c>
    </row>
    <row r="119" spans="1:7" x14ac:dyDescent="0.35">
      <c r="A119" s="577">
        <v>110</v>
      </c>
      <c r="B119" s="1095">
        <v>3101610719</v>
      </c>
      <c r="C119" s="1095" t="s">
        <v>745</v>
      </c>
      <c r="D119" s="1096">
        <v>2</v>
      </c>
      <c r="E119" s="1097">
        <v>46926041.130000003</v>
      </c>
      <c r="F119" s="1098">
        <v>1</v>
      </c>
      <c r="G119" s="1097">
        <v>9300000</v>
      </c>
    </row>
    <row r="120" spans="1:7" x14ac:dyDescent="0.35">
      <c r="A120" s="577">
        <v>111</v>
      </c>
      <c r="B120" s="1095">
        <v>3101062474</v>
      </c>
      <c r="C120" s="1095" t="s">
        <v>746</v>
      </c>
      <c r="D120" s="1096">
        <v>1</v>
      </c>
      <c r="E120" s="1097">
        <v>15202025</v>
      </c>
      <c r="F120" s="1098">
        <v>4</v>
      </c>
      <c r="G120" s="1097">
        <v>35685000</v>
      </c>
    </row>
    <row r="121" spans="1:7" x14ac:dyDescent="0.35">
      <c r="A121" s="577">
        <v>112</v>
      </c>
      <c r="B121" s="1095">
        <v>3101306292</v>
      </c>
      <c r="C121" s="1095" t="s">
        <v>973</v>
      </c>
      <c r="D121" s="1096"/>
      <c r="E121" s="1097"/>
      <c r="F121" s="1098">
        <v>1</v>
      </c>
      <c r="G121" s="1097">
        <v>9300000</v>
      </c>
    </row>
    <row r="122" spans="1:7" x14ac:dyDescent="0.35">
      <c r="A122" s="577">
        <v>113</v>
      </c>
      <c r="B122" s="1095">
        <v>3101587276</v>
      </c>
      <c r="C122" s="1095" t="s">
        <v>506</v>
      </c>
      <c r="D122" s="1096">
        <v>28</v>
      </c>
      <c r="E122" s="1097">
        <v>457753216.95999998</v>
      </c>
      <c r="F122" s="1098">
        <v>210</v>
      </c>
      <c r="G122" s="1097">
        <v>2007980000</v>
      </c>
    </row>
    <row r="123" spans="1:7" x14ac:dyDescent="0.35">
      <c r="A123" s="577">
        <v>114</v>
      </c>
      <c r="B123" s="1095">
        <v>3101759180</v>
      </c>
      <c r="C123" s="1095" t="s">
        <v>432</v>
      </c>
      <c r="D123" s="1096">
        <v>11</v>
      </c>
      <c r="E123" s="1097">
        <v>205832042.06</v>
      </c>
      <c r="F123" s="1098">
        <v>158</v>
      </c>
      <c r="G123" s="1097">
        <v>1487239000</v>
      </c>
    </row>
    <row r="124" spans="1:7" x14ac:dyDescent="0.35">
      <c r="A124" s="577">
        <v>115</v>
      </c>
      <c r="B124" s="1095">
        <v>3101668816</v>
      </c>
      <c r="C124" s="1095" t="s">
        <v>892</v>
      </c>
      <c r="D124" s="1096"/>
      <c r="E124" s="1097"/>
      <c r="F124" s="1098">
        <v>16</v>
      </c>
      <c r="G124" s="1097">
        <v>147792000</v>
      </c>
    </row>
    <row r="125" spans="1:7" x14ac:dyDescent="0.35">
      <c r="A125" s="577">
        <v>116</v>
      </c>
      <c r="B125" s="1095">
        <v>3101902883</v>
      </c>
      <c r="C125" s="1095" t="s">
        <v>1410</v>
      </c>
      <c r="D125" s="1096"/>
      <c r="E125" s="1097"/>
      <c r="F125" s="1098">
        <v>11</v>
      </c>
      <c r="G125" s="1097">
        <v>104791000</v>
      </c>
    </row>
    <row r="126" spans="1:7" x14ac:dyDescent="0.35">
      <c r="A126" s="577">
        <v>117</v>
      </c>
      <c r="B126" s="1095">
        <v>3101735854</v>
      </c>
      <c r="C126" s="1095" t="s">
        <v>532</v>
      </c>
      <c r="D126" s="1096">
        <v>1</v>
      </c>
      <c r="E126" s="1097">
        <v>13000089.35</v>
      </c>
      <c r="F126" s="1098">
        <v>15</v>
      </c>
      <c r="G126" s="1097">
        <v>150446000</v>
      </c>
    </row>
    <row r="127" spans="1:7" x14ac:dyDescent="0.35">
      <c r="A127" s="577">
        <v>118</v>
      </c>
      <c r="B127" s="1095">
        <v>3101741139</v>
      </c>
      <c r="C127" s="1095" t="s">
        <v>893</v>
      </c>
      <c r="D127" s="1096">
        <v>1</v>
      </c>
      <c r="E127" s="1097">
        <v>15544042.550000001</v>
      </c>
      <c r="F127" s="1098">
        <v>14</v>
      </c>
      <c r="G127" s="1097">
        <v>134604000</v>
      </c>
    </row>
    <row r="128" spans="1:7" x14ac:dyDescent="0.35">
      <c r="A128" s="577">
        <v>119</v>
      </c>
      <c r="B128" s="1095">
        <v>3101718331</v>
      </c>
      <c r="C128" s="1095" t="s">
        <v>507</v>
      </c>
      <c r="D128" s="1096">
        <v>13</v>
      </c>
      <c r="E128" s="1097">
        <v>249136128.21000001</v>
      </c>
      <c r="F128" s="1098">
        <v>51</v>
      </c>
      <c r="G128" s="1097">
        <v>467194000</v>
      </c>
    </row>
    <row r="129" spans="1:7" x14ac:dyDescent="0.35">
      <c r="A129" s="577">
        <v>120</v>
      </c>
      <c r="B129" s="1095">
        <v>3101335859</v>
      </c>
      <c r="C129" s="1095" t="s">
        <v>747</v>
      </c>
      <c r="D129" s="1096"/>
      <c r="E129" s="1097"/>
      <c r="F129" s="1098">
        <v>3</v>
      </c>
      <c r="G129" s="1097">
        <v>23560000</v>
      </c>
    </row>
    <row r="130" spans="1:7" x14ac:dyDescent="0.35">
      <c r="A130" s="577">
        <v>121</v>
      </c>
      <c r="B130" s="1095">
        <v>3101583935</v>
      </c>
      <c r="C130" s="1095" t="s">
        <v>748</v>
      </c>
      <c r="D130" s="1096">
        <v>1</v>
      </c>
      <c r="E130" s="1097">
        <v>14128009.199999999</v>
      </c>
      <c r="F130" s="1098">
        <v>3</v>
      </c>
      <c r="G130" s="1097">
        <v>24321000</v>
      </c>
    </row>
    <row r="131" spans="1:7" x14ac:dyDescent="0.35">
      <c r="A131" s="577">
        <v>122</v>
      </c>
      <c r="B131" s="1095">
        <v>3102672969</v>
      </c>
      <c r="C131" s="1095" t="s">
        <v>394</v>
      </c>
      <c r="D131" s="1096">
        <v>5</v>
      </c>
      <c r="E131" s="1097">
        <v>95211605.890000001</v>
      </c>
      <c r="F131" s="1098">
        <v>157</v>
      </c>
      <c r="G131" s="1097">
        <v>1490273000</v>
      </c>
    </row>
    <row r="132" spans="1:7" x14ac:dyDescent="0.35">
      <c r="A132" s="577">
        <v>123</v>
      </c>
      <c r="B132" s="1095">
        <v>3101017266</v>
      </c>
      <c r="C132" s="1095" t="s">
        <v>348</v>
      </c>
      <c r="D132" s="1096">
        <v>249</v>
      </c>
      <c r="E132" s="1097">
        <v>5295278159.5900002</v>
      </c>
      <c r="F132" s="1098"/>
      <c r="G132" s="1097"/>
    </row>
    <row r="133" spans="1:7" x14ac:dyDescent="0.35">
      <c r="A133" s="577">
        <v>124</v>
      </c>
      <c r="B133" s="1095">
        <v>3101749113</v>
      </c>
      <c r="C133" s="1095" t="s">
        <v>894</v>
      </c>
      <c r="D133" s="1096">
        <v>5</v>
      </c>
      <c r="E133" s="1097">
        <v>98352091.810000002</v>
      </c>
      <c r="F133" s="1098">
        <v>3</v>
      </c>
      <c r="G133" s="1097">
        <v>29816000</v>
      </c>
    </row>
    <row r="134" spans="1:7" x14ac:dyDescent="0.35">
      <c r="A134" s="577">
        <v>125</v>
      </c>
      <c r="B134" s="1095">
        <v>3101483753</v>
      </c>
      <c r="C134" s="1095" t="s">
        <v>395</v>
      </c>
      <c r="D134" s="1096"/>
      <c r="E134" s="1097"/>
      <c r="F134" s="1098">
        <v>8</v>
      </c>
      <c r="G134" s="1097">
        <v>81253000</v>
      </c>
    </row>
    <row r="135" spans="1:7" x14ac:dyDescent="0.35">
      <c r="A135" s="577">
        <v>126</v>
      </c>
      <c r="B135" s="1095">
        <v>3101302239</v>
      </c>
      <c r="C135" s="1095" t="s">
        <v>660</v>
      </c>
      <c r="D135" s="1096">
        <v>2</v>
      </c>
      <c r="E135" s="1097">
        <v>39451286.630000003</v>
      </c>
      <c r="F135" s="1098">
        <v>23</v>
      </c>
      <c r="G135" s="1097">
        <v>214973000</v>
      </c>
    </row>
    <row r="136" spans="1:7" x14ac:dyDescent="0.35">
      <c r="A136" s="577">
        <v>127</v>
      </c>
      <c r="B136" s="1095">
        <v>3101518127</v>
      </c>
      <c r="C136" s="1095" t="s">
        <v>749</v>
      </c>
      <c r="D136" s="1096">
        <v>1</v>
      </c>
      <c r="E136" s="1097">
        <v>27176363.98</v>
      </c>
      <c r="F136" s="1098">
        <v>7</v>
      </c>
      <c r="G136" s="1097">
        <v>68306000</v>
      </c>
    </row>
    <row r="137" spans="1:7" x14ac:dyDescent="0.35">
      <c r="A137" s="577">
        <v>128</v>
      </c>
      <c r="B137" s="1095">
        <v>3101697909</v>
      </c>
      <c r="C137" s="1095" t="s">
        <v>1235</v>
      </c>
      <c r="D137" s="1096"/>
      <c r="E137" s="1097"/>
      <c r="F137" s="1098">
        <v>1</v>
      </c>
      <c r="G137" s="1097">
        <v>7070000</v>
      </c>
    </row>
    <row r="138" spans="1:7" x14ac:dyDescent="0.35">
      <c r="A138" s="577">
        <v>129</v>
      </c>
      <c r="B138" s="1095">
        <v>3101278140</v>
      </c>
      <c r="C138" s="1095" t="s">
        <v>895</v>
      </c>
      <c r="D138" s="1096">
        <v>10</v>
      </c>
      <c r="E138" s="1097">
        <v>152569766.80000001</v>
      </c>
      <c r="F138" s="1098"/>
      <c r="G138" s="1097"/>
    </row>
    <row r="139" spans="1:7" x14ac:dyDescent="0.35">
      <c r="A139" s="577">
        <v>130</v>
      </c>
      <c r="B139" s="1095">
        <v>3101726587</v>
      </c>
      <c r="C139" s="1095" t="s">
        <v>679</v>
      </c>
      <c r="D139" s="1096">
        <v>1</v>
      </c>
      <c r="E139" s="1097">
        <v>9195000</v>
      </c>
      <c r="F139" s="1098">
        <v>6</v>
      </c>
      <c r="G139" s="1097">
        <v>53428000</v>
      </c>
    </row>
    <row r="140" spans="1:7" x14ac:dyDescent="0.35">
      <c r="A140" s="577">
        <v>131</v>
      </c>
      <c r="B140" s="1095">
        <v>3102792650</v>
      </c>
      <c r="C140" s="1095" t="s">
        <v>896</v>
      </c>
      <c r="D140" s="1096"/>
      <c r="E140" s="1097"/>
      <c r="F140" s="1098">
        <v>64</v>
      </c>
      <c r="G140" s="1097">
        <v>596603000</v>
      </c>
    </row>
    <row r="141" spans="1:7" x14ac:dyDescent="0.35">
      <c r="A141" s="577">
        <v>132</v>
      </c>
      <c r="B141" s="1095">
        <v>3101139456</v>
      </c>
      <c r="C141" s="1095" t="s">
        <v>433</v>
      </c>
      <c r="D141" s="1096">
        <v>8</v>
      </c>
      <c r="E141" s="1097">
        <v>139860645.30000001</v>
      </c>
      <c r="F141" s="1098">
        <v>5</v>
      </c>
      <c r="G141" s="1097">
        <v>45484000</v>
      </c>
    </row>
    <row r="142" spans="1:7" x14ac:dyDescent="0.35">
      <c r="A142" s="577">
        <v>133</v>
      </c>
      <c r="B142" s="1095">
        <v>105450772</v>
      </c>
      <c r="C142" s="1095"/>
      <c r="D142" s="1096"/>
      <c r="E142" s="1097"/>
      <c r="F142" s="1098">
        <v>1</v>
      </c>
      <c r="G142" s="1097">
        <v>8959000</v>
      </c>
    </row>
    <row r="143" spans="1:7" x14ac:dyDescent="0.35">
      <c r="A143" s="577">
        <v>134</v>
      </c>
      <c r="B143" s="1095">
        <v>3004428325</v>
      </c>
      <c r="C143" s="1095"/>
      <c r="D143" s="1096"/>
      <c r="E143" s="1097"/>
      <c r="F143" s="1098">
        <v>21</v>
      </c>
      <c r="G143" s="1097">
        <v>201717000</v>
      </c>
    </row>
    <row r="144" spans="1:7" x14ac:dyDescent="0.35">
      <c r="A144" s="577">
        <v>135</v>
      </c>
      <c r="B144" s="1095">
        <v>303750862</v>
      </c>
      <c r="C144" s="1095"/>
      <c r="D144" s="1096">
        <v>1</v>
      </c>
      <c r="E144" s="1097">
        <v>13714563.83</v>
      </c>
      <c r="F144" s="1098">
        <v>1</v>
      </c>
      <c r="G144" s="1097">
        <v>9293000</v>
      </c>
    </row>
    <row r="145" spans="1:7" x14ac:dyDescent="0.35">
      <c r="A145" s="577">
        <v>136</v>
      </c>
      <c r="B145" s="1095">
        <v>3101759366</v>
      </c>
      <c r="C145" s="1095"/>
      <c r="D145" s="1096"/>
      <c r="E145" s="1097"/>
      <c r="F145" s="1098">
        <v>1</v>
      </c>
      <c r="G145" s="1097">
        <v>9280000</v>
      </c>
    </row>
    <row r="146" spans="1:7" x14ac:dyDescent="0.35">
      <c r="A146" s="577">
        <v>137</v>
      </c>
      <c r="B146" s="1095">
        <v>3102691391</v>
      </c>
      <c r="C146" s="1095"/>
      <c r="D146" s="1096"/>
      <c r="E146" s="1097"/>
      <c r="F146" s="1098">
        <v>2</v>
      </c>
      <c r="G146" s="1097">
        <v>18133000</v>
      </c>
    </row>
    <row r="147" spans="1:7" x14ac:dyDescent="0.35">
      <c r="A147" s="577">
        <v>138</v>
      </c>
      <c r="B147" s="1095">
        <v>401330633</v>
      </c>
      <c r="C147" s="1095"/>
      <c r="D147" s="1096"/>
      <c r="E147" s="1097"/>
      <c r="F147" s="1098">
        <v>1</v>
      </c>
      <c r="G147" s="1097">
        <v>9300000</v>
      </c>
    </row>
    <row r="148" spans="1:7" x14ac:dyDescent="0.35">
      <c r="A148" s="577">
        <v>139</v>
      </c>
      <c r="B148" s="1095" t="s">
        <v>573</v>
      </c>
      <c r="C148" s="1095"/>
      <c r="D148" s="1096">
        <v>212</v>
      </c>
      <c r="E148" s="1097">
        <v>4422484188.8599997</v>
      </c>
      <c r="F148" s="1098">
        <v>1393</v>
      </c>
      <c r="G148" s="1097">
        <v>12119125000</v>
      </c>
    </row>
    <row r="149" spans="1:7" hidden="1" x14ac:dyDescent="0.35">
      <c r="A149" s="577">
        <v>140</v>
      </c>
      <c r="B149" s="1095"/>
      <c r="C149" s="1095"/>
      <c r="D149" s="1096"/>
      <c r="E149" s="1097"/>
      <c r="F149" s="1098"/>
      <c r="G149" s="1097"/>
    </row>
    <row r="150" spans="1:7" hidden="1" x14ac:dyDescent="0.35">
      <c r="A150" s="577">
        <v>141</v>
      </c>
      <c r="B150" s="1095"/>
      <c r="C150" s="1095"/>
      <c r="D150" s="1096"/>
      <c r="E150" s="1097"/>
      <c r="F150" s="1098"/>
      <c r="G150" s="1097"/>
    </row>
    <row r="151" spans="1:7" hidden="1" x14ac:dyDescent="0.35">
      <c r="A151" s="577">
        <v>142</v>
      </c>
      <c r="B151" s="1095"/>
      <c r="C151" s="1095"/>
      <c r="D151" s="1096"/>
      <c r="E151" s="1097"/>
      <c r="F151" s="1098"/>
      <c r="G151" s="1097"/>
    </row>
    <row r="152" spans="1:7" hidden="1" x14ac:dyDescent="0.35">
      <c r="A152" s="577">
        <v>143</v>
      </c>
      <c r="B152" s="1114"/>
      <c r="C152" s="1114"/>
      <c r="D152" s="1115"/>
      <c r="E152" s="1116"/>
      <c r="F152" s="1117"/>
      <c r="G152" s="1116"/>
    </row>
    <row r="153" spans="1:7" hidden="1" x14ac:dyDescent="0.35">
      <c r="A153" s="577">
        <v>144</v>
      </c>
      <c r="B153" s="1114"/>
      <c r="C153" s="1114"/>
      <c r="D153" s="1115"/>
      <c r="E153" s="1116"/>
      <c r="F153" s="1117"/>
      <c r="G153" s="1116"/>
    </row>
    <row r="154" spans="1:7" hidden="1" x14ac:dyDescent="0.35">
      <c r="A154" s="577">
        <v>145</v>
      </c>
      <c r="B154" s="1114"/>
      <c r="C154" s="1114"/>
      <c r="D154" s="1115"/>
      <c r="E154" s="1116"/>
      <c r="F154" s="1117"/>
      <c r="G154" s="1116"/>
    </row>
    <row r="155" spans="1:7" hidden="1" x14ac:dyDescent="0.35">
      <c r="A155" s="577">
        <v>146</v>
      </c>
      <c r="B155" s="1114"/>
      <c r="C155" s="1114"/>
      <c r="D155" s="1115"/>
      <c r="E155" s="1116"/>
      <c r="F155" s="1117"/>
      <c r="G155" s="1116"/>
    </row>
    <row r="156" spans="1:7" hidden="1" x14ac:dyDescent="0.35">
      <c r="A156" s="577">
        <v>147</v>
      </c>
      <c r="B156" s="1114"/>
      <c r="C156" s="1114"/>
      <c r="D156" s="1115"/>
      <c r="E156" s="1116"/>
      <c r="F156" s="1117"/>
      <c r="G156" s="1116"/>
    </row>
    <row r="157" spans="1:7" hidden="1" x14ac:dyDescent="0.35">
      <c r="A157" s="577">
        <v>148</v>
      </c>
      <c r="B157" s="1114"/>
      <c r="C157" s="1114"/>
      <c r="D157" s="1115"/>
      <c r="E157" s="1116"/>
      <c r="F157" s="1117"/>
      <c r="G157" s="1116"/>
    </row>
    <row r="158" spans="1:7" hidden="1" x14ac:dyDescent="0.35">
      <c r="A158" s="577">
        <v>149</v>
      </c>
      <c r="B158" s="1114"/>
      <c r="C158" s="1114"/>
      <c r="D158" s="1115"/>
      <c r="E158" s="1116"/>
      <c r="F158" s="1117"/>
      <c r="G158" s="1116"/>
    </row>
    <row r="159" spans="1:7" hidden="1" x14ac:dyDescent="0.35">
      <c r="A159" s="577">
        <v>150</v>
      </c>
      <c r="B159" s="1114"/>
      <c r="C159" s="1114"/>
      <c r="D159" s="1115"/>
      <c r="E159" s="1116"/>
      <c r="F159" s="1117"/>
      <c r="G159" s="1116"/>
    </row>
    <row r="160" spans="1:7" hidden="1" x14ac:dyDescent="0.35">
      <c r="A160" s="577">
        <v>151</v>
      </c>
      <c r="B160" s="1114"/>
      <c r="C160" s="1114"/>
      <c r="D160" s="1115"/>
      <c r="E160" s="1116"/>
      <c r="F160" s="1117"/>
      <c r="G160" s="1116"/>
    </row>
    <row r="161" spans="1:7" hidden="1" x14ac:dyDescent="0.35">
      <c r="A161" s="577">
        <v>152</v>
      </c>
      <c r="B161" s="1114"/>
      <c r="C161" s="1114"/>
      <c r="D161" s="1115"/>
      <c r="E161" s="1116"/>
      <c r="F161" s="1117"/>
      <c r="G161" s="1116"/>
    </row>
    <row r="162" spans="1:7" hidden="1" x14ac:dyDescent="0.35">
      <c r="A162" s="577">
        <v>153</v>
      </c>
      <c r="B162" s="1114"/>
      <c r="C162" s="1114"/>
      <c r="D162" s="1115"/>
      <c r="E162" s="1116"/>
      <c r="F162" s="1117"/>
      <c r="G162" s="1116"/>
    </row>
    <row r="163" spans="1:7" hidden="1" x14ac:dyDescent="0.35">
      <c r="A163" s="577">
        <v>154</v>
      </c>
      <c r="B163" s="1114"/>
      <c r="C163" s="1114"/>
      <c r="D163" s="1115"/>
      <c r="E163" s="1116"/>
      <c r="F163" s="1117"/>
      <c r="G163" s="1116"/>
    </row>
    <row r="164" spans="1:7" hidden="1" x14ac:dyDescent="0.35">
      <c r="A164" s="577">
        <v>155</v>
      </c>
      <c r="B164" s="1114"/>
      <c r="C164" s="1114"/>
      <c r="D164" s="1115"/>
      <c r="E164" s="1116"/>
      <c r="F164" s="1117"/>
      <c r="G164" s="1116"/>
    </row>
    <row r="165" spans="1:7" hidden="1" x14ac:dyDescent="0.35">
      <c r="A165" s="577">
        <v>156</v>
      </c>
      <c r="B165" s="1114"/>
      <c r="C165" s="1114"/>
      <c r="D165" s="1115"/>
      <c r="E165" s="1116"/>
      <c r="F165" s="1117"/>
      <c r="G165" s="1116"/>
    </row>
    <row r="166" spans="1:7" hidden="1" x14ac:dyDescent="0.35">
      <c r="A166" s="577">
        <v>157</v>
      </c>
      <c r="B166" s="1114"/>
      <c r="C166" s="1114"/>
      <c r="D166" s="1115"/>
      <c r="E166" s="1116"/>
      <c r="F166" s="1117"/>
      <c r="G166" s="1116"/>
    </row>
    <row r="167" spans="1:7" hidden="1" x14ac:dyDescent="0.35">
      <c r="A167" s="577">
        <v>158</v>
      </c>
      <c r="B167" s="1114"/>
      <c r="C167" s="1114"/>
      <c r="D167" s="1115"/>
      <c r="E167" s="1116"/>
      <c r="F167" s="1117"/>
      <c r="G167" s="1116"/>
    </row>
    <row r="168" spans="1:7" hidden="1" x14ac:dyDescent="0.35">
      <c r="A168" s="577">
        <v>159</v>
      </c>
      <c r="B168" s="1114"/>
      <c r="C168" s="1114"/>
      <c r="D168" s="1115"/>
      <c r="E168" s="1116"/>
      <c r="F168" s="1117"/>
      <c r="G168" s="1116"/>
    </row>
    <row r="169" spans="1:7" hidden="1" x14ac:dyDescent="0.35">
      <c r="A169" s="577">
        <v>160</v>
      </c>
      <c r="B169" s="1114"/>
      <c r="C169" s="1114"/>
      <c r="D169" s="1115"/>
      <c r="E169" s="1116"/>
      <c r="F169" s="1117"/>
      <c r="G169" s="1116"/>
    </row>
    <row r="170" spans="1:7" hidden="1" x14ac:dyDescent="0.35">
      <c r="A170" s="577">
        <v>161</v>
      </c>
      <c r="B170" s="1095"/>
      <c r="C170" s="763"/>
      <c r="D170" s="764"/>
      <c r="E170" s="765"/>
      <c r="F170" s="766"/>
      <c r="G170" s="765"/>
    </row>
    <row r="171" spans="1:7" hidden="1" x14ac:dyDescent="0.35">
      <c r="B171" s="762"/>
      <c r="C171" s="763"/>
      <c r="D171" s="764"/>
      <c r="E171" s="765"/>
      <c r="F171" s="766"/>
      <c r="G171" s="765"/>
    </row>
    <row r="172" spans="1:7" s="545" customFormat="1" x14ac:dyDescent="0.35">
      <c r="A172" s="628"/>
      <c r="B172" s="783"/>
      <c r="C172" s="629"/>
      <c r="D172" s="630">
        <f>SUM(D10:D171)</f>
        <v>1314</v>
      </c>
      <c r="E172" s="630">
        <f>SUM(E10:E171)</f>
        <v>27952990080.579998</v>
      </c>
      <c r="F172" s="630">
        <f>SUM(F10:F171)</f>
        <v>4966</v>
      </c>
      <c r="G172" s="630">
        <f>SUM(G10:G171)</f>
        <v>45830245000</v>
      </c>
    </row>
    <row r="174" spans="1:7" s="545" customFormat="1" ht="12.75" customHeight="1" x14ac:dyDescent="0.35">
      <c r="A174" s="780"/>
      <c r="B174" s="780" t="s">
        <v>311</v>
      </c>
      <c r="C174" s="780"/>
      <c r="D174" s="781">
        <f>D172+F172</f>
        <v>6280</v>
      </c>
      <c r="E174" s="782">
        <f>E172+G172</f>
        <v>73783235080.580002</v>
      </c>
      <c r="F174" s="781"/>
      <c r="G174" s="782"/>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58"/>
  <sheetViews>
    <sheetView showGridLines="0" zoomScale="80" zoomScaleNormal="80" workbookViewId="0">
      <selection activeCell="E82" sqref="E82"/>
    </sheetView>
  </sheetViews>
  <sheetFormatPr baseColWidth="10" defaultColWidth="11.453125" defaultRowHeight="14.5" x14ac:dyDescent="0.35"/>
  <cols>
    <col min="1" max="1" width="62.81640625" style="926" customWidth="1"/>
    <col min="2" max="2" width="19" style="927" bestFit="1" customWidth="1"/>
    <col min="3" max="3" width="64" style="1488" customWidth="1"/>
    <col min="4" max="4" width="10.81640625" style="926" customWidth="1"/>
    <col min="5" max="5" width="11.453125" style="926"/>
    <col min="6" max="6" width="19.26953125" style="926" customWidth="1"/>
    <col min="7" max="16384" width="11.453125" style="926"/>
  </cols>
  <sheetData>
    <row r="1" spans="1:4" s="341" customFormat="1" ht="12.75" customHeight="1" x14ac:dyDescent="0.25">
      <c r="A1" s="1934" t="s">
        <v>0</v>
      </c>
      <c r="B1" s="1934"/>
      <c r="C1" s="1934"/>
      <c r="D1" s="1934"/>
    </row>
    <row r="2" spans="1:4" s="341" customFormat="1" ht="12.75" customHeight="1" x14ac:dyDescent="0.25">
      <c r="A2" s="1934" t="s">
        <v>419</v>
      </c>
      <c r="B2" s="1934"/>
      <c r="C2" s="1934"/>
      <c r="D2" s="1934"/>
    </row>
    <row r="3" spans="1:4" s="341" customFormat="1" ht="12.75" customHeight="1" x14ac:dyDescent="0.25">
      <c r="A3" s="1934" t="s">
        <v>1624</v>
      </c>
      <c r="B3" s="1934"/>
      <c r="C3" s="1934"/>
      <c r="D3" s="1934"/>
    </row>
    <row r="4" spans="1:4" s="341" customFormat="1" ht="12.75" customHeight="1" x14ac:dyDescent="0.25">
      <c r="A4" s="559"/>
      <c r="B4" s="559"/>
      <c r="C4" s="559"/>
      <c r="D4" s="582"/>
    </row>
    <row r="5" spans="1:4" s="341" customFormat="1" ht="12.75" customHeight="1" x14ac:dyDescent="0.35">
      <c r="A5" s="1941" t="s">
        <v>478</v>
      </c>
      <c r="B5" s="1942"/>
      <c r="C5" s="1942"/>
      <c r="D5" s="1331"/>
    </row>
    <row r="6" spans="1:4" s="548" customFormat="1" ht="16.5" customHeight="1" x14ac:dyDescent="0.35">
      <c r="A6" s="1943" t="s">
        <v>475</v>
      </c>
      <c r="B6" s="1944"/>
      <c r="C6" s="1944"/>
      <c r="D6" s="1331"/>
    </row>
    <row r="8" spans="1:4" x14ac:dyDescent="0.35">
      <c r="A8" s="1949" t="s">
        <v>517</v>
      </c>
      <c r="B8" s="1949"/>
      <c r="C8" s="1949"/>
    </row>
    <row r="9" spans="1:4" x14ac:dyDescent="0.35">
      <c r="A9" s="1949"/>
      <c r="B9" s="1949"/>
      <c r="C9" s="1949"/>
    </row>
    <row r="10" spans="1:4" ht="14.5" customHeight="1" x14ac:dyDescent="0.35">
      <c r="A10" s="1497" t="s">
        <v>473</v>
      </c>
      <c r="B10" s="1497" t="s">
        <v>472</v>
      </c>
      <c r="C10" s="1498" t="s">
        <v>474</v>
      </c>
    </row>
    <row r="11" spans="1:4" ht="14.5" customHeight="1" x14ac:dyDescent="0.35">
      <c r="A11" s="1527" t="s">
        <v>539</v>
      </c>
      <c r="B11" s="1506">
        <v>1</v>
      </c>
      <c r="C11" s="1499" t="s">
        <v>1341</v>
      </c>
    </row>
    <row r="12" spans="1:4" ht="14.5" customHeight="1" x14ac:dyDescent="0.35">
      <c r="A12" s="1527" t="s">
        <v>539</v>
      </c>
      <c r="B12" s="1506">
        <v>2</v>
      </c>
      <c r="C12" s="1499" t="s">
        <v>1336</v>
      </c>
    </row>
    <row r="13" spans="1:4" x14ac:dyDescent="0.35">
      <c r="A13" s="1527" t="s">
        <v>539</v>
      </c>
      <c r="B13" s="1506">
        <v>1</v>
      </c>
      <c r="C13" s="1499" t="s">
        <v>1344</v>
      </c>
    </row>
    <row r="14" spans="1:4" ht="14.5" customHeight="1" x14ac:dyDescent="0.35">
      <c r="A14" s="1527" t="s">
        <v>539</v>
      </c>
      <c r="B14" s="1506">
        <v>1</v>
      </c>
      <c r="C14" s="1499" t="s">
        <v>1332</v>
      </c>
    </row>
    <row r="15" spans="1:4" ht="14.5" customHeight="1" x14ac:dyDescent="0.35">
      <c r="A15" s="1527" t="s">
        <v>539</v>
      </c>
      <c r="B15" s="1506">
        <v>1</v>
      </c>
      <c r="C15" s="1499" t="s">
        <v>1626</v>
      </c>
    </row>
    <row r="16" spans="1:4" ht="14.5" customHeight="1" x14ac:dyDescent="0.35">
      <c r="A16" s="1527" t="s">
        <v>539</v>
      </c>
      <c r="B16" s="1506">
        <v>1</v>
      </c>
      <c r="C16" s="1499" t="s">
        <v>1349</v>
      </c>
    </row>
    <row r="17" spans="1:3" ht="14.5" customHeight="1" x14ac:dyDescent="0.35">
      <c r="A17" s="1527" t="s">
        <v>861</v>
      </c>
      <c r="B17" s="1506">
        <v>1</v>
      </c>
      <c r="C17" s="1499" t="s">
        <v>1338</v>
      </c>
    </row>
    <row r="18" spans="1:3" ht="14.5" customHeight="1" x14ac:dyDescent="0.35">
      <c r="A18" s="1527" t="s">
        <v>119</v>
      </c>
      <c r="B18" s="1506">
        <v>1</v>
      </c>
      <c r="C18" s="1499" t="s">
        <v>1627</v>
      </c>
    </row>
    <row r="19" spans="1:3" ht="14.5" customHeight="1" x14ac:dyDescent="0.35">
      <c r="A19" s="1527" t="s">
        <v>119</v>
      </c>
      <c r="B19" s="1506">
        <v>1</v>
      </c>
      <c r="C19" s="1499" t="s">
        <v>1344</v>
      </c>
    </row>
    <row r="20" spans="1:3" x14ac:dyDescent="0.35">
      <c r="A20" s="1527" t="s">
        <v>697</v>
      </c>
      <c r="B20" s="1506">
        <v>1</v>
      </c>
      <c r="C20" s="1499" t="s">
        <v>1329</v>
      </c>
    </row>
    <row r="21" spans="1:3" x14ac:dyDescent="0.35">
      <c r="A21" s="1527" t="s">
        <v>697</v>
      </c>
      <c r="B21" s="1506">
        <v>1</v>
      </c>
      <c r="C21" s="1499" t="s">
        <v>1356</v>
      </c>
    </row>
    <row r="22" spans="1:3" ht="29" x14ac:dyDescent="0.35">
      <c r="A22" s="1527" t="s">
        <v>697</v>
      </c>
      <c r="B22" s="1506">
        <v>1</v>
      </c>
      <c r="C22" s="1499" t="s">
        <v>1338</v>
      </c>
    </row>
    <row r="23" spans="1:3" x14ac:dyDescent="0.35">
      <c r="A23" s="1527" t="s">
        <v>697</v>
      </c>
      <c r="B23" s="1506">
        <v>1</v>
      </c>
      <c r="C23" s="1499" t="s">
        <v>1628</v>
      </c>
    </row>
    <row r="24" spans="1:3" x14ac:dyDescent="0.35">
      <c r="A24" s="1527" t="s">
        <v>334</v>
      </c>
      <c r="B24" s="1506">
        <v>1</v>
      </c>
      <c r="C24" s="1499" t="s">
        <v>1341</v>
      </c>
    </row>
    <row r="25" spans="1:3" x14ac:dyDescent="0.35">
      <c r="A25" s="1527" t="s">
        <v>334</v>
      </c>
      <c r="B25" s="1506">
        <v>1</v>
      </c>
      <c r="C25" s="1499" t="s">
        <v>1330</v>
      </c>
    </row>
    <row r="26" spans="1:3" x14ac:dyDescent="0.35">
      <c r="A26" s="1527" t="s">
        <v>178</v>
      </c>
      <c r="B26" s="1506">
        <v>1</v>
      </c>
      <c r="C26" s="1499" t="s">
        <v>1341</v>
      </c>
    </row>
    <row r="27" spans="1:3" ht="14.5" customHeight="1" x14ac:dyDescent="0.35">
      <c r="A27" s="1527" t="s">
        <v>178</v>
      </c>
      <c r="B27" s="1506">
        <v>1</v>
      </c>
      <c r="C27" s="1499" t="s">
        <v>1414</v>
      </c>
    </row>
    <row r="28" spans="1:3" x14ac:dyDescent="0.35">
      <c r="A28" s="1527" t="s">
        <v>178</v>
      </c>
      <c r="B28" s="1506">
        <v>1</v>
      </c>
      <c r="C28" s="1499" t="s">
        <v>1629</v>
      </c>
    </row>
    <row r="29" spans="1:3" x14ac:dyDescent="0.35">
      <c r="A29" s="1527" t="s">
        <v>178</v>
      </c>
      <c r="B29" s="1506">
        <v>1</v>
      </c>
      <c r="C29" s="1499" t="s">
        <v>1489</v>
      </c>
    </row>
    <row r="30" spans="1:3" x14ac:dyDescent="0.35">
      <c r="A30" s="1527" t="s">
        <v>632</v>
      </c>
      <c r="B30" s="1506">
        <v>1</v>
      </c>
      <c r="C30" s="1499" t="s">
        <v>1341</v>
      </c>
    </row>
    <row r="31" spans="1:3" x14ac:dyDescent="0.35">
      <c r="A31" s="1527" t="s">
        <v>632</v>
      </c>
      <c r="B31" s="1506">
        <v>1</v>
      </c>
      <c r="C31" s="1499" t="s">
        <v>1330</v>
      </c>
    </row>
    <row r="32" spans="1:3" x14ac:dyDescent="0.35">
      <c r="A32" s="1527" t="s">
        <v>632</v>
      </c>
      <c r="B32" s="1506">
        <v>1</v>
      </c>
      <c r="C32" s="1499" t="s">
        <v>1339</v>
      </c>
    </row>
    <row r="33" spans="1:3" x14ac:dyDescent="0.35">
      <c r="A33" s="1527" t="s">
        <v>632</v>
      </c>
      <c r="B33" s="1506">
        <v>1</v>
      </c>
      <c r="C33" s="1499" t="s">
        <v>1413</v>
      </c>
    </row>
    <row r="34" spans="1:3" x14ac:dyDescent="0.35">
      <c r="A34" s="1527" t="s">
        <v>632</v>
      </c>
      <c r="B34" s="1506">
        <v>1</v>
      </c>
      <c r="C34" s="1499" t="s">
        <v>1332</v>
      </c>
    </row>
    <row r="35" spans="1:3" x14ac:dyDescent="0.35">
      <c r="A35" s="1527" t="s">
        <v>632</v>
      </c>
      <c r="B35" s="1506">
        <v>2</v>
      </c>
      <c r="C35" s="1499" t="s">
        <v>1333</v>
      </c>
    </row>
    <row r="36" spans="1:3" ht="29" x14ac:dyDescent="0.35">
      <c r="A36" s="1527" t="s">
        <v>632</v>
      </c>
      <c r="B36" s="1506">
        <v>1</v>
      </c>
      <c r="C36" s="1499" t="s">
        <v>1337</v>
      </c>
    </row>
    <row r="37" spans="1:3" x14ac:dyDescent="0.35">
      <c r="A37" s="1527" t="s">
        <v>632</v>
      </c>
      <c r="B37" s="1506">
        <v>3</v>
      </c>
      <c r="C37" s="1499" t="s">
        <v>1357</v>
      </c>
    </row>
    <row r="38" spans="1:3" ht="29" x14ac:dyDescent="0.35">
      <c r="A38" s="1527" t="s">
        <v>632</v>
      </c>
      <c r="B38" s="1506">
        <v>4</v>
      </c>
      <c r="C38" s="1499" t="s">
        <v>1338</v>
      </c>
    </row>
    <row r="39" spans="1:3" ht="29" x14ac:dyDescent="0.35">
      <c r="A39" s="1527" t="s">
        <v>632</v>
      </c>
      <c r="B39" s="1506">
        <v>1</v>
      </c>
      <c r="C39" s="1499" t="s">
        <v>1630</v>
      </c>
    </row>
    <row r="40" spans="1:3" x14ac:dyDescent="0.35">
      <c r="A40" s="1527" t="s">
        <v>632</v>
      </c>
      <c r="B40" s="1506">
        <v>2</v>
      </c>
      <c r="C40" s="1499" t="s">
        <v>1631</v>
      </c>
    </row>
    <row r="41" spans="1:3" ht="29" x14ac:dyDescent="0.35">
      <c r="A41" s="1527" t="s">
        <v>632</v>
      </c>
      <c r="B41" s="1506">
        <v>1</v>
      </c>
      <c r="C41" s="1499" t="s">
        <v>1353</v>
      </c>
    </row>
    <row r="42" spans="1:3" x14ac:dyDescent="0.35">
      <c r="A42" s="1527" t="s">
        <v>712</v>
      </c>
      <c r="B42" s="1506">
        <v>1</v>
      </c>
      <c r="C42" s="1499" t="s">
        <v>1632</v>
      </c>
    </row>
    <row r="43" spans="1:3" x14ac:dyDescent="0.35">
      <c r="A43" s="1527" t="s">
        <v>712</v>
      </c>
      <c r="B43" s="1506">
        <v>1</v>
      </c>
      <c r="C43" s="1499" t="s">
        <v>1341</v>
      </c>
    </row>
    <row r="44" spans="1:3" ht="29" x14ac:dyDescent="0.35">
      <c r="A44" s="1527" t="s">
        <v>712</v>
      </c>
      <c r="B44" s="1506">
        <v>1</v>
      </c>
      <c r="C44" s="1499" t="s">
        <v>1492</v>
      </c>
    </row>
    <row r="45" spans="1:3" x14ac:dyDescent="0.35">
      <c r="A45" s="1499" t="s">
        <v>712</v>
      </c>
      <c r="B45" s="1500">
        <v>1</v>
      </c>
      <c r="C45" s="1499" t="s">
        <v>1491</v>
      </c>
    </row>
    <row r="46" spans="1:3" ht="29" x14ac:dyDescent="0.35">
      <c r="A46" s="1499" t="s">
        <v>511</v>
      </c>
      <c r="B46" s="1500">
        <v>1</v>
      </c>
      <c r="C46" s="1499" t="s">
        <v>1633</v>
      </c>
    </row>
    <row r="47" spans="1:3" x14ac:dyDescent="0.35">
      <c r="A47" s="1499" t="s">
        <v>511</v>
      </c>
      <c r="B47" s="1500">
        <v>1</v>
      </c>
      <c r="C47" s="1499" t="s">
        <v>1348</v>
      </c>
    </row>
    <row r="48" spans="1:3" x14ac:dyDescent="0.35">
      <c r="A48" s="1499" t="s">
        <v>613</v>
      </c>
      <c r="B48" s="1500">
        <v>1</v>
      </c>
      <c r="C48" s="1499" t="s">
        <v>1336</v>
      </c>
    </row>
    <row r="49" spans="1:3" x14ac:dyDescent="0.35">
      <c r="A49" s="1499" t="s">
        <v>613</v>
      </c>
      <c r="B49" s="1500">
        <v>1</v>
      </c>
      <c r="C49" s="1499" t="s">
        <v>1356</v>
      </c>
    </row>
    <row r="50" spans="1:3" ht="29" x14ac:dyDescent="0.35">
      <c r="A50" s="1499" t="s">
        <v>613</v>
      </c>
      <c r="B50" s="1500">
        <v>1</v>
      </c>
      <c r="C50" s="1499" t="s">
        <v>1349</v>
      </c>
    </row>
    <row r="51" spans="1:3" x14ac:dyDescent="0.35">
      <c r="A51" s="1499" t="s">
        <v>613</v>
      </c>
      <c r="B51" s="1500">
        <v>1</v>
      </c>
      <c r="C51" s="1499" t="s">
        <v>1357</v>
      </c>
    </row>
    <row r="52" spans="1:3" x14ac:dyDescent="0.35">
      <c r="A52" s="1499" t="s">
        <v>613</v>
      </c>
      <c r="B52" s="1500">
        <v>1</v>
      </c>
      <c r="C52" s="1499" t="s">
        <v>1634</v>
      </c>
    </row>
    <row r="53" spans="1:3" ht="29" x14ac:dyDescent="0.35">
      <c r="A53" s="1499" t="s">
        <v>613</v>
      </c>
      <c r="B53" s="1500">
        <v>1</v>
      </c>
      <c r="C53" s="1499" t="s">
        <v>1352</v>
      </c>
    </row>
    <row r="54" spans="1:3" x14ac:dyDescent="0.35">
      <c r="A54" s="1499" t="s">
        <v>683</v>
      </c>
      <c r="B54" s="1500">
        <v>1</v>
      </c>
      <c r="C54" s="1499" t="s">
        <v>1336</v>
      </c>
    </row>
    <row r="55" spans="1:3" x14ac:dyDescent="0.35">
      <c r="A55" s="1499" t="s">
        <v>683</v>
      </c>
      <c r="B55" s="1500">
        <v>1</v>
      </c>
      <c r="C55" s="1499" t="s">
        <v>1339</v>
      </c>
    </row>
    <row r="56" spans="1:3" x14ac:dyDescent="0.35">
      <c r="A56" s="1499" t="s">
        <v>683</v>
      </c>
      <c r="B56" s="1500">
        <v>1</v>
      </c>
      <c r="C56" s="1499" t="s">
        <v>1340</v>
      </c>
    </row>
    <row r="57" spans="1:3" x14ac:dyDescent="0.35">
      <c r="A57" s="1499" t="s">
        <v>683</v>
      </c>
      <c r="B57" s="1500">
        <v>1</v>
      </c>
      <c r="C57" s="1499" t="s">
        <v>1417</v>
      </c>
    </row>
    <row r="58" spans="1:3" x14ac:dyDescent="0.35">
      <c r="A58" s="1486" t="s">
        <v>683</v>
      </c>
      <c r="B58" s="1487">
        <v>1</v>
      </c>
      <c r="C58" s="1486" t="s">
        <v>1334</v>
      </c>
    </row>
    <row r="59" spans="1:3" x14ac:dyDescent="0.35">
      <c r="A59" s="1486" t="s">
        <v>683</v>
      </c>
      <c r="B59" s="1487">
        <v>1</v>
      </c>
      <c r="C59" s="1486" t="s">
        <v>1335</v>
      </c>
    </row>
    <row r="60" spans="1:3" x14ac:dyDescent="0.35">
      <c r="A60" s="1486" t="s">
        <v>683</v>
      </c>
      <c r="B60" s="1487">
        <v>1</v>
      </c>
      <c r="C60" s="1486" t="s">
        <v>1352</v>
      </c>
    </row>
    <row r="61" spans="1:3" ht="26" x14ac:dyDescent="0.35">
      <c r="A61" s="1486" t="s">
        <v>618</v>
      </c>
      <c r="B61" s="1487">
        <v>1</v>
      </c>
      <c r="C61" s="1486" t="s">
        <v>1338</v>
      </c>
    </row>
    <row r="62" spans="1:3" x14ac:dyDescent="0.35">
      <c r="A62" s="1486" t="s">
        <v>773</v>
      </c>
      <c r="B62" s="1487">
        <v>1</v>
      </c>
      <c r="C62" s="1486" t="s">
        <v>1635</v>
      </c>
    </row>
    <row r="63" spans="1:3" x14ac:dyDescent="0.35">
      <c r="A63" s="1486" t="s">
        <v>773</v>
      </c>
      <c r="B63" s="1487">
        <v>1</v>
      </c>
      <c r="C63" s="1486" t="s">
        <v>1339</v>
      </c>
    </row>
    <row r="64" spans="1:3" x14ac:dyDescent="0.35">
      <c r="A64" s="1486" t="s">
        <v>773</v>
      </c>
      <c r="B64" s="1487">
        <v>1</v>
      </c>
      <c r="C64" s="1486" t="s">
        <v>1342</v>
      </c>
    </row>
    <row r="65" spans="1:3" ht="26" x14ac:dyDescent="0.35">
      <c r="A65" s="1486" t="s">
        <v>773</v>
      </c>
      <c r="B65" s="1487">
        <v>2</v>
      </c>
      <c r="C65" s="1486" t="s">
        <v>1493</v>
      </c>
    </row>
    <row r="66" spans="1:3" x14ac:dyDescent="0.35">
      <c r="A66" s="1486" t="s">
        <v>773</v>
      </c>
      <c r="B66" s="1487">
        <v>1</v>
      </c>
      <c r="C66" s="1486" t="s">
        <v>1352</v>
      </c>
    </row>
    <row r="67" spans="1:3" x14ac:dyDescent="0.35">
      <c r="A67" s="1501" t="s">
        <v>29</v>
      </c>
      <c r="B67" s="1502">
        <f>SUM(B11:B66)</f>
        <v>65</v>
      </c>
      <c r="C67" s="1501"/>
    </row>
    <row r="68" spans="1:3" x14ac:dyDescent="0.35">
      <c r="A68" s="1950" t="s">
        <v>614</v>
      </c>
      <c r="B68" s="1950"/>
    </row>
    <row r="69" spans="1:3" x14ac:dyDescent="0.35">
      <c r="A69" s="928"/>
      <c r="B69" s="928"/>
    </row>
    <row r="70" spans="1:3" x14ac:dyDescent="0.35">
      <c r="A70" s="1951" t="s">
        <v>491</v>
      </c>
      <c r="B70" s="1951"/>
      <c r="C70" s="1951"/>
    </row>
    <row r="71" spans="1:3" x14ac:dyDescent="0.35">
      <c r="A71" s="1951"/>
      <c r="B71" s="1951"/>
      <c r="C71" s="1951"/>
    </row>
    <row r="72" spans="1:3" x14ac:dyDescent="0.35">
      <c r="A72" s="1486" t="s">
        <v>1487</v>
      </c>
      <c r="B72" s="1487" t="s">
        <v>5</v>
      </c>
      <c r="C72" s="1486" t="s">
        <v>1625</v>
      </c>
    </row>
    <row r="73" spans="1:3" x14ac:dyDescent="0.35">
      <c r="A73" s="1528" t="s">
        <v>539</v>
      </c>
      <c r="B73" s="1529">
        <v>1</v>
      </c>
      <c r="C73" s="1528" t="s">
        <v>1333</v>
      </c>
    </row>
    <row r="74" spans="1:3" x14ac:dyDescent="0.35">
      <c r="A74" s="1528" t="s">
        <v>628</v>
      </c>
      <c r="B74" s="1529">
        <v>1</v>
      </c>
      <c r="C74" s="1528" t="s">
        <v>1341</v>
      </c>
    </row>
    <row r="75" spans="1:3" ht="26" x14ac:dyDescent="0.35">
      <c r="A75" s="1528" t="s">
        <v>628</v>
      </c>
      <c r="B75" s="1529">
        <v>1</v>
      </c>
      <c r="C75" s="1528" t="s">
        <v>1416</v>
      </c>
    </row>
    <row r="76" spans="1:3" x14ac:dyDescent="0.35">
      <c r="A76" s="1528" t="s">
        <v>628</v>
      </c>
      <c r="B76" s="1529">
        <v>1</v>
      </c>
      <c r="C76" s="1528" t="s">
        <v>1336</v>
      </c>
    </row>
    <row r="77" spans="1:3" x14ac:dyDescent="0.35">
      <c r="A77" s="1528" t="s">
        <v>628</v>
      </c>
      <c r="B77" s="1529">
        <v>1</v>
      </c>
      <c r="C77" s="1528" t="s">
        <v>1333</v>
      </c>
    </row>
    <row r="78" spans="1:3" x14ac:dyDescent="0.35">
      <c r="A78" s="1528" t="s">
        <v>628</v>
      </c>
      <c r="B78" s="1529">
        <v>2</v>
      </c>
      <c r="C78" s="1528" t="s">
        <v>1355</v>
      </c>
    </row>
    <row r="79" spans="1:3" x14ac:dyDescent="0.35">
      <c r="A79" s="1528" t="s">
        <v>628</v>
      </c>
      <c r="B79" s="1529">
        <v>1</v>
      </c>
      <c r="C79" s="1528" t="s">
        <v>1357</v>
      </c>
    </row>
    <row r="80" spans="1:3" x14ac:dyDescent="0.35">
      <c r="A80" s="1528" t="s">
        <v>628</v>
      </c>
      <c r="B80" s="1529">
        <v>2</v>
      </c>
      <c r="C80" s="1528" t="s">
        <v>1334</v>
      </c>
    </row>
    <row r="81" spans="1:3" ht="26" x14ac:dyDescent="0.35">
      <c r="A81" s="1528" t="s">
        <v>750</v>
      </c>
      <c r="B81" s="1529">
        <v>1</v>
      </c>
      <c r="C81" s="1528" t="s">
        <v>1343</v>
      </c>
    </row>
    <row r="82" spans="1:3" x14ac:dyDescent="0.35">
      <c r="A82" s="1528" t="s">
        <v>750</v>
      </c>
      <c r="B82" s="1529">
        <v>1</v>
      </c>
      <c r="C82" s="1528" t="s">
        <v>1330</v>
      </c>
    </row>
    <row r="83" spans="1:3" x14ac:dyDescent="0.35">
      <c r="A83" s="1528" t="s">
        <v>750</v>
      </c>
      <c r="B83" s="1529">
        <v>1</v>
      </c>
      <c r="C83" s="1528" t="s">
        <v>1332</v>
      </c>
    </row>
    <row r="84" spans="1:3" x14ac:dyDescent="0.35">
      <c r="A84" s="1528" t="s">
        <v>750</v>
      </c>
      <c r="B84" s="1529">
        <v>1</v>
      </c>
      <c r="C84" s="1528" t="s">
        <v>1355</v>
      </c>
    </row>
    <row r="85" spans="1:3" ht="26" x14ac:dyDescent="0.35">
      <c r="A85" s="1528" t="s">
        <v>750</v>
      </c>
      <c r="B85" s="1529">
        <v>1</v>
      </c>
      <c r="C85" s="1528" t="s">
        <v>1633</v>
      </c>
    </row>
    <row r="86" spans="1:3" x14ac:dyDescent="0.35">
      <c r="A86" s="1528" t="s">
        <v>334</v>
      </c>
      <c r="B86" s="1529">
        <v>1</v>
      </c>
      <c r="C86" s="1528" t="s">
        <v>1414</v>
      </c>
    </row>
    <row r="87" spans="1:3" ht="26" x14ac:dyDescent="0.35">
      <c r="A87" s="1528" t="s">
        <v>334</v>
      </c>
      <c r="B87" s="1529">
        <v>2</v>
      </c>
      <c r="C87" s="1528" t="s">
        <v>1411</v>
      </c>
    </row>
    <row r="88" spans="1:3" x14ac:dyDescent="0.35">
      <c r="A88" s="1528" t="s">
        <v>334</v>
      </c>
      <c r="B88" s="1529">
        <v>2</v>
      </c>
      <c r="C88" s="1528" t="s">
        <v>1330</v>
      </c>
    </row>
    <row r="89" spans="1:3" x14ac:dyDescent="0.35">
      <c r="A89" s="1528" t="s">
        <v>334</v>
      </c>
      <c r="B89" s="1529">
        <v>1</v>
      </c>
      <c r="C89" s="1528" t="s">
        <v>1636</v>
      </c>
    </row>
    <row r="90" spans="1:3" x14ac:dyDescent="0.35">
      <c r="A90" s="1528" t="s">
        <v>334</v>
      </c>
      <c r="B90" s="1529">
        <v>1</v>
      </c>
      <c r="C90" s="1528" t="s">
        <v>1412</v>
      </c>
    </row>
    <row r="91" spans="1:3" x14ac:dyDescent="0.35">
      <c r="A91" s="1528" t="s">
        <v>334</v>
      </c>
      <c r="B91" s="1529">
        <v>1</v>
      </c>
      <c r="C91" s="1528" t="s">
        <v>1342</v>
      </c>
    </row>
    <row r="92" spans="1:3" x14ac:dyDescent="0.35">
      <c r="A92" s="1528" t="s">
        <v>334</v>
      </c>
      <c r="B92" s="1529">
        <v>3</v>
      </c>
      <c r="C92" s="1528" t="s">
        <v>1329</v>
      </c>
    </row>
    <row r="93" spans="1:3" x14ac:dyDescent="0.35">
      <c r="A93" s="1528" t="s">
        <v>334</v>
      </c>
      <c r="B93" s="1529">
        <v>2</v>
      </c>
      <c r="C93" s="1528" t="s">
        <v>1354</v>
      </c>
    </row>
    <row r="94" spans="1:3" x14ac:dyDescent="0.35">
      <c r="A94" s="1486" t="s">
        <v>334</v>
      </c>
      <c r="B94" s="1487">
        <v>1</v>
      </c>
      <c r="C94" s="1486" t="s">
        <v>1355</v>
      </c>
    </row>
    <row r="95" spans="1:3" x14ac:dyDescent="0.35">
      <c r="A95" s="1486" t="s">
        <v>334</v>
      </c>
      <c r="B95" s="1487">
        <v>2</v>
      </c>
      <c r="C95" s="1486" t="s">
        <v>1357</v>
      </c>
    </row>
    <row r="96" spans="1:3" ht="26" x14ac:dyDescent="0.35">
      <c r="A96" s="1486" t="s">
        <v>334</v>
      </c>
      <c r="B96" s="1487">
        <v>2</v>
      </c>
      <c r="C96" s="1486" t="s">
        <v>1338</v>
      </c>
    </row>
    <row r="97" spans="1:3" x14ac:dyDescent="0.35">
      <c r="A97" s="1486" t="s">
        <v>334</v>
      </c>
      <c r="B97" s="1487">
        <v>1</v>
      </c>
      <c r="C97" s="1486" t="s">
        <v>1417</v>
      </c>
    </row>
    <row r="98" spans="1:3" x14ac:dyDescent="0.35">
      <c r="A98" s="1486" t="s">
        <v>334</v>
      </c>
      <c r="B98" s="1487">
        <v>1</v>
      </c>
      <c r="C98" s="1486" t="s">
        <v>1334</v>
      </c>
    </row>
    <row r="99" spans="1:3" x14ac:dyDescent="0.35">
      <c r="A99" s="1486" t="s">
        <v>334</v>
      </c>
      <c r="B99" s="1487">
        <v>3</v>
      </c>
      <c r="C99" s="1486" t="s">
        <v>1335</v>
      </c>
    </row>
    <row r="100" spans="1:3" x14ac:dyDescent="0.35">
      <c r="A100" s="1486" t="s">
        <v>633</v>
      </c>
      <c r="B100" s="1487">
        <v>1</v>
      </c>
      <c r="C100" s="1486" t="s">
        <v>1341</v>
      </c>
    </row>
    <row r="101" spans="1:3" x14ac:dyDescent="0.35">
      <c r="A101" s="1486" t="s">
        <v>633</v>
      </c>
      <c r="B101" s="1487">
        <v>1</v>
      </c>
      <c r="C101" s="1486" t="s">
        <v>1336</v>
      </c>
    </row>
    <row r="102" spans="1:3" x14ac:dyDescent="0.35">
      <c r="A102" s="1486" t="s">
        <v>633</v>
      </c>
      <c r="B102" s="1487">
        <v>1</v>
      </c>
      <c r="C102" s="1486" t="s">
        <v>1412</v>
      </c>
    </row>
    <row r="103" spans="1:3" x14ac:dyDescent="0.35">
      <c r="A103" s="1486" t="s">
        <v>633</v>
      </c>
      <c r="B103" s="1487">
        <v>1</v>
      </c>
      <c r="C103" s="1486" t="s">
        <v>1342</v>
      </c>
    </row>
    <row r="104" spans="1:3" x14ac:dyDescent="0.35">
      <c r="A104" s="1486" t="s">
        <v>633</v>
      </c>
      <c r="B104" s="1487">
        <v>1</v>
      </c>
      <c r="C104" s="1486" t="s">
        <v>1637</v>
      </c>
    </row>
    <row r="105" spans="1:3" x14ac:dyDescent="0.35">
      <c r="A105" s="1486" t="s">
        <v>633</v>
      </c>
      <c r="B105" s="1487">
        <v>1</v>
      </c>
      <c r="C105" s="1486" t="s">
        <v>1346</v>
      </c>
    </row>
    <row r="106" spans="1:3" x14ac:dyDescent="0.35">
      <c r="A106" s="1486" t="s">
        <v>633</v>
      </c>
      <c r="B106" s="1487">
        <v>1</v>
      </c>
      <c r="C106" s="1486" t="s">
        <v>1348</v>
      </c>
    </row>
    <row r="107" spans="1:3" x14ac:dyDescent="0.35">
      <c r="A107" s="1486" t="s">
        <v>633</v>
      </c>
      <c r="B107" s="1487">
        <v>1</v>
      </c>
      <c r="C107" s="1486" t="s">
        <v>1347</v>
      </c>
    </row>
    <row r="108" spans="1:3" ht="26" x14ac:dyDescent="0.35">
      <c r="A108" s="1486" t="s">
        <v>632</v>
      </c>
      <c r="B108" s="1487">
        <v>1</v>
      </c>
      <c r="C108" s="1486" t="s">
        <v>1343</v>
      </c>
    </row>
    <row r="109" spans="1:3" ht="26" x14ac:dyDescent="0.35">
      <c r="A109" s="1486" t="s">
        <v>632</v>
      </c>
      <c r="B109" s="1487">
        <v>1</v>
      </c>
      <c r="C109" s="1486" t="s">
        <v>1638</v>
      </c>
    </row>
    <row r="110" spans="1:3" x14ac:dyDescent="0.35">
      <c r="A110" s="1486" t="s">
        <v>632</v>
      </c>
      <c r="B110" s="1487">
        <v>2</v>
      </c>
      <c r="C110" s="1486" t="s">
        <v>1415</v>
      </c>
    </row>
    <row r="111" spans="1:3" x14ac:dyDescent="0.35">
      <c r="A111" s="1486" t="s">
        <v>632</v>
      </c>
      <c r="B111" s="1487">
        <v>1</v>
      </c>
      <c r="C111" s="1486" t="s">
        <v>1632</v>
      </c>
    </row>
    <row r="112" spans="1:3" x14ac:dyDescent="0.35">
      <c r="A112" s="1486" t="s">
        <v>632</v>
      </c>
      <c r="B112" s="1487">
        <v>1</v>
      </c>
      <c r="C112" s="1486" t="s">
        <v>1639</v>
      </c>
    </row>
    <row r="113" spans="1:3" x14ac:dyDescent="0.35">
      <c r="A113" s="1486" t="s">
        <v>632</v>
      </c>
      <c r="B113" s="1487">
        <v>4</v>
      </c>
      <c r="C113" s="1486" t="s">
        <v>1341</v>
      </c>
    </row>
    <row r="114" spans="1:3" x14ac:dyDescent="0.35">
      <c r="A114" s="1486" t="s">
        <v>632</v>
      </c>
      <c r="B114" s="1487">
        <v>1</v>
      </c>
      <c r="C114" s="1486" t="s">
        <v>1414</v>
      </c>
    </row>
    <row r="115" spans="1:3" ht="26" x14ac:dyDescent="0.35">
      <c r="A115" s="1486" t="s">
        <v>632</v>
      </c>
      <c r="B115" s="1487">
        <v>1</v>
      </c>
      <c r="C115" s="1486" t="s">
        <v>1411</v>
      </c>
    </row>
    <row r="116" spans="1:3" x14ac:dyDescent="0.35">
      <c r="A116" s="1486" t="s">
        <v>632</v>
      </c>
      <c r="B116" s="1487">
        <v>1</v>
      </c>
      <c r="C116" s="1486" t="s">
        <v>1490</v>
      </c>
    </row>
    <row r="117" spans="1:3" x14ac:dyDescent="0.35">
      <c r="A117" s="1486" t="s">
        <v>632</v>
      </c>
      <c r="B117" s="1487">
        <v>8</v>
      </c>
      <c r="C117" s="1486" t="s">
        <v>1336</v>
      </c>
    </row>
    <row r="118" spans="1:3" x14ac:dyDescent="0.35">
      <c r="A118" s="1486" t="s">
        <v>632</v>
      </c>
      <c r="B118" s="1487">
        <v>2</v>
      </c>
      <c r="C118" s="1486" t="s">
        <v>1330</v>
      </c>
    </row>
    <row r="119" spans="1:3" ht="26" x14ac:dyDescent="0.35">
      <c r="A119" s="1486" t="s">
        <v>632</v>
      </c>
      <c r="B119" s="1487">
        <v>1</v>
      </c>
      <c r="C119" s="1486" t="s">
        <v>1488</v>
      </c>
    </row>
    <row r="120" spans="1:3" x14ac:dyDescent="0.35">
      <c r="A120" s="1486" t="s">
        <v>632</v>
      </c>
      <c r="B120" s="1487">
        <v>2</v>
      </c>
      <c r="C120" s="1486" t="s">
        <v>1640</v>
      </c>
    </row>
    <row r="121" spans="1:3" x14ac:dyDescent="0.35">
      <c r="A121" s="1486" t="s">
        <v>632</v>
      </c>
      <c r="B121" s="1487">
        <v>2</v>
      </c>
      <c r="C121" s="1486" t="s">
        <v>1331</v>
      </c>
    </row>
    <row r="122" spans="1:3" x14ac:dyDescent="0.35">
      <c r="A122" s="1486" t="s">
        <v>632</v>
      </c>
      <c r="B122" s="1487">
        <v>1</v>
      </c>
      <c r="C122" s="1486" t="s">
        <v>1339</v>
      </c>
    </row>
    <row r="123" spans="1:3" x14ac:dyDescent="0.35">
      <c r="A123" s="1486" t="s">
        <v>632</v>
      </c>
      <c r="B123" s="1487">
        <v>1</v>
      </c>
      <c r="C123" s="1486" t="s">
        <v>1342</v>
      </c>
    </row>
    <row r="124" spans="1:3" x14ac:dyDescent="0.35">
      <c r="A124" s="1486" t="s">
        <v>632</v>
      </c>
      <c r="B124" s="1487">
        <v>1</v>
      </c>
      <c r="C124" s="1486" t="s">
        <v>1344</v>
      </c>
    </row>
    <row r="125" spans="1:3" ht="26" x14ac:dyDescent="0.35">
      <c r="A125" s="1486" t="s">
        <v>632</v>
      </c>
      <c r="B125" s="1487">
        <v>1</v>
      </c>
      <c r="C125" s="1486" t="s">
        <v>1641</v>
      </c>
    </row>
    <row r="126" spans="1:3" x14ac:dyDescent="0.35">
      <c r="A126" s="1486" t="s">
        <v>632</v>
      </c>
      <c r="B126" s="1487">
        <v>7</v>
      </c>
      <c r="C126" s="1486" t="s">
        <v>1332</v>
      </c>
    </row>
    <row r="127" spans="1:3" x14ac:dyDescent="0.35">
      <c r="A127" s="1486" t="s">
        <v>632</v>
      </c>
      <c r="B127" s="1487">
        <v>1</v>
      </c>
      <c r="C127" s="1486" t="s">
        <v>1329</v>
      </c>
    </row>
    <row r="128" spans="1:3" x14ac:dyDescent="0.35">
      <c r="A128" s="1486" t="s">
        <v>632</v>
      </c>
      <c r="B128" s="1487">
        <v>1</v>
      </c>
      <c r="C128" s="1486" t="s">
        <v>1333</v>
      </c>
    </row>
    <row r="129" spans="1:3" x14ac:dyDescent="0.35">
      <c r="A129" s="1486" t="s">
        <v>632</v>
      </c>
      <c r="B129" s="1487">
        <v>1</v>
      </c>
      <c r="C129" s="1486" t="s">
        <v>1642</v>
      </c>
    </row>
    <row r="130" spans="1:3" x14ac:dyDescent="0.35">
      <c r="A130" s="1486" t="s">
        <v>632</v>
      </c>
      <c r="B130" s="1487">
        <v>2</v>
      </c>
      <c r="C130" s="1486" t="s">
        <v>1643</v>
      </c>
    </row>
    <row r="131" spans="1:3" s="1488" customFormat="1" ht="26" x14ac:dyDescent="0.35">
      <c r="A131" s="1486" t="s">
        <v>632</v>
      </c>
      <c r="B131" s="1487">
        <v>2</v>
      </c>
      <c r="C131" s="1486" t="s">
        <v>1337</v>
      </c>
    </row>
    <row r="132" spans="1:3" s="1488" customFormat="1" x14ac:dyDescent="0.35">
      <c r="A132" s="1486" t="s">
        <v>632</v>
      </c>
      <c r="B132" s="1487">
        <v>1</v>
      </c>
      <c r="C132" s="1486" t="s">
        <v>1355</v>
      </c>
    </row>
    <row r="133" spans="1:3" x14ac:dyDescent="0.35">
      <c r="A133" s="1486" t="s">
        <v>632</v>
      </c>
      <c r="B133" s="1487">
        <v>1</v>
      </c>
      <c r="C133" s="1486" t="s">
        <v>1345</v>
      </c>
    </row>
    <row r="134" spans="1:3" s="1488" customFormat="1" ht="26" x14ac:dyDescent="0.35">
      <c r="A134" s="1486" t="s">
        <v>632</v>
      </c>
      <c r="B134" s="1487">
        <v>1</v>
      </c>
      <c r="C134" s="1486" t="s">
        <v>1644</v>
      </c>
    </row>
    <row r="135" spans="1:3" s="1488" customFormat="1" ht="26.25" customHeight="1" x14ac:dyDescent="0.35">
      <c r="A135" s="1486" t="s">
        <v>632</v>
      </c>
      <c r="B135" s="1487">
        <v>1</v>
      </c>
      <c r="C135" s="1486" t="s">
        <v>1350</v>
      </c>
    </row>
    <row r="136" spans="1:3" ht="30" customHeight="1" x14ac:dyDescent="0.35">
      <c r="A136" s="1486" t="s">
        <v>632</v>
      </c>
      <c r="B136" s="1487">
        <v>1</v>
      </c>
      <c r="C136" s="1486" t="s">
        <v>1338</v>
      </c>
    </row>
    <row r="137" spans="1:3" x14ac:dyDescent="0.35">
      <c r="A137" s="1486" t="s">
        <v>632</v>
      </c>
      <c r="B137" s="1487">
        <v>1</v>
      </c>
      <c r="C137" s="1486" t="s">
        <v>1351</v>
      </c>
    </row>
    <row r="138" spans="1:3" x14ac:dyDescent="0.35">
      <c r="A138" s="1486" t="s">
        <v>632</v>
      </c>
      <c r="B138" s="1487">
        <v>1</v>
      </c>
      <c r="C138" s="1486" t="s">
        <v>1645</v>
      </c>
    </row>
    <row r="139" spans="1:3" ht="28.5" customHeight="1" x14ac:dyDescent="0.35">
      <c r="A139" s="1486" t="s">
        <v>632</v>
      </c>
      <c r="B139" s="1487">
        <v>1</v>
      </c>
      <c r="C139" s="1486" t="s">
        <v>1646</v>
      </c>
    </row>
    <row r="140" spans="1:3" x14ac:dyDescent="0.35">
      <c r="A140" s="1486" t="s">
        <v>632</v>
      </c>
      <c r="B140" s="1487">
        <v>13</v>
      </c>
      <c r="C140" s="1486" t="s">
        <v>1334</v>
      </c>
    </row>
    <row r="141" spans="1:3" x14ac:dyDescent="0.35">
      <c r="A141" s="1486" t="s">
        <v>632</v>
      </c>
      <c r="B141" s="1487">
        <v>1</v>
      </c>
      <c r="C141" s="1486" t="s">
        <v>1347</v>
      </c>
    </row>
    <row r="142" spans="1:3" x14ac:dyDescent="0.35">
      <c r="A142" s="1486" t="s">
        <v>632</v>
      </c>
      <c r="B142" s="1487">
        <v>1</v>
      </c>
      <c r="C142" s="1486" t="s">
        <v>1647</v>
      </c>
    </row>
    <row r="143" spans="1:3" x14ac:dyDescent="0.35">
      <c r="A143" s="1486" t="s">
        <v>632</v>
      </c>
      <c r="B143" s="1487">
        <v>2</v>
      </c>
      <c r="C143" s="1486" t="s">
        <v>1628</v>
      </c>
    </row>
    <row r="144" spans="1:3" x14ac:dyDescent="0.35">
      <c r="A144" s="1486" t="s">
        <v>712</v>
      </c>
      <c r="B144" s="1487">
        <v>1</v>
      </c>
      <c r="C144" s="1486" t="s">
        <v>1336</v>
      </c>
    </row>
    <row r="145" spans="1:3" x14ac:dyDescent="0.35">
      <c r="A145" s="1486" t="s">
        <v>712</v>
      </c>
      <c r="B145" s="1487">
        <v>1</v>
      </c>
      <c r="C145" s="1486" t="s">
        <v>1342</v>
      </c>
    </row>
    <row r="146" spans="1:3" x14ac:dyDescent="0.35">
      <c r="A146" s="1486" t="s">
        <v>712</v>
      </c>
      <c r="B146" s="1487">
        <v>1</v>
      </c>
      <c r="C146" s="1486" t="s">
        <v>1334</v>
      </c>
    </row>
    <row r="147" spans="1:3" x14ac:dyDescent="0.35">
      <c r="A147" s="1486" t="s">
        <v>511</v>
      </c>
      <c r="B147" s="1487">
        <v>1</v>
      </c>
      <c r="C147" s="1486" t="s">
        <v>1336</v>
      </c>
    </row>
    <row r="148" spans="1:3" x14ac:dyDescent="0.35">
      <c r="A148" s="1486" t="s">
        <v>773</v>
      </c>
      <c r="B148" s="1487">
        <v>1</v>
      </c>
      <c r="C148" s="1486" t="s">
        <v>1330</v>
      </c>
    </row>
    <row r="149" spans="1:3" x14ac:dyDescent="0.35">
      <c r="A149" s="1486" t="s">
        <v>773</v>
      </c>
      <c r="B149" s="1487">
        <v>1</v>
      </c>
      <c r="C149" s="1486" t="s">
        <v>1412</v>
      </c>
    </row>
    <row r="150" spans="1:3" x14ac:dyDescent="0.35">
      <c r="A150" s="1486" t="s">
        <v>773</v>
      </c>
      <c r="B150" s="1487">
        <v>1</v>
      </c>
      <c r="C150" s="1486" t="s">
        <v>1342</v>
      </c>
    </row>
    <row r="151" spans="1:3" x14ac:dyDescent="0.35">
      <c r="A151" s="1486" t="s">
        <v>773</v>
      </c>
      <c r="B151" s="1487">
        <v>1</v>
      </c>
      <c r="C151" s="1486" t="s">
        <v>1332</v>
      </c>
    </row>
    <row r="152" spans="1:3" x14ac:dyDescent="0.35">
      <c r="A152" s="1486" t="s">
        <v>773</v>
      </c>
      <c r="B152" s="1487">
        <v>2</v>
      </c>
      <c r="C152" s="1486" t="s">
        <v>1355</v>
      </c>
    </row>
    <row r="153" spans="1:3" hidden="1" x14ac:dyDescent="0.35">
      <c r="A153" s="1486"/>
      <c r="B153" s="1487"/>
      <c r="C153" s="1486"/>
    </row>
    <row r="154" spans="1:3" hidden="1" x14ac:dyDescent="0.35">
      <c r="A154" s="1486"/>
      <c r="B154" s="1487"/>
      <c r="C154" s="1486"/>
    </row>
    <row r="155" spans="1:3" hidden="1" x14ac:dyDescent="0.35">
      <c r="A155" s="1486"/>
      <c r="B155" s="1487"/>
      <c r="C155" s="1486"/>
    </row>
    <row r="156" spans="1:3" hidden="1" x14ac:dyDescent="0.35">
      <c r="A156" s="1486"/>
      <c r="B156" s="1487"/>
      <c r="C156" s="1486"/>
    </row>
    <row r="157" spans="1:3" hidden="1" x14ac:dyDescent="0.35">
      <c r="A157" s="1486"/>
      <c r="B157" s="1487"/>
      <c r="C157" s="1486"/>
    </row>
    <row r="158" spans="1:3" hidden="1" x14ac:dyDescent="0.35">
      <c r="A158" s="1486"/>
      <c r="B158" s="1487"/>
      <c r="C158" s="1486"/>
    </row>
    <row r="159" spans="1:3" hidden="1" x14ac:dyDescent="0.35">
      <c r="A159" s="1486"/>
      <c r="B159" s="1487"/>
      <c r="C159" s="1486"/>
    </row>
    <row r="160" spans="1:3" hidden="1" x14ac:dyDescent="0.35">
      <c r="A160" s="1486"/>
      <c r="B160" s="1487"/>
      <c r="C160" s="1486"/>
    </row>
    <row r="161" spans="1:3" hidden="1" x14ac:dyDescent="0.35">
      <c r="A161" s="1486"/>
      <c r="B161" s="1487"/>
      <c r="C161" s="1486"/>
    </row>
    <row r="162" spans="1:3" hidden="1" x14ac:dyDescent="0.35">
      <c r="A162" s="1486"/>
      <c r="B162" s="1487"/>
      <c r="C162" s="1486"/>
    </row>
    <row r="163" spans="1:3" hidden="1" x14ac:dyDescent="0.35">
      <c r="A163" s="1486"/>
      <c r="B163" s="1487"/>
      <c r="C163" s="1486"/>
    </row>
    <row r="164" spans="1:3" hidden="1" x14ac:dyDescent="0.35">
      <c r="A164" s="1486"/>
      <c r="B164" s="1487"/>
      <c r="C164" s="1486"/>
    </row>
    <row r="165" spans="1:3" hidden="1" x14ac:dyDescent="0.35">
      <c r="A165" s="1486"/>
      <c r="B165" s="1487"/>
      <c r="C165" s="1486"/>
    </row>
    <row r="166" spans="1:3" hidden="1" x14ac:dyDescent="0.35">
      <c r="A166" s="1486"/>
      <c r="B166" s="1487"/>
      <c r="C166" s="1486"/>
    </row>
    <row r="167" spans="1:3" hidden="1" x14ac:dyDescent="0.35">
      <c r="A167" s="1486"/>
      <c r="B167" s="1487"/>
      <c r="C167" s="1486"/>
    </row>
    <row r="168" spans="1:3" hidden="1" x14ac:dyDescent="0.35">
      <c r="A168" s="1486"/>
      <c r="B168" s="1487"/>
      <c r="C168" s="1486"/>
    </row>
    <row r="169" spans="1:3" hidden="1" x14ac:dyDescent="0.35">
      <c r="A169" s="1486"/>
      <c r="B169" s="1487"/>
      <c r="C169" s="1486"/>
    </row>
    <row r="170" spans="1:3" hidden="1" x14ac:dyDescent="0.35">
      <c r="A170" s="1486"/>
      <c r="B170" s="1487"/>
      <c r="C170" s="1486"/>
    </row>
    <row r="171" spans="1:3" hidden="1" x14ac:dyDescent="0.35">
      <c r="A171" s="1486"/>
      <c r="B171" s="1487"/>
      <c r="C171" s="1486"/>
    </row>
    <row r="172" spans="1:3" hidden="1" x14ac:dyDescent="0.35">
      <c r="A172" s="1486"/>
      <c r="B172" s="1487"/>
      <c r="C172" s="1486"/>
    </row>
    <row r="173" spans="1:3" hidden="1" x14ac:dyDescent="0.35">
      <c r="A173" s="1486"/>
      <c r="B173" s="1487"/>
      <c r="C173" s="1486"/>
    </row>
    <row r="174" spans="1:3" hidden="1" x14ac:dyDescent="0.35">
      <c r="A174" s="1486"/>
      <c r="B174" s="1487"/>
      <c r="C174" s="1486"/>
    </row>
    <row r="175" spans="1:3" hidden="1" x14ac:dyDescent="0.35">
      <c r="A175" s="1486"/>
      <c r="B175" s="1487"/>
      <c r="C175" s="1486"/>
    </row>
    <row r="176" spans="1:3" hidden="1" x14ac:dyDescent="0.35">
      <c r="A176" s="1486"/>
      <c r="B176" s="1487"/>
      <c r="C176" s="1486"/>
    </row>
    <row r="177" spans="1:3" hidden="1" x14ac:dyDescent="0.35">
      <c r="A177" s="1486"/>
      <c r="B177" s="1487"/>
      <c r="C177" s="1486"/>
    </row>
    <row r="178" spans="1:3" hidden="1" x14ac:dyDescent="0.35">
      <c r="A178" s="1486"/>
      <c r="B178" s="1487"/>
      <c r="C178" s="1486"/>
    </row>
    <row r="179" spans="1:3" hidden="1" x14ac:dyDescent="0.35">
      <c r="A179" s="1486"/>
      <c r="B179" s="1487"/>
      <c r="C179" s="1486"/>
    </row>
    <row r="180" spans="1:3" hidden="1" x14ac:dyDescent="0.35">
      <c r="A180" s="1486"/>
      <c r="B180" s="1487"/>
      <c r="C180" s="1486"/>
    </row>
    <row r="181" spans="1:3" hidden="1" x14ac:dyDescent="0.35">
      <c r="A181" s="1486"/>
      <c r="B181" s="1487"/>
      <c r="C181" s="1486"/>
    </row>
    <row r="182" spans="1:3" hidden="1" x14ac:dyDescent="0.35">
      <c r="A182" s="1486"/>
      <c r="B182" s="1487"/>
      <c r="C182" s="1486"/>
    </row>
    <row r="183" spans="1:3" hidden="1" x14ac:dyDescent="0.35">
      <c r="A183" s="1486"/>
      <c r="B183" s="1487"/>
      <c r="C183" s="1486"/>
    </row>
    <row r="184" spans="1:3" hidden="1" x14ac:dyDescent="0.35">
      <c r="A184" s="1486"/>
      <c r="B184" s="1487"/>
      <c r="C184" s="1486"/>
    </row>
    <row r="185" spans="1:3" hidden="1" x14ac:dyDescent="0.35">
      <c r="A185" s="1486"/>
      <c r="B185" s="1487"/>
      <c r="C185" s="1486"/>
    </row>
    <row r="186" spans="1:3" hidden="1" x14ac:dyDescent="0.35">
      <c r="A186" s="1486"/>
      <c r="B186" s="1487"/>
      <c r="C186" s="1486"/>
    </row>
    <row r="187" spans="1:3" hidden="1" x14ac:dyDescent="0.35">
      <c r="A187" s="1486"/>
      <c r="B187" s="1487"/>
      <c r="C187" s="1486"/>
    </row>
    <row r="188" spans="1:3" hidden="1" x14ac:dyDescent="0.35">
      <c r="A188" s="1486"/>
      <c r="B188" s="1487"/>
      <c r="C188" s="1486"/>
    </row>
    <row r="189" spans="1:3" hidden="1" x14ac:dyDescent="0.35">
      <c r="A189" s="1486"/>
      <c r="B189" s="1487"/>
      <c r="C189" s="1486"/>
    </row>
    <row r="190" spans="1:3" hidden="1" x14ac:dyDescent="0.35">
      <c r="A190" s="1486"/>
      <c r="B190" s="1487"/>
      <c r="C190" s="1486"/>
    </row>
    <row r="191" spans="1:3" hidden="1" x14ac:dyDescent="0.35">
      <c r="A191" s="1486"/>
      <c r="B191" s="1487"/>
      <c r="C191" s="1486"/>
    </row>
    <row r="192" spans="1:3" hidden="1" x14ac:dyDescent="0.35">
      <c r="A192" s="1486"/>
      <c r="B192" s="1487"/>
      <c r="C192" s="1486"/>
    </row>
    <row r="193" spans="1:3" hidden="1" x14ac:dyDescent="0.35">
      <c r="A193" s="1486"/>
      <c r="B193" s="1487"/>
      <c r="C193" s="1486"/>
    </row>
    <row r="194" spans="1:3" hidden="1" x14ac:dyDescent="0.35">
      <c r="A194" s="1486"/>
      <c r="B194" s="1487"/>
      <c r="C194" s="1486"/>
    </row>
    <row r="195" spans="1:3" hidden="1" x14ac:dyDescent="0.35">
      <c r="A195" s="1486"/>
      <c r="B195" s="1487"/>
      <c r="C195" s="1486"/>
    </row>
    <row r="196" spans="1:3" hidden="1" x14ac:dyDescent="0.35">
      <c r="A196" s="1486"/>
      <c r="B196" s="1487"/>
      <c r="C196" s="1486"/>
    </row>
    <row r="197" spans="1:3" hidden="1" x14ac:dyDescent="0.35">
      <c r="A197" s="1486"/>
      <c r="B197" s="1487"/>
      <c r="C197" s="1486"/>
    </row>
    <row r="198" spans="1:3" hidden="1" x14ac:dyDescent="0.35">
      <c r="A198" s="1486"/>
      <c r="B198" s="1487"/>
      <c r="C198" s="1486"/>
    </row>
    <row r="199" spans="1:3" hidden="1" x14ac:dyDescent="0.35">
      <c r="A199" s="1486"/>
      <c r="B199" s="1487"/>
      <c r="C199" s="1486"/>
    </row>
    <row r="200" spans="1:3" hidden="1" x14ac:dyDescent="0.35">
      <c r="A200" s="1486"/>
      <c r="B200" s="1487"/>
      <c r="C200" s="1486"/>
    </row>
    <row r="201" spans="1:3" hidden="1" x14ac:dyDescent="0.35">
      <c r="A201" s="1486"/>
      <c r="B201" s="1487"/>
      <c r="C201" s="1486"/>
    </row>
    <row r="202" spans="1:3" hidden="1" x14ac:dyDescent="0.35">
      <c r="A202" s="1486"/>
      <c r="B202" s="1487"/>
      <c r="C202" s="1486"/>
    </row>
    <row r="203" spans="1:3" hidden="1" x14ac:dyDescent="0.35">
      <c r="A203" s="1486"/>
      <c r="B203" s="1487"/>
      <c r="C203" s="1486"/>
    </row>
    <row r="204" spans="1:3" hidden="1" x14ac:dyDescent="0.35">
      <c r="A204" s="1486"/>
      <c r="B204" s="1487"/>
      <c r="C204" s="1486"/>
    </row>
    <row r="205" spans="1:3" hidden="1" x14ac:dyDescent="0.35">
      <c r="A205" s="1486"/>
      <c r="B205" s="1487"/>
      <c r="C205" s="1486"/>
    </row>
    <row r="206" spans="1:3" hidden="1" x14ac:dyDescent="0.35">
      <c r="A206" s="1486"/>
      <c r="B206" s="1487"/>
      <c r="C206" s="1486"/>
    </row>
    <row r="207" spans="1:3" hidden="1" x14ac:dyDescent="0.35">
      <c r="A207" s="1486"/>
      <c r="B207" s="1487"/>
      <c r="C207" s="1486"/>
    </row>
    <row r="208" spans="1:3" x14ac:dyDescent="0.35">
      <c r="A208" s="1503" t="s">
        <v>29</v>
      </c>
      <c r="B208" s="1497">
        <f>SUM(B72:B207)</f>
        <v>127</v>
      </c>
      <c r="C208" s="1504"/>
    </row>
    <row r="209" spans="1:3" x14ac:dyDescent="0.35">
      <c r="A209" s="1950" t="s">
        <v>614</v>
      </c>
      <c r="B209" s="1950"/>
      <c r="C209" s="1950"/>
    </row>
    <row r="210" spans="1:3" x14ac:dyDescent="0.35">
      <c r="A210" s="929"/>
    </row>
    <row r="211" spans="1:3" ht="15" customHeight="1" x14ac:dyDescent="0.35">
      <c r="A211" s="1952" t="s">
        <v>1486</v>
      </c>
      <c r="B211" s="1952"/>
      <c r="C211" s="1489"/>
    </row>
    <row r="212" spans="1:3" ht="15" customHeight="1" x14ac:dyDescent="0.35">
      <c r="A212" s="1952"/>
      <c r="B212" s="1952"/>
      <c r="C212" s="1489"/>
    </row>
    <row r="213" spans="1:3" x14ac:dyDescent="0.35">
      <c r="A213" s="1507" t="s">
        <v>473</v>
      </c>
      <c r="B213" s="1498" t="s">
        <v>476</v>
      </c>
    </row>
    <row r="214" spans="1:3" ht="15" hidden="1" customHeight="1" x14ac:dyDescent="0.35">
      <c r="A214" s="1484" t="s">
        <v>539</v>
      </c>
      <c r="B214" s="1485"/>
    </row>
    <row r="215" spans="1:3" x14ac:dyDescent="0.35">
      <c r="A215" s="1499" t="s">
        <v>539</v>
      </c>
      <c r="B215" s="1500">
        <v>5</v>
      </c>
    </row>
    <row r="216" spans="1:3" x14ac:dyDescent="0.35">
      <c r="A216" s="1499" t="s">
        <v>861</v>
      </c>
      <c r="B216" s="1500">
        <v>1</v>
      </c>
    </row>
    <row r="217" spans="1:3" x14ac:dyDescent="0.35">
      <c r="A217" s="1499" t="s">
        <v>119</v>
      </c>
      <c r="B217" s="1500">
        <v>2</v>
      </c>
    </row>
    <row r="218" spans="1:3" x14ac:dyDescent="0.35">
      <c r="A218" s="1499" t="s">
        <v>697</v>
      </c>
      <c r="B218" s="1500">
        <v>3</v>
      </c>
    </row>
    <row r="219" spans="1:3" x14ac:dyDescent="0.35">
      <c r="A219" s="1499" t="s">
        <v>334</v>
      </c>
      <c r="B219" s="1500">
        <v>2</v>
      </c>
    </row>
    <row r="220" spans="1:3" x14ac:dyDescent="0.35">
      <c r="A220" s="1499" t="s">
        <v>178</v>
      </c>
      <c r="B220" s="1500">
        <v>2</v>
      </c>
    </row>
    <row r="221" spans="1:3" x14ac:dyDescent="0.35">
      <c r="A221" s="1499" t="s">
        <v>632</v>
      </c>
      <c r="B221" s="1500">
        <v>13</v>
      </c>
    </row>
    <row r="222" spans="1:3" x14ac:dyDescent="0.35">
      <c r="A222" s="1499" t="s">
        <v>712</v>
      </c>
      <c r="B222" s="1500">
        <v>2</v>
      </c>
    </row>
    <row r="223" spans="1:3" x14ac:dyDescent="0.35">
      <c r="A223" s="1499" t="s">
        <v>511</v>
      </c>
      <c r="B223" s="1500">
        <v>3</v>
      </c>
    </row>
    <row r="224" spans="1:3" x14ac:dyDescent="0.35">
      <c r="A224" s="1499" t="s">
        <v>613</v>
      </c>
      <c r="B224" s="1500">
        <v>3</v>
      </c>
    </row>
    <row r="225" spans="1:2" x14ac:dyDescent="0.35">
      <c r="A225" s="1499" t="s">
        <v>683</v>
      </c>
      <c r="B225" s="1500">
        <v>3</v>
      </c>
    </row>
    <row r="226" spans="1:2" x14ac:dyDescent="0.35">
      <c r="A226" s="1499" t="s">
        <v>618</v>
      </c>
      <c r="B226" s="1500">
        <v>1</v>
      </c>
    </row>
    <row r="227" spans="1:2" x14ac:dyDescent="0.35">
      <c r="A227" s="1499" t="s">
        <v>773</v>
      </c>
      <c r="B227" s="1500">
        <v>4</v>
      </c>
    </row>
    <row r="228" spans="1:2" hidden="1" x14ac:dyDescent="0.35">
      <c r="A228" s="1484"/>
      <c r="B228" s="1485"/>
    </row>
    <row r="229" spans="1:2" hidden="1" x14ac:dyDescent="0.35">
      <c r="A229" s="1484"/>
      <c r="B229" s="1485"/>
    </row>
    <row r="230" spans="1:2" hidden="1" x14ac:dyDescent="0.35">
      <c r="A230" s="1484"/>
      <c r="B230" s="1485"/>
    </row>
    <row r="231" spans="1:2" hidden="1" x14ac:dyDescent="0.35">
      <c r="A231" s="1484"/>
      <c r="B231" s="1485"/>
    </row>
    <row r="232" spans="1:2" hidden="1" x14ac:dyDescent="0.35">
      <c r="A232" s="1484"/>
      <c r="B232" s="1485"/>
    </row>
    <row r="233" spans="1:2" hidden="1" x14ac:dyDescent="0.35">
      <c r="A233" s="1484"/>
      <c r="B233" s="1485"/>
    </row>
    <row r="234" spans="1:2" hidden="1" x14ac:dyDescent="0.35">
      <c r="A234" s="1484"/>
      <c r="B234" s="1485"/>
    </row>
    <row r="235" spans="1:2" x14ac:dyDescent="0.35">
      <c r="A235" s="1508" t="s">
        <v>29</v>
      </c>
      <c r="B235" s="1509">
        <f>SUM(B214:B234)</f>
        <v>44</v>
      </c>
    </row>
    <row r="236" spans="1:2" x14ac:dyDescent="0.35">
      <c r="A236" s="930" t="s">
        <v>477</v>
      </c>
    </row>
    <row r="238" spans="1:2" ht="15" customHeight="1" x14ac:dyDescent="0.35">
      <c r="A238" s="1945" t="s">
        <v>492</v>
      </c>
      <c r="B238" s="1946"/>
    </row>
    <row r="239" spans="1:2" x14ac:dyDescent="0.35">
      <c r="A239" s="1947"/>
      <c r="B239" s="1948"/>
    </row>
    <row r="240" spans="1:2" x14ac:dyDescent="0.35">
      <c r="A240" s="1505" t="s">
        <v>493</v>
      </c>
      <c r="B240" s="1505" t="s">
        <v>476</v>
      </c>
    </row>
    <row r="241" spans="1:2" hidden="1" x14ac:dyDescent="0.35">
      <c r="A241" s="1499" t="s">
        <v>1487</v>
      </c>
      <c r="B241" s="1506" t="s">
        <v>5</v>
      </c>
    </row>
    <row r="242" spans="1:2" x14ac:dyDescent="0.35">
      <c r="A242" s="1499" t="s">
        <v>539</v>
      </c>
      <c r="B242" s="1506">
        <v>1</v>
      </c>
    </row>
    <row r="243" spans="1:2" x14ac:dyDescent="0.35">
      <c r="A243" s="1499" t="s">
        <v>628</v>
      </c>
      <c r="B243" s="1506">
        <v>6</v>
      </c>
    </row>
    <row r="244" spans="1:2" x14ac:dyDescent="0.35">
      <c r="A244" s="1499" t="s">
        <v>750</v>
      </c>
      <c r="B244" s="1506">
        <v>8</v>
      </c>
    </row>
    <row r="245" spans="1:2" x14ac:dyDescent="0.35">
      <c r="A245" s="1499" t="s">
        <v>334</v>
      </c>
      <c r="B245" s="1506">
        <v>12</v>
      </c>
    </row>
    <row r="246" spans="1:2" x14ac:dyDescent="0.35">
      <c r="A246" s="1499" t="s">
        <v>633</v>
      </c>
      <c r="B246" s="1506">
        <v>1</v>
      </c>
    </row>
    <row r="247" spans="1:2" x14ac:dyDescent="0.35">
      <c r="A247" s="1499" t="s">
        <v>178</v>
      </c>
      <c r="B247" s="1506">
        <v>12</v>
      </c>
    </row>
    <row r="248" spans="1:2" x14ac:dyDescent="0.35">
      <c r="A248" s="1673" t="s">
        <v>632</v>
      </c>
      <c r="B248" s="1674">
        <v>33</v>
      </c>
    </row>
    <row r="249" spans="1:2" x14ac:dyDescent="0.35">
      <c r="A249" s="1673" t="s">
        <v>712</v>
      </c>
      <c r="B249" s="1674">
        <v>1</v>
      </c>
    </row>
    <row r="250" spans="1:2" x14ac:dyDescent="0.35">
      <c r="A250" s="1673" t="s">
        <v>511</v>
      </c>
      <c r="B250" s="1674">
        <v>2</v>
      </c>
    </row>
    <row r="251" spans="1:2" x14ac:dyDescent="0.35">
      <c r="A251" s="1673" t="s">
        <v>618</v>
      </c>
      <c r="B251" s="1674">
        <v>1</v>
      </c>
    </row>
    <row r="252" spans="1:2" x14ac:dyDescent="0.35">
      <c r="A252" s="1673" t="s">
        <v>773</v>
      </c>
      <c r="B252" s="1674">
        <v>5</v>
      </c>
    </row>
    <row r="253" spans="1:2" hidden="1" x14ac:dyDescent="0.35">
      <c r="A253" s="1460"/>
      <c r="B253" s="1461"/>
    </row>
    <row r="254" spans="1:2" hidden="1" x14ac:dyDescent="0.35">
      <c r="A254" s="1460"/>
      <c r="B254" s="1461"/>
    </row>
    <row r="255" spans="1:2" hidden="1" x14ac:dyDescent="0.35">
      <c r="A255" s="1332"/>
      <c r="B255" s="1334"/>
    </row>
    <row r="256" spans="1:2" hidden="1" x14ac:dyDescent="0.35">
      <c r="A256" s="1332"/>
      <c r="B256" s="1334"/>
    </row>
    <row r="257" spans="1:2" x14ac:dyDescent="0.35">
      <c r="A257" s="1330" t="s">
        <v>29</v>
      </c>
      <c r="B257" s="1333">
        <f>SUM(B241:B256)</f>
        <v>82</v>
      </c>
    </row>
    <row r="258" spans="1:2" x14ac:dyDescent="0.35">
      <c r="A258" s="930" t="s">
        <v>477</v>
      </c>
    </row>
  </sheetData>
  <mergeCells count="11">
    <mergeCell ref="A238:B239"/>
    <mergeCell ref="A8:C9"/>
    <mergeCell ref="A68:B68"/>
    <mergeCell ref="A70:C71"/>
    <mergeCell ref="A209:C209"/>
    <mergeCell ref="A211:B212"/>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1"/>
  <sheetViews>
    <sheetView showGridLines="0" topLeftCell="B1" zoomScale="80" zoomScaleNormal="80" zoomScaleSheetLayoutView="40" workbookViewId="0">
      <selection activeCell="D10" sqref="D10"/>
    </sheetView>
  </sheetViews>
  <sheetFormatPr baseColWidth="10" defaultRowHeight="14.5" x14ac:dyDescent="0.25"/>
  <cols>
    <col min="1" max="1" width="1.453125" style="20" hidden="1" customWidth="1"/>
    <col min="2" max="2" width="29.453125" style="2" customWidth="1"/>
    <col min="3" max="3" width="19" style="644" customWidth="1"/>
    <col min="4" max="4" width="27.7265625" style="644" customWidth="1"/>
    <col min="5" max="5" width="23.1796875" style="2" customWidth="1"/>
    <col min="6" max="6" width="26.54296875" style="20" customWidth="1"/>
    <col min="7" max="7" width="22.453125" style="13" customWidth="1"/>
    <col min="8" max="8" width="21.7265625" style="4" customWidth="1"/>
    <col min="9" max="9" width="17.7265625" style="20" customWidth="1"/>
    <col min="10" max="10" width="20.7265625" style="20" customWidth="1"/>
    <col min="11" max="11" width="18.453125" style="20" customWidth="1"/>
    <col min="12" max="12" width="20.7265625" style="20" customWidth="1"/>
    <col min="13" max="13" width="22.1796875" style="24" customWidth="1"/>
    <col min="14" max="14" width="26.26953125" style="20" customWidth="1"/>
    <col min="15" max="15" width="27" style="20" customWidth="1"/>
    <col min="16" max="16" width="22.1796875" style="20" customWidth="1"/>
    <col min="17" max="17" width="16.54296875" style="24" customWidth="1"/>
    <col min="18" max="20" width="24" style="24" customWidth="1"/>
    <col min="21" max="21" width="8.453125" style="24" customWidth="1"/>
    <col min="22" max="22" width="7.453125" style="24" customWidth="1"/>
    <col min="23" max="23" width="17" style="349" customWidth="1"/>
    <col min="24" max="24" width="35" style="326" customWidth="1"/>
    <col min="25" max="25" width="19.7265625" style="326" customWidth="1"/>
    <col min="26" max="26" width="24.453125" style="326" customWidth="1"/>
    <col min="27" max="27" width="23.453125" style="326" customWidth="1"/>
    <col min="28" max="28" width="21.1796875" style="20" customWidth="1"/>
    <col min="29" max="29" width="22.1796875" style="20" customWidth="1"/>
    <col min="30" max="30" width="23.453125" style="20" customWidth="1"/>
    <col min="31" max="31" width="20.7265625" style="20" customWidth="1"/>
    <col min="32" max="32" width="18.81640625" style="20" customWidth="1"/>
    <col min="33" max="33" width="13" style="20" customWidth="1"/>
    <col min="34" max="34" width="13.453125" style="20" customWidth="1"/>
    <col min="35" max="35" width="20.453125" style="20" customWidth="1"/>
    <col min="36" max="36" width="17.453125" style="20" customWidth="1"/>
    <col min="37" max="37" width="18.26953125" style="20" customWidth="1"/>
    <col min="38" max="38" width="13.453125" style="20" customWidth="1"/>
    <col min="39" max="39" width="17.81640625" style="20" customWidth="1"/>
    <col min="40" max="40" width="17.7265625" style="20" customWidth="1"/>
    <col min="41" max="61" width="11.453125" style="20" customWidth="1"/>
    <col min="62" max="262" width="11.453125" style="20"/>
    <col min="263" max="263" width="3.1796875" style="20" customWidth="1"/>
    <col min="264" max="264" width="8.7265625" style="20" customWidth="1"/>
    <col min="265" max="265" width="16.453125" style="20" customWidth="1"/>
    <col min="266" max="266" width="9.453125" style="20" customWidth="1"/>
    <col min="267" max="267" width="9" style="20" customWidth="1"/>
    <col min="268" max="268" width="9.453125" style="20" customWidth="1"/>
    <col min="269" max="269" width="9.1796875" style="20" customWidth="1"/>
    <col min="270" max="270" width="13.453125" style="20" customWidth="1"/>
    <col min="271" max="271" width="8.81640625" style="20" customWidth="1"/>
    <col min="272" max="272" width="9.26953125" style="20" customWidth="1"/>
    <col min="273" max="273" width="8.7265625" style="20" customWidth="1"/>
    <col min="274" max="274" width="14.1796875" style="20" customWidth="1"/>
    <col min="275" max="277" width="9.26953125" style="20" customWidth="1"/>
    <col min="278" max="278" width="2.1796875" style="20" customWidth="1"/>
    <col min="279" max="279" width="16.26953125" style="20" customWidth="1"/>
    <col min="280" max="280" width="13.453125" style="20" customWidth="1"/>
    <col min="281" max="281" width="6.453125" style="20" customWidth="1"/>
    <col min="282" max="282" width="10.81640625" style="20" customWidth="1"/>
    <col min="283" max="283" width="21.7265625" style="20" customWidth="1"/>
    <col min="284" max="284" width="21.453125" style="20" customWidth="1"/>
    <col min="285" max="285" width="11.453125" style="20"/>
    <col min="286" max="286" width="20.26953125" style="20" customWidth="1"/>
    <col min="287" max="287" width="22.7265625" style="20" customWidth="1"/>
    <col min="288" max="288" width="21.7265625" style="20" customWidth="1"/>
    <col min="289" max="518" width="11.453125" style="20"/>
    <col min="519" max="519" width="3.1796875" style="20" customWidth="1"/>
    <col min="520" max="520" width="8.7265625" style="20" customWidth="1"/>
    <col min="521" max="521" width="16.453125" style="20" customWidth="1"/>
    <col min="522" max="522" width="9.453125" style="20" customWidth="1"/>
    <col min="523" max="523" width="9" style="20" customWidth="1"/>
    <col min="524" max="524" width="9.453125" style="20" customWidth="1"/>
    <col min="525" max="525" width="9.1796875" style="20" customWidth="1"/>
    <col min="526" max="526" width="13.453125" style="20" customWidth="1"/>
    <col min="527" max="527" width="8.81640625" style="20" customWidth="1"/>
    <col min="528" max="528" width="9.26953125" style="20" customWidth="1"/>
    <col min="529" max="529" width="8.7265625" style="20" customWidth="1"/>
    <col min="530" max="530" width="14.1796875" style="20" customWidth="1"/>
    <col min="531" max="533" width="9.26953125" style="20" customWidth="1"/>
    <col min="534" max="534" width="2.1796875" style="20" customWidth="1"/>
    <col min="535" max="535" width="16.26953125" style="20" customWidth="1"/>
    <col min="536" max="536" width="13.453125" style="20" customWidth="1"/>
    <col min="537" max="537" width="6.453125" style="20" customWidth="1"/>
    <col min="538" max="538" width="10.81640625" style="20" customWidth="1"/>
    <col min="539" max="539" width="21.7265625" style="20" customWidth="1"/>
    <col min="540" max="540" width="21.453125" style="20" customWidth="1"/>
    <col min="541" max="541" width="11.453125" style="20"/>
    <col min="542" max="542" width="20.26953125" style="20" customWidth="1"/>
    <col min="543" max="543" width="22.7265625" style="20" customWidth="1"/>
    <col min="544" max="544" width="21.7265625" style="20" customWidth="1"/>
    <col min="545" max="774" width="11.453125" style="20"/>
    <col min="775" max="775" width="3.1796875" style="20" customWidth="1"/>
    <col min="776" max="776" width="8.7265625" style="20" customWidth="1"/>
    <col min="777" max="777" width="16.453125" style="20" customWidth="1"/>
    <col min="778" max="778" width="9.453125" style="20" customWidth="1"/>
    <col min="779" max="779" width="9" style="20" customWidth="1"/>
    <col min="780" max="780" width="9.453125" style="20" customWidth="1"/>
    <col min="781" max="781" width="9.1796875" style="20" customWidth="1"/>
    <col min="782" max="782" width="13.453125" style="20" customWidth="1"/>
    <col min="783" max="783" width="8.81640625" style="20" customWidth="1"/>
    <col min="784" max="784" width="9.26953125" style="20" customWidth="1"/>
    <col min="785" max="785" width="8.7265625" style="20" customWidth="1"/>
    <col min="786" max="786" width="14.1796875" style="20" customWidth="1"/>
    <col min="787" max="789" width="9.26953125" style="20" customWidth="1"/>
    <col min="790" max="790" width="2.1796875" style="20" customWidth="1"/>
    <col min="791" max="791" width="16.26953125" style="20" customWidth="1"/>
    <col min="792" max="792" width="13.453125" style="20" customWidth="1"/>
    <col min="793" max="793" width="6.453125" style="20" customWidth="1"/>
    <col min="794" max="794" width="10.81640625" style="20" customWidth="1"/>
    <col min="795" max="795" width="21.7265625" style="20" customWidth="1"/>
    <col min="796" max="796" width="21.453125" style="20" customWidth="1"/>
    <col min="797" max="797" width="11.453125" style="20"/>
    <col min="798" max="798" width="20.26953125" style="20" customWidth="1"/>
    <col min="799" max="799" width="22.7265625" style="20" customWidth="1"/>
    <col min="800" max="800" width="21.7265625" style="20" customWidth="1"/>
    <col min="801" max="1030" width="11.453125" style="20"/>
    <col min="1031" max="1031" width="3.1796875" style="20" customWidth="1"/>
    <col min="1032" max="1032" width="8.7265625" style="20" customWidth="1"/>
    <col min="1033" max="1033" width="16.453125" style="20" customWidth="1"/>
    <col min="1034" max="1034" width="9.453125" style="20" customWidth="1"/>
    <col min="1035" max="1035" width="9" style="20" customWidth="1"/>
    <col min="1036" max="1036" width="9.453125" style="20" customWidth="1"/>
    <col min="1037" max="1037" width="9.1796875" style="20" customWidth="1"/>
    <col min="1038" max="1038" width="13.453125" style="20" customWidth="1"/>
    <col min="1039" max="1039" width="8.81640625" style="20" customWidth="1"/>
    <col min="1040" max="1040" width="9.26953125" style="20" customWidth="1"/>
    <col min="1041" max="1041" width="8.7265625" style="20" customWidth="1"/>
    <col min="1042" max="1042" width="14.1796875" style="20" customWidth="1"/>
    <col min="1043" max="1045" width="9.26953125" style="20" customWidth="1"/>
    <col min="1046" max="1046" width="2.1796875" style="20" customWidth="1"/>
    <col min="1047" max="1047" width="16.26953125" style="20" customWidth="1"/>
    <col min="1048" max="1048" width="13.453125" style="20" customWidth="1"/>
    <col min="1049" max="1049" width="6.453125" style="20" customWidth="1"/>
    <col min="1050" max="1050" width="10.81640625" style="20" customWidth="1"/>
    <col min="1051" max="1051" width="21.7265625" style="20" customWidth="1"/>
    <col min="1052" max="1052" width="21.453125" style="20" customWidth="1"/>
    <col min="1053" max="1053" width="11.453125" style="20"/>
    <col min="1054" max="1054" width="20.26953125" style="20" customWidth="1"/>
    <col min="1055" max="1055" width="22.7265625" style="20" customWidth="1"/>
    <col min="1056" max="1056" width="21.7265625" style="20" customWidth="1"/>
    <col min="1057" max="1286" width="11.453125" style="20"/>
    <col min="1287" max="1287" width="3.1796875" style="20" customWidth="1"/>
    <col min="1288" max="1288" width="8.7265625" style="20" customWidth="1"/>
    <col min="1289" max="1289" width="16.453125" style="20" customWidth="1"/>
    <col min="1290" max="1290" width="9.453125" style="20" customWidth="1"/>
    <col min="1291" max="1291" width="9" style="20" customWidth="1"/>
    <col min="1292" max="1292" width="9.453125" style="20" customWidth="1"/>
    <col min="1293" max="1293" width="9.1796875" style="20" customWidth="1"/>
    <col min="1294" max="1294" width="13.453125" style="20" customWidth="1"/>
    <col min="1295" max="1295" width="8.81640625" style="20" customWidth="1"/>
    <col min="1296" max="1296" width="9.26953125" style="20" customWidth="1"/>
    <col min="1297" max="1297" width="8.7265625" style="20" customWidth="1"/>
    <col min="1298" max="1298" width="14.1796875" style="20" customWidth="1"/>
    <col min="1299" max="1301" width="9.26953125" style="20" customWidth="1"/>
    <col min="1302" max="1302" width="2.1796875" style="20" customWidth="1"/>
    <col min="1303" max="1303" width="16.26953125" style="20" customWidth="1"/>
    <col min="1304" max="1304" width="13.453125" style="20" customWidth="1"/>
    <col min="1305" max="1305" width="6.453125" style="20" customWidth="1"/>
    <col min="1306" max="1306" width="10.81640625" style="20" customWidth="1"/>
    <col min="1307" max="1307" width="21.7265625" style="20" customWidth="1"/>
    <col min="1308" max="1308" width="21.453125" style="20" customWidth="1"/>
    <col min="1309" max="1309" width="11.453125" style="20"/>
    <col min="1310" max="1310" width="20.26953125" style="20" customWidth="1"/>
    <col min="1311" max="1311" width="22.7265625" style="20" customWidth="1"/>
    <col min="1312" max="1312" width="21.7265625" style="20" customWidth="1"/>
    <col min="1313" max="1542" width="11.453125" style="20"/>
    <col min="1543" max="1543" width="3.1796875" style="20" customWidth="1"/>
    <col min="1544" max="1544" width="8.7265625" style="20" customWidth="1"/>
    <col min="1545" max="1545" width="16.453125" style="20" customWidth="1"/>
    <col min="1546" max="1546" width="9.453125" style="20" customWidth="1"/>
    <col min="1547" max="1547" width="9" style="20" customWidth="1"/>
    <col min="1548" max="1548" width="9.453125" style="20" customWidth="1"/>
    <col min="1549" max="1549" width="9.1796875" style="20" customWidth="1"/>
    <col min="1550" max="1550" width="13.453125" style="20" customWidth="1"/>
    <col min="1551" max="1551" width="8.81640625" style="20" customWidth="1"/>
    <col min="1552" max="1552" width="9.26953125" style="20" customWidth="1"/>
    <col min="1553" max="1553" width="8.7265625" style="20" customWidth="1"/>
    <col min="1554" max="1554" width="14.1796875" style="20" customWidth="1"/>
    <col min="1555" max="1557" width="9.26953125" style="20" customWidth="1"/>
    <col min="1558" max="1558" width="2.1796875" style="20" customWidth="1"/>
    <col min="1559" max="1559" width="16.26953125" style="20" customWidth="1"/>
    <col min="1560" max="1560" width="13.453125" style="20" customWidth="1"/>
    <col min="1561" max="1561" width="6.453125" style="20" customWidth="1"/>
    <col min="1562" max="1562" width="10.81640625" style="20" customWidth="1"/>
    <col min="1563" max="1563" width="21.7265625" style="20" customWidth="1"/>
    <col min="1564" max="1564" width="21.453125" style="20" customWidth="1"/>
    <col min="1565" max="1565" width="11.453125" style="20"/>
    <col min="1566" max="1566" width="20.26953125" style="20" customWidth="1"/>
    <col min="1567" max="1567" width="22.7265625" style="20" customWidth="1"/>
    <col min="1568" max="1568" width="21.7265625" style="20" customWidth="1"/>
    <col min="1569" max="1798" width="11.453125" style="20"/>
    <col min="1799" max="1799" width="3.1796875" style="20" customWidth="1"/>
    <col min="1800" max="1800" width="8.7265625" style="20" customWidth="1"/>
    <col min="1801" max="1801" width="16.453125" style="20" customWidth="1"/>
    <col min="1802" max="1802" width="9.453125" style="20" customWidth="1"/>
    <col min="1803" max="1803" width="9" style="20" customWidth="1"/>
    <col min="1804" max="1804" width="9.453125" style="20" customWidth="1"/>
    <col min="1805" max="1805" width="9.1796875" style="20" customWidth="1"/>
    <col min="1806" max="1806" width="13.453125" style="20" customWidth="1"/>
    <col min="1807" max="1807" width="8.81640625" style="20" customWidth="1"/>
    <col min="1808" max="1808" width="9.26953125" style="20" customWidth="1"/>
    <col min="1809" max="1809" width="8.7265625" style="20" customWidth="1"/>
    <col min="1810" max="1810" width="14.1796875" style="20" customWidth="1"/>
    <col min="1811" max="1813" width="9.26953125" style="20" customWidth="1"/>
    <col min="1814" max="1814" width="2.1796875" style="20" customWidth="1"/>
    <col min="1815" max="1815" width="16.26953125" style="20" customWidth="1"/>
    <col min="1816" max="1816" width="13.453125" style="20" customWidth="1"/>
    <col min="1817" max="1817" width="6.453125" style="20" customWidth="1"/>
    <col min="1818" max="1818" width="10.81640625" style="20" customWidth="1"/>
    <col min="1819" max="1819" width="21.7265625" style="20" customWidth="1"/>
    <col min="1820" max="1820" width="21.453125" style="20" customWidth="1"/>
    <col min="1821" max="1821" width="11.453125" style="20"/>
    <col min="1822" max="1822" width="20.26953125" style="20" customWidth="1"/>
    <col min="1823" max="1823" width="22.7265625" style="20" customWidth="1"/>
    <col min="1824" max="1824" width="21.7265625" style="20" customWidth="1"/>
    <col min="1825" max="2054" width="11.453125" style="20"/>
    <col min="2055" max="2055" width="3.1796875" style="20" customWidth="1"/>
    <col min="2056" max="2056" width="8.7265625" style="20" customWidth="1"/>
    <col min="2057" max="2057" width="16.453125" style="20" customWidth="1"/>
    <col min="2058" max="2058" width="9.453125" style="20" customWidth="1"/>
    <col min="2059" max="2059" width="9" style="20" customWidth="1"/>
    <col min="2060" max="2060" width="9.453125" style="20" customWidth="1"/>
    <col min="2061" max="2061" width="9.1796875" style="20" customWidth="1"/>
    <col min="2062" max="2062" width="13.453125" style="20" customWidth="1"/>
    <col min="2063" max="2063" width="8.81640625" style="20" customWidth="1"/>
    <col min="2064" max="2064" width="9.26953125" style="20" customWidth="1"/>
    <col min="2065" max="2065" width="8.7265625" style="20" customWidth="1"/>
    <col min="2066" max="2066" width="14.1796875" style="20" customWidth="1"/>
    <col min="2067" max="2069" width="9.26953125" style="20" customWidth="1"/>
    <col min="2070" max="2070" width="2.1796875" style="20" customWidth="1"/>
    <col min="2071" max="2071" width="16.26953125" style="20" customWidth="1"/>
    <col min="2072" max="2072" width="13.453125" style="20" customWidth="1"/>
    <col min="2073" max="2073" width="6.453125" style="20" customWidth="1"/>
    <col min="2074" max="2074" width="10.81640625" style="20" customWidth="1"/>
    <col min="2075" max="2075" width="21.7265625" style="20" customWidth="1"/>
    <col min="2076" max="2076" width="21.453125" style="20" customWidth="1"/>
    <col min="2077" max="2077" width="11.453125" style="20"/>
    <col min="2078" max="2078" width="20.26953125" style="20" customWidth="1"/>
    <col min="2079" max="2079" width="22.7265625" style="20" customWidth="1"/>
    <col min="2080" max="2080" width="21.7265625" style="20" customWidth="1"/>
    <col min="2081" max="2310" width="11.453125" style="20"/>
    <col min="2311" max="2311" width="3.1796875" style="20" customWidth="1"/>
    <col min="2312" max="2312" width="8.7265625" style="20" customWidth="1"/>
    <col min="2313" max="2313" width="16.453125" style="20" customWidth="1"/>
    <col min="2314" max="2314" width="9.453125" style="20" customWidth="1"/>
    <col min="2315" max="2315" width="9" style="20" customWidth="1"/>
    <col min="2316" max="2316" width="9.453125" style="20" customWidth="1"/>
    <col min="2317" max="2317" width="9.1796875" style="20" customWidth="1"/>
    <col min="2318" max="2318" width="13.453125" style="20" customWidth="1"/>
    <col min="2319" max="2319" width="8.81640625" style="20" customWidth="1"/>
    <col min="2320" max="2320" width="9.26953125" style="20" customWidth="1"/>
    <col min="2321" max="2321" width="8.7265625" style="20" customWidth="1"/>
    <col min="2322" max="2322" width="14.1796875" style="20" customWidth="1"/>
    <col min="2323" max="2325" width="9.26953125" style="20" customWidth="1"/>
    <col min="2326" max="2326" width="2.1796875" style="20" customWidth="1"/>
    <col min="2327" max="2327" width="16.26953125" style="20" customWidth="1"/>
    <col min="2328" max="2328" width="13.453125" style="20" customWidth="1"/>
    <col min="2329" max="2329" width="6.453125" style="20" customWidth="1"/>
    <col min="2330" max="2330" width="10.81640625" style="20" customWidth="1"/>
    <col min="2331" max="2331" width="21.7265625" style="20" customWidth="1"/>
    <col min="2332" max="2332" width="21.453125" style="20" customWidth="1"/>
    <col min="2333" max="2333" width="11.453125" style="20"/>
    <col min="2334" max="2334" width="20.26953125" style="20" customWidth="1"/>
    <col min="2335" max="2335" width="22.7265625" style="20" customWidth="1"/>
    <col min="2336" max="2336" width="21.7265625" style="20" customWidth="1"/>
    <col min="2337" max="2566" width="11.453125" style="20"/>
    <col min="2567" max="2567" width="3.1796875" style="20" customWidth="1"/>
    <col min="2568" max="2568" width="8.7265625" style="20" customWidth="1"/>
    <col min="2569" max="2569" width="16.453125" style="20" customWidth="1"/>
    <col min="2570" max="2570" width="9.453125" style="20" customWidth="1"/>
    <col min="2571" max="2571" width="9" style="20" customWidth="1"/>
    <col min="2572" max="2572" width="9.453125" style="20" customWidth="1"/>
    <col min="2573" max="2573" width="9.1796875" style="20" customWidth="1"/>
    <col min="2574" max="2574" width="13.453125" style="20" customWidth="1"/>
    <col min="2575" max="2575" width="8.81640625" style="20" customWidth="1"/>
    <col min="2576" max="2576" width="9.26953125" style="20" customWidth="1"/>
    <col min="2577" max="2577" width="8.7265625" style="20" customWidth="1"/>
    <col min="2578" max="2578" width="14.1796875" style="20" customWidth="1"/>
    <col min="2579" max="2581" width="9.26953125" style="20" customWidth="1"/>
    <col min="2582" max="2582" width="2.1796875" style="20" customWidth="1"/>
    <col min="2583" max="2583" width="16.26953125" style="20" customWidth="1"/>
    <col min="2584" max="2584" width="13.453125" style="20" customWidth="1"/>
    <col min="2585" max="2585" width="6.453125" style="20" customWidth="1"/>
    <col min="2586" max="2586" width="10.81640625" style="20" customWidth="1"/>
    <col min="2587" max="2587" width="21.7265625" style="20" customWidth="1"/>
    <col min="2588" max="2588" width="21.453125" style="20" customWidth="1"/>
    <col min="2589" max="2589" width="11.453125" style="20"/>
    <col min="2590" max="2590" width="20.26953125" style="20" customWidth="1"/>
    <col min="2591" max="2591" width="22.7265625" style="20" customWidth="1"/>
    <col min="2592" max="2592" width="21.7265625" style="20" customWidth="1"/>
    <col min="2593" max="2822" width="11.453125" style="20"/>
    <col min="2823" max="2823" width="3.1796875" style="20" customWidth="1"/>
    <col min="2824" max="2824" width="8.7265625" style="20" customWidth="1"/>
    <col min="2825" max="2825" width="16.453125" style="20" customWidth="1"/>
    <col min="2826" max="2826" width="9.453125" style="20" customWidth="1"/>
    <col min="2827" max="2827" width="9" style="20" customWidth="1"/>
    <col min="2828" max="2828" width="9.453125" style="20" customWidth="1"/>
    <col min="2829" max="2829" width="9.1796875" style="20" customWidth="1"/>
    <col min="2830" max="2830" width="13.453125" style="20" customWidth="1"/>
    <col min="2831" max="2831" width="8.81640625" style="20" customWidth="1"/>
    <col min="2832" max="2832" width="9.26953125" style="20" customWidth="1"/>
    <col min="2833" max="2833" width="8.7265625" style="20" customWidth="1"/>
    <col min="2834" max="2834" width="14.1796875" style="20" customWidth="1"/>
    <col min="2835" max="2837" width="9.26953125" style="20" customWidth="1"/>
    <col min="2838" max="2838" width="2.1796875" style="20" customWidth="1"/>
    <col min="2839" max="2839" width="16.26953125" style="20" customWidth="1"/>
    <col min="2840" max="2840" width="13.453125" style="20" customWidth="1"/>
    <col min="2841" max="2841" width="6.453125" style="20" customWidth="1"/>
    <col min="2842" max="2842" width="10.81640625" style="20" customWidth="1"/>
    <col min="2843" max="2843" width="21.7265625" style="20" customWidth="1"/>
    <col min="2844" max="2844" width="21.453125" style="20" customWidth="1"/>
    <col min="2845" max="2845" width="11.453125" style="20"/>
    <col min="2846" max="2846" width="20.26953125" style="20" customWidth="1"/>
    <col min="2847" max="2847" width="22.7265625" style="20" customWidth="1"/>
    <col min="2848" max="2848" width="21.7265625" style="20" customWidth="1"/>
    <col min="2849" max="3078" width="11.453125" style="20"/>
    <col min="3079" max="3079" width="3.1796875" style="20" customWidth="1"/>
    <col min="3080" max="3080" width="8.7265625" style="20" customWidth="1"/>
    <col min="3081" max="3081" width="16.453125" style="20" customWidth="1"/>
    <col min="3082" max="3082" width="9.453125" style="20" customWidth="1"/>
    <col min="3083" max="3083" width="9" style="20" customWidth="1"/>
    <col min="3084" max="3084" width="9.453125" style="20" customWidth="1"/>
    <col min="3085" max="3085" width="9.1796875" style="20" customWidth="1"/>
    <col min="3086" max="3086" width="13.453125" style="20" customWidth="1"/>
    <col min="3087" max="3087" width="8.81640625" style="20" customWidth="1"/>
    <col min="3088" max="3088" width="9.26953125" style="20" customWidth="1"/>
    <col min="3089" max="3089" width="8.7265625" style="20" customWidth="1"/>
    <col min="3090" max="3090" width="14.1796875" style="20" customWidth="1"/>
    <col min="3091" max="3093" width="9.26953125" style="20" customWidth="1"/>
    <col min="3094" max="3094" width="2.1796875" style="20" customWidth="1"/>
    <col min="3095" max="3095" width="16.26953125" style="20" customWidth="1"/>
    <col min="3096" max="3096" width="13.453125" style="20" customWidth="1"/>
    <col min="3097" max="3097" width="6.453125" style="20" customWidth="1"/>
    <col min="3098" max="3098" width="10.81640625" style="20" customWidth="1"/>
    <col min="3099" max="3099" width="21.7265625" style="20" customWidth="1"/>
    <col min="3100" max="3100" width="21.453125" style="20" customWidth="1"/>
    <col min="3101" max="3101" width="11.453125" style="20"/>
    <col min="3102" max="3102" width="20.26953125" style="20" customWidth="1"/>
    <col min="3103" max="3103" width="22.7265625" style="20" customWidth="1"/>
    <col min="3104" max="3104" width="21.7265625" style="20" customWidth="1"/>
    <col min="3105" max="3334" width="11.453125" style="20"/>
    <col min="3335" max="3335" width="3.1796875" style="20" customWidth="1"/>
    <col min="3336" max="3336" width="8.7265625" style="20" customWidth="1"/>
    <col min="3337" max="3337" width="16.453125" style="20" customWidth="1"/>
    <col min="3338" max="3338" width="9.453125" style="20" customWidth="1"/>
    <col min="3339" max="3339" width="9" style="20" customWidth="1"/>
    <col min="3340" max="3340" width="9.453125" style="20" customWidth="1"/>
    <col min="3341" max="3341" width="9.1796875" style="20" customWidth="1"/>
    <col min="3342" max="3342" width="13.453125" style="20" customWidth="1"/>
    <col min="3343" max="3343" width="8.81640625" style="20" customWidth="1"/>
    <col min="3344" max="3344" width="9.26953125" style="20" customWidth="1"/>
    <col min="3345" max="3345" width="8.7265625" style="20" customWidth="1"/>
    <col min="3346" max="3346" width="14.1796875" style="20" customWidth="1"/>
    <col min="3347" max="3349" width="9.26953125" style="20" customWidth="1"/>
    <col min="3350" max="3350" width="2.1796875" style="20" customWidth="1"/>
    <col min="3351" max="3351" width="16.26953125" style="20" customWidth="1"/>
    <col min="3352" max="3352" width="13.453125" style="20" customWidth="1"/>
    <col min="3353" max="3353" width="6.453125" style="20" customWidth="1"/>
    <col min="3354" max="3354" width="10.81640625" style="20" customWidth="1"/>
    <col min="3355" max="3355" width="21.7265625" style="20" customWidth="1"/>
    <col min="3356" max="3356" width="21.453125" style="20" customWidth="1"/>
    <col min="3357" max="3357" width="11.453125" style="20"/>
    <col min="3358" max="3358" width="20.26953125" style="20" customWidth="1"/>
    <col min="3359" max="3359" width="22.7265625" style="20" customWidth="1"/>
    <col min="3360" max="3360" width="21.7265625" style="20" customWidth="1"/>
    <col min="3361" max="3590" width="11.453125" style="20"/>
    <col min="3591" max="3591" width="3.1796875" style="20" customWidth="1"/>
    <col min="3592" max="3592" width="8.7265625" style="20" customWidth="1"/>
    <col min="3593" max="3593" width="16.453125" style="20" customWidth="1"/>
    <col min="3594" max="3594" width="9.453125" style="20" customWidth="1"/>
    <col min="3595" max="3595" width="9" style="20" customWidth="1"/>
    <col min="3596" max="3596" width="9.453125" style="20" customWidth="1"/>
    <col min="3597" max="3597" width="9.1796875" style="20" customWidth="1"/>
    <col min="3598" max="3598" width="13.453125" style="20" customWidth="1"/>
    <col min="3599" max="3599" width="8.81640625" style="20" customWidth="1"/>
    <col min="3600" max="3600" width="9.26953125" style="20" customWidth="1"/>
    <col min="3601" max="3601" width="8.7265625" style="20" customWidth="1"/>
    <col min="3602" max="3602" width="14.1796875" style="20" customWidth="1"/>
    <col min="3603" max="3605" width="9.26953125" style="20" customWidth="1"/>
    <col min="3606" max="3606" width="2.1796875" style="20" customWidth="1"/>
    <col min="3607" max="3607" width="16.26953125" style="20" customWidth="1"/>
    <col min="3608" max="3608" width="13.453125" style="20" customWidth="1"/>
    <col min="3609" max="3609" width="6.453125" style="20" customWidth="1"/>
    <col min="3610" max="3610" width="10.81640625" style="20" customWidth="1"/>
    <col min="3611" max="3611" width="21.7265625" style="20" customWidth="1"/>
    <col min="3612" max="3612" width="21.453125" style="20" customWidth="1"/>
    <col min="3613" max="3613" width="11.453125" style="20"/>
    <col min="3614" max="3614" width="20.26953125" style="20" customWidth="1"/>
    <col min="3615" max="3615" width="22.7265625" style="20" customWidth="1"/>
    <col min="3616" max="3616" width="21.7265625" style="20" customWidth="1"/>
    <col min="3617" max="3846" width="11.453125" style="20"/>
    <col min="3847" max="3847" width="3.1796875" style="20" customWidth="1"/>
    <col min="3848" max="3848" width="8.7265625" style="20" customWidth="1"/>
    <col min="3849" max="3849" width="16.453125" style="20" customWidth="1"/>
    <col min="3850" max="3850" width="9.453125" style="20" customWidth="1"/>
    <col min="3851" max="3851" width="9" style="20" customWidth="1"/>
    <col min="3852" max="3852" width="9.453125" style="20" customWidth="1"/>
    <col min="3853" max="3853" width="9.1796875" style="20" customWidth="1"/>
    <col min="3854" max="3854" width="13.453125" style="20" customWidth="1"/>
    <col min="3855" max="3855" width="8.81640625" style="20" customWidth="1"/>
    <col min="3856" max="3856" width="9.26953125" style="20" customWidth="1"/>
    <col min="3857" max="3857" width="8.7265625" style="20" customWidth="1"/>
    <col min="3858" max="3858" width="14.1796875" style="20" customWidth="1"/>
    <col min="3859" max="3861" width="9.26953125" style="20" customWidth="1"/>
    <col min="3862" max="3862" width="2.1796875" style="20" customWidth="1"/>
    <col min="3863" max="3863" width="16.26953125" style="20" customWidth="1"/>
    <col min="3864" max="3864" width="13.453125" style="20" customWidth="1"/>
    <col min="3865" max="3865" width="6.453125" style="20" customWidth="1"/>
    <col min="3866" max="3866" width="10.81640625" style="20" customWidth="1"/>
    <col min="3867" max="3867" width="21.7265625" style="20" customWidth="1"/>
    <col min="3868" max="3868" width="21.453125" style="20" customWidth="1"/>
    <col min="3869" max="3869" width="11.453125" style="20"/>
    <col min="3870" max="3870" width="20.26953125" style="20" customWidth="1"/>
    <col min="3871" max="3871" width="22.7265625" style="20" customWidth="1"/>
    <col min="3872" max="3872" width="21.7265625" style="20" customWidth="1"/>
    <col min="3873" max="4102" width="11.453125" style="20"/>
    <col min="4103" max="4103" width="3.1796875" style="20" customWidth="1"/>
    <col min="4104" max="4104" width="8.7265625" style="20" customWidth="1"/>
    <col min="4105" max="4105" width="16.453125" style="20" customWidth="1"/>
    <col min="4106" max="4106" width="9.453125" style="20" customWidth="1"/>
    <col min="4107" max="4107" width="9" style="20" customWidth="1"/>
    <col min="4108" max="4108" width="9.453125" style="20" customWidth="1"/>
    <col min="4109" max="4109" width="9.1796875" style="20" customWidth="1"/>
    <col min="4110" max="4110" width="13.453125" style="20" customWidth="1"/>
    <col min="4111" max="4111" width="8.81640625" style="20" customWidth="1"/>
    <col min="4112" max="4112" width="9.26953125" style="20" customWidth="1"/>
    <col min="4113" max="4113" width="8.7265625" style="20" customWidth="1"/>
    <col min="4114" max="4114" width="14.1796875" style="20" customWidth="1"/>
    <col min="4115" max="4117" width="9.26953125" style="20" customWidth="1"/>
    <col min="4118" max="4118" width="2.1796875" style="20" customWidth="1"/>
    <col min="4119" max="4119" width="16.26953125" style="20" customWidth="1"/>
    <col min="4120" max="4120" width="13.453125" style="20" customWidth="1"/>
    <col min="4121" max="4121" width="6.453125" style="20" customWidth="1"/>
    <col min="4122" max="4122" width="10.81640625" style="20" customWidth="1"/>
    <col min="4123" max="4123" width="21.7265625" style="20" customWidth="1"/>
    <col min="4124" max="4124" width="21.453125" style="20" customWidth="1"/>
    <col min="4125" max="4125" width="11.453125" style="20"/>
    <col min="4126" max="4126" width="20.26953125" style="20" customWidth="1"/>
    <col min="4127" max="4127" width="22.7265625" style="20" customWidth="1"/>
    <col min="4128" max="4128" width="21.7265625" style="20" customWidth="1"/>
    <col min="4129" max="4358" width="11.453125" style="20"/>
    <col min="4359" max="4359" width="3.1796875" style="20" customWidth="1"/>
    <col min="4360" max="4360" width="8.7265625" style="20" customWidth="1"/>
    <col min="4361" max="4361" width="16.453125" style="20" customWidth="1"/>
    <col min="4362" max="4362" width="9.453125" style="20" customWidth="1"/>
    <col min="4363" max="4363" width="9" style="20" customWidth="1"/>
    <col min="4364" max="4364" width="9.453125" style="20" customWidth="1"/>
    <col min="4365" max="4365" width="9.1796875" style="20" customWidth="1"/>
    <col min="4366" max="4366" width="13.453125" style="20" customWidth="1"/>
    <col min="4367" max="4367" width="8.81640625" style="20" customWidth="1"/>
    <col min="4368" max="4368" width="9.26953125" style="20" customWidth="1"/>
    <col min="4369" max="4369" width="8.7265625" style="20" customWidth="1"/>
    <col min="4370" max="4370" width="14.1796875" style="20" customWidth="1"/>
    <col min="4371" max="4373" width="9.26953125" style="20" customWidth="1"/>
    <col min="4374" max="4374" width="2.1796875" style="20" customWidth="1"/>
    <col min="4375" max="4375" width="16.26953125" style="20" customWidth="1"/>
    <col min="4376" max="4376" width="13.453125" style="20" customWidth="1"/>
    <col min="4377" max="4377" width="6.453125" style="20" customWidth="1"/>
    <col min="4378" max="4378" width="10.81640625" style="20" customWidth="1"/>
    <col min="4379" max="4379" width="21.7265625" style="20" customWidth="1"/>
    <col min="4380" max="4380" width="21.453125" style="20" customWidth="1"/>
    <col min="4381" max="4381" width="11.453125" style="20"/>
    <col min="4382" max="4382" width="20.26953125" style="20" customWidth="1"/>
    <col min="4383" max="4383" width="22.7265625" style="20" customWidth="1"/>
    <col min="4384" max="4384" width="21.7265625" style="20" customWidth="1"/>
    <col min="4385" max="4614" width="11.453125" style="20"/>
    <col min="4615" max="4615" width="3.1796875" style="20" customWidth="1"/>
    <col min="4616" max="4616" width="8.7265625" style="20" customWidth="1"/>
    <col min="4617" max="4617" width="16.453125" style="20" customWidth="1"/>
    <col min="4618" max="4618" width="9.453125" style="20" customWidth="1"/>
    <col min="4619" max="4619" width="9" style="20" customWidth="1"/>
    <col min="4620" max="4620" width="9.453125" style="20" customWidth="1"/>
    <col min="4621" max="4621" width="9.1796875" style="20" customWidth="1"/>
    <col min="4622" max="4622" width="13.453125" style="20" customWidth="1"/>
    <col min="4623" max="4623" width="8.81640625" style="20" customWidth="1"/>
    <col min="4624" max="4624" width="9.26953125" style="20" customWidth="1"/>
    <col min="4625" max="4625" width="8.7265625" style="20" customWidth="1"/>
    <col min="4626" max="4626" width="14.1796875" style="20" customWidth="1"/>
    <col min="4627" max="4629" width="9.26953125" style="20" customWidth="1"/>
    <col min="4630" max="4630" width="2.1796875" style="20" customWidth="1"/>
    <col min="4631" max="4631" width="16.26953125" style="20" customWidth="1"/>
    <col min="4632" max="4632" width="13.453125" style="20" customWidth="1"/>
    <col min="4633" max="4633" width="6.453125" style="20" customWidth="1"/>
    <col min="4634" max="4634" width="10.81640625" style="20" customWidth="1"/>
    <col min="4635" max="4635" width="21.7265625" style="20" customWidth="1"/>
    <col min="4636" max="4636" width="21.453125" style="20" customWidth="1"/>
    <col min="4637" max="4637" width="11.453125" style="20"/>
    <col min="4638" max="4638" width="20.26953125" style="20" customWidth="1"/>
    <col min="4639" max="4639" width="22.7265625" style="20" customWidth="1"/>
    <col min="4640" max="4640" width="21.7265625" style="20" customWidth="1"/>
    <col min="4641" max="4870" width="11.453125" style="20"/>
    <col min="4871" max="4871" width="3.1796875" style="20" customWidth="1"/>
    <col min="4872" max="4872" width="8.7265625" style="20" customWidth="1"/>
    <col min="4873" max="4873" width="16.453125" style="20" customWidth="1"/>
    <col min="4874" max="4874" width="9.453125" style="20" customWidth="1"/>
    <col min="4875" max="4875" width="9" style="20" customWidth="1"/>
    <col min="4876" max="4876" width="9.453125" style="20" customWidth="1"/>
    <col min="4877" max="4877" width="9.1796875" style="20" customWidth="1"/>
    <col min="4878" max="4878" width="13.453125" style="20" customWidth="1"/>
    <col min="4879" max="4879" width="8.81640625" style="20" customWidth="1"/>
    <col min="4880" max="4880" width="9.26953125" style="20" customWidth="1"/>
    <col min="4881" max="4881" width="8.7265625" style="20" customWidth="1"/>
    <col min="4882" max="4882" width="14.1796875" style="20" customWidth="1"/>
    <col min="4883" max="4885" width="9.26953125" style="20" customWidth="1"/>
    <col min="4886" max="4886" width="2.1796875" style="20" customWidth="1"/>
    <col min="4887" max="4887" width="16.26953125" style="20" customWidth="1"/>
    <col min="4888" max="4888" width="13.453125" style="20" customWidth="1"/>
    <col min="4889" max="4889" width="6.453125" style="20" customWidth="1"/>
    <col min="4890" max="4890" width="10.81640625" style="20" customWidth="1"/>
    <col min="4891" max="4891" width="21.7265625" style="20" customWidth="1"/>
    <col min="4892" max="4892" width="21.453125" style="20" customWidth="1"/>
    <col min="4893" max="4893" width="11.453125" style="20"/>
    <col min="4894" max="4894" width="20.26953125" style="20" customWidth="1"/>
    <col min="4895" max="4895" width="22.7265625" style="20" customWidth="1"/>
    <col min="4896" max="4896" width="21.7265625" style="20" customWidth="1"/>
    <col min="4897" max="5126" width="11.453125" style="20"/>
    <col min="5127" max="5127" width="3.1796875" style="20" customWidth="1"/>
    <col min="5128" max="5128" width="8.7265625" style="20" customWidth="1"/>
    <col min="5129" max="5129" width="16.453125" style="20" customWidth="1"/>
    <col min="5130" max="5130" width="9.453125" style="20" customWidth="1"/>
    <col min="5131" max="5131" width="9" style="20" customWidth="1"/>
    <col min="5132" max="5132" width="9.453125" style="20" customWidth="1"/>
    <col min="5133" max="5133" width="9.1796875" style="20" customWidth="1"/>
    <col min="5134" max="5134" width="13.453125" style="20" customWidth="1"/>
    <col min="5135" max="5135" width="8.81640625" style="20" customWidth="1"/>
    <col min="5136" max="5136" width="9.26953125" style="20" customWidth="1"/>
    <col min="5137" max="5137" width="8.7265625" style="20" customWidth="1"/>
    <col min="5138" max="5138" width="14.1796875" style="20" customWidth="1"/>
    <col min="5139" max="5141" width="9.26953125" style="20" customWidth="1"/>
    <col min="5142" max="5142" width="2.1796875" style="20" customWidth="1"/>
    <col min="5143" max="5143" width="16.26953125" style="20" customWidth="1"/>
    <col min="5144" max="5144" width="13.453125" style="20" customWidth="1"/>
    <col min="5145" max="5145" width="6.453125" style="20" customWidth="1"/>
    <col min="5146" max="5146" width="10.81640625" style="20" customWidth="1"/>
    <col min="5147" max="5147" width="21.7265625" style="20" customWidth="1"/>
    <col min="5148" max="5148" width="21.453125" style="20" customWidth="1"/>
    <col min="5149" max="5149" width="11.453125" style="20"/>
    <col min="5150" max="5150" width="20.26953125" style="20" customWidth="1"/>
    <col min="5151" max="5151" width="22.7265625" style="20" customWidth="1"/>
    <col min="5152" max="5152" width="21.7265625" style="20" customWidth="1"/>
    <col min="5153" max="5382" width="11.453125" style="20"/>
    <col min="5383" max="5383" width="3.1796875" style="20" customWidth="1"/>
    <col min="5384" max="5384" width="8.7265625" style="20" customWidth="1"/>
    <col min="5385" max="5385" width="16.453125" style="20" customWidth="1"/>
    <col min="5386" max="5386" width="9.453125" style="20" customWidth="1"/>
    <col min="5387" max="5387" width="9" style="20" customWidth="1"/>
    <col min="5388" max="5388" width="9.453125" style="20" customWidth="1"/>
    <col min="5389" max="5389" width="9.1796875" style="20" customWidth="1"/>
    <col min="5390" max="5390" width="13.453125" style="20" customWidth="1"/>
    <col min="5391" max="5391" width="8.81640625" style="20" customWidth="1"/>
    <col min="5392" max="5392" width="9.26953125" style="20" customWidth="1"/>
    <col min="5393" max="5393" width="8.7265625" style="20" customWidth="1"/>
    <col min="5394" max="5394" width="14.1796875" style="20" customWidth="1"/>
    <col min="5395" max="5397" width="9.26953125" style="20" customWidth="1"/>
    <col min="5398" max="5398" width="2.1796875" style="20" customWidth="1"/>
    <col min="5399" max="5399" width="16.26953125" style="20" customWidth="1"/>
    <col min="5400" max="5400" width="13.453125" style="20" customWidth="1"/>
    <col min="5401" max="5401" width="6.453125" style="20" customWidth="1"/>
    <col min="5402" max="5402" width="10.81640625" style="20" customWidth="1"/>
    <col min="5403" max="5403" width="21.7265625" style="20" customWidth="1"/>
    <col min="5404" max="5404" width="21.453125" style="20" customWidth="1"/>
    <col min="5405" max="5405" width="11.453125" style="20"/>
    <col min="5406" max="5406" width="20.26953125" style="20" customWidth="1"/>
    <col min="5407" max="5407" width="22.7265625" style="20" customWidth="1"/>
    <col min="5408" max="5408" width="21.7265625" style="20" customWidth="1"/>
    <col min="5409" max="5638" width="11.453125" style="20"/>
    <col min="5639" max="5639" width="3.1796875" style="20" customWidth="1"/>
    <col min="5640" max="5640" width="8.7265625" style="20" customWidth="1"/>
    <col min="5641" max="5641" width="16.453125" style="20" customWidth="1"/>
    <col min="5642" max="5642" width="9.453125" style="20" customWidth="1"/>
    <col min="5643" max="5643" width="9" style="20" customWidth="1"/>
    <col min="5644" max="5644" width="9.453125" style="20" customWidth="1"/>
    <col min="5645" max="5645" width="9.1796875" style="20" customWidth="1"/>
    <col min="5646" max="5646" width="13.453125" style="20" customWidth="1"/>
    <col min="5647" max="5647" width="8.81640625" style="20" customWidth="1"/>
    <col min="5648" max="5648" width="9.26953125" style="20" customWidth="1"/>
    <col min="5649" max="5649" width="8.7265625" style="20" customWidth="1"/>
    <col min="5650" max="5650" width="14.1796875" style="20" customWidth="1"/>
    <col min="5651" max="5653" width="9.26953125" style="20" customWidth="1"/>
    <col min="5654" max="5654" width="2.1796875" style="20" customWidth="1"/>
    <col min="5655" max="5655" width="16.26953125" style="20" customWidth="1"/>
    <col min="5656" max="5656" width="13.453125" style="20" customWidth="1"/>
    <col min="5657" max="5657" width="6.453125" style="20" customWidth="1"/>
    <col min="5658" max="5658" width="10.81640625" style="20" customWidth="1"/>
    <col min="5659" max="5659" width="21.7265625" style="20" customWidth="1"/>
    <col min="5660" max="5660" width="21.453125" style="20" customWidth="1"/>
    <col min="5661" max="5661" width="11.453125" style="20"/>
    <col min="5662" max="5662" width="20.26953125" style="20" customWidth="1"/>
    <col min="5663" max="5663" width="22.7265625" style="20" customWidth="1"/>
    <col min="5664" max="5664" width="21.7265625" style="20" customWidth="1"/>
    <col min="5665" max="5894" width="11.453125" style="20"/>
    <col min="5895" max="5895" width="3.1796875" style="20" customWidth="1"/>
    <col min="5896" max="5896" width="8.7265625" style="20" customWidth="1"/>
    <col min="5897" max="5897" width="16.453125" style="20" customWidth="1"/>
    <col min="5898" max="5898" width="9.453125" style="20" customWidth="1"/>
    <col min="5899" max="5899" width="9" style="20" customWidth="1"/>
    <col min="5900" max="5900" width="9.453125" style="20" customWidth="1"/>
    <col min="5901" max="5901" width="9.1796875" style="20" customWidth="1"/>
    <col min="5902" max="5902" width="13.453125" style="20" customWidth="1"/>
    <col min="5903" max="5903" width="8.81640625" style="20" customWidth="1"/>
    <col min="5904" max="5904" width="9.26953125" style="20" customWidth="1"/>
    <col min="5905" max="5905" width="8.7265625" style="20" customWidth="1"/>
    <col min="5906" max="5906" width="14.1796875" style="20" customWidth="1"/>
    <col min="5907" max="5909" width="9.26953125" style="20" customWidth="1"/>
    <col min="5910" max="5910" width="2.1796875" style="20" customWidth="1"/>
    <col min="5911" max="5911" width="16.26953125" style="20" customWidth="1"/>
    <col min="5912" max="5912" width="13.453125" style="20" customWidth="1"/>
    <col min="5913" max="5913" width="6.453125" style="20" customWidth="1"/>
    <col min="5914" max="5914" width="10.81640625" style="20" customWidth="1"/>
    <col min="5915" max="5915" width="21.7265625" style="20" customWidth="1"/>
    <col min="5916" max="5916" width="21.453125" style="20" customWidth="1"/>
    <col min="5917" max="5917" width="11.453125" style="20"/>
    <col min="5918" max="5918" width="20.26953125" style="20" customWidth="1"/>
    <col min="5919" max="5919" width="22.7265625" style="20" customWidth="1"/>
    <col min="5920" max="5920" width="21.7265625" style="20" customWidth="1"/>
    <col min="5921" max="6150" width="11.453125" style="20"/>
    <col min="6151" max="6151" width="3.1796875" style="20" customWidth="1"/>
    <col min="6152" max="6152" width="8.7265625" style="20" customWidth="1"/>
    <col min="6153" max="6153" width="16.453125" style="20" customWidth="1"/>
    <col min="6154" max="6154" width="9.453125" style="20" customWidth="1"/>
    <col min="6155" max="6155" width="9" style="20" customWidth="1"/>
    <col min="6156" max="6156" width="9.453125" style="20" customWidth="1"/>
    <col min="6157" max="6157" width="9.1796875" style="20" customWidth="1"/>
    <col min="6158" max="6158" width="13.453125" style="20" customWidth="1"/>
    <col min="6159" max="6159" width="8.81640625" style="20" customWidth="1"/>
    <col min="6160" max="6160" width="9.26953125" style="20" customWidth="1"/>
    <col min="6161" max="6161" width="8.7265625" style="20" customWidth="1"/>
    <col min="6162" max="6162" width="14.1796875" style="20" customWidth="1"/>
    <col min="6163" max="6165" width="9.26953125" style="20" customWidth="1"/>
    <col min="6166" max="6166" width="2.1796875" style="20" customWidth="1"/>
    <col min="6167" max="6167" width="16.26953125" style="20" customWidth="1"/>
    <col min="6168" max="6168" width="13.453125" style="20" customWidth="1"/>
    <col min="6169" max="6169" width="6.453125" style="20" customWidth="1"/>
    <col min="6170" max="6170" width="10.81640625" style="20" customWidth="1"/>
    <col min="6171" max="6171" width="21.7265625" style="20" customWidth="1"/>
    <col min="6172" max="6172" width="21.453125" style="20" customWidth="1"/>
    <col min="6173" max="6173" width="11.453125" style="20"/>
    <col min="6174" max="6174" width="20.26953125" style="20" customWidth="1"/>
    <col min="6175" max="6175" width="22.7265625" style="20" customWidth="1"/>
    <col min="6176" max="6176" width="21.7265625" style="20" customWidth="1"/>
    <col min="6177" max="6406" width="11.453125" style="20"/>
    <col min="6407" max="6407" width="3.1796875" style="20" customWidth="1"/>
    <col min="6408" max="6408" width="8.7265625" style="20" customWidth="1"/>
    <col min="6409" max="6409" width="16.453125" style="20" customWidth="1"/>
    <col min="6410" max="6410" width="9.453125" style="20" customWidth="1"/>
    <col min="6411" max="6411" width="9" style="20" customWidth="1"/>
    <col min="6412" max="6412" width="9.453125" style="20" customWidth="1"/>
    <col min="6413" max="6413" width="9.1796875" style="20" customWidth="1"/>
    <col min="6414" max="6414" width="13.453125" style="20" customWidth="1"/>
    <col min="6415" max="6415" width="8.81640625" style="20" customWidth="1"/>
    <col min="6416" max="6416" width="9.26953125" style="20" customWidth="1"/>
    <col min="6417" max="6417" width="8.7265625" style="20" customWidth="1"/>
    <col min="6418" max="6418" width="14.1796875" style="20" customWidth="1"/>
    <col min="6419" max="6421" width="9.26953125" style="20" customWidth="1"/>
    <col min="6422" max="6422" width="2.1796875" style="20" customWidth="1"/>
    <col min="6423" max="6423" width="16.26953125" style="20" customWidth="1"/>
    <col min="6424" max="6424" width="13.453125" style="20" customWidth="1"/>
    <col min="6425" max="6425" width="6.453125" style="20" customWidth="1"/>
    <col min="6426" max="6426" width="10.81640625" style="20" customWidth="1"/>
    <col min="6427" max="6427" width="21.7265625" style="20" customWidth="1"/>
    <col min="6428" max="6428" width="21.453125" style="20" customWidth="1"/>
    <col min="6429" max="6429" width="11.453125" style="20"/>
    <col min="6430" max="6430" width="20.26953125" style="20" customWidth="1"/>
    <col min="6431" max="6431" width="22.7265625" style="20" customWidth="1"/>
    <col min="6432" max="6432" width="21.7265625" style="20" customWidth="1"/>
    <col min="6433" max="6662" width="11.453125" style="20"/>
    <col min="6663" max="6663" width="3.1796875" style="20" customWidth="1"/>
    <col min="6664" max="6664" width="8.7265625" style="20" customWidth="1"/>
    <col min="6665" max="6665" width="16.453125" style="20" customWidth="1"/>
    <col min="6666" max="6666" width="9.453125" style="20" customWidth="1"/>
    <col min="6667" max="6667" width="9" style="20" customWidth="1"/>
    <col min="6668" max="6668" width="9.453125" style="20" customWidth="1"/>
    <col min="6669" max="6669" width="9.1796875" style="20" customWidth="1"/>
    <col min="6670" max="6670" width="13.453125" style="20" customWidth="1"/>
    <col min="6671" max="6671" width="8.81640625" style="20" customWidth="1"/>
    <col min="6672" max="6672" width="9.26953125" style="20" customWidth="1"/>
    <col min="6673" max="6673" width="8.7265625" style="20" customWidth="1"/>
    <col min="6674" max="6674" width="14.1796875" style="20" customWidth="1"/>
    <col min="6675" max="6677" width="9.26953125" style="20" customWidth="1"/>
    <col min="6678" max="6678" width="2.1796875" style="20" customWidth="1"/>
    <col min="6679" max="6679" width="16.26953125" style="20" customWidth="1"/>
    <col min="6680" max="6680" width="13.453125" style="20" customWidth="1"/>
    <col min="6681" max="6681" width="6.453125" style="20" customWidth="1"/>
    <col min="6682" max="6682" width="10.81640625" style="20" customWidth="1"/>
    <col min="6683" max="6683" width="21.7265625" style="20" customWidth="1"/>
    <col min="6684" max="6684" width="21.453125" style="20" customWidth="1"/>
    <col min="6685" max="6685" width="11.453125" style="20"/>
    <col min="6686" max="6686" width="20.26953125" style="20" customWidth="1"/>
    <col min="6687" max="6687" width="22.7265625" style="20" customWidth="1"/>
    <col min="6688" max="6688" width="21.7265625" style="20" customWidth="1"/>
    <col min="6689" max="6918" width="11.453125" style="20"/>
    <col min="6919" max="6919" width="3.1796875" style="20" customWidth="1"/>
    <col min="6920" max="6920" width="8.7265625" style="20" customWidth="1"/>
    <col min="6921" max="6921" width="16.453125" style="20" customWidth="1"/>
    <col min="6922" max="6922" width="9.453125" style="20" customWidth="1"/>
    <col min="6923" max="6923" width="9" style="20" customWidth="1"/>
    <col min="6924" max="6924" width="9.453125" style="20" customWidth="1"/>
    <col min="6925" max="6925" width="9.1796875" style="20" customWidth="1"/>
    <col min="6926" max="6926" width="13.453125" style="20" customWidth="1"/>
    <col min="6927" max="6927" width="8.81640625" style="20" customWidth="1"/>
    <col min="6928" max="6928" width="9.26953125" style="20" customWidth="1"/>
    <col min="6929" max="6929" width="8.7265625" style="20" customWidth="1"/>
    <col min="6930" max="6930" width="14.1796875" style="20" customWidth="1"/>
    <col min="6931" max="6933" width="9.26953125" style="20" customWidth="1"/>
    <col min="6934" max="6934" width="2.1796875" style="20" customWidth="1"/>
    <col min="6935" max="6935" width="16.26953125" style="20" customWidth="1"/>
    <col min="6936" max="6936" width="13.453125" style="20" customWidth="1"/>
    <col min="6937" max="6937" width="6.453125" style="20" customWidth="1"/>
    <col min="6938" max="6938" width="10.81640625" style="20" customWidth="1"/>
    <col min="6939" max="6939" width="21.7265625" style="20" customWidth="1"/>
    <col min="6940" max="6940" width="21.453125" style="20" customWidth="1"/>
    <col min="6941" max="6941" width="11.453125" style="20"/>
    <col min="6942" max="6942" width="20.26953125" style="20" customWidth="1"/>
    <col min="6943" max="6943" width="22.7265625" style="20" customWidth="1"/>
    <col min="6944" max="6944" width="21.7265625" style="20" customWidth="1"/>
    <col min="6945" max="7174" width="11.453125" style="20"/>
    <col min="7175" max="7175" width="3.1796875" style="20" customWidth="1"/>
    <col min="7176" max="7176" width="8.7265625" style="20" customWidth="1"/>
    <col min="7177" max="7177" width="16.453125" style="20" customWidth="1"/>
    <col min="7178" max="7178" width="9.453125" style="20" customWidth="1"/>
    <col min="7179" max="7179" width="9" style="20" customWidth="1"/>
    <col min="7180" max="7180" width="9.453125" style="20" customWidth="1"/>
    <col min="7181" max="7181" width="9.1796875" style="20" customWidth="1"/>
    <col min="7182" max="7182" width="13.453125" style="20" customWidth="1"/>
    <col min="7183" max="7183" width="8.81640625" style="20" customWidth="1"/>
    <col min="7184" max="7184" width="9.26953125" style="20" customWidth="1"/>
    <col min="7185" max="7185" width="8.7265625" style="20" customWidth="1"/>
    <col min="7186" max="7186" width="14.1796875" style="20" customWidth="1"/>
    <col min="7187" max="7189" width="9.26953125" style="20" customWidth="1"/>
    <col min="7190" max="7190" width="2.1796875" style="20" customWidth="1"/>
    <col min="7191" max="7191" width="16.26953125" style="20" customWidth="1"/>
    <col min="7192" max="7192" width="13.453125" style="20" customWidth="1"/>
    <col min="7193" max="7193" width="6.453125" style="20" customWidth="1"/>
    <col min="7194" max="7194" width="10.81640625" style="20" customWidth="1"/>
    <col min="7195" max="7195" width="21.7265625" style="20" customWidth="1"/>
    <col min="7196" max="7196" width="21.453125" style="20" customWidth="1"/>
    <col min="7197" max="7197" width="11.453125" style="20"/>
    <col min="7198" max="7198" width="20.26953125" style="20" customWidth="1"/>
    <col min="7199" max="7199" width="22.7265625" style="20" customWidth="1"/>
    <col min="7200" max="7200" width="21.7265625" style="20" customWidth="1"/>
    <col min="7201" max="7430" width="11.453125" style="20"/>
    <col min="7431" max="7431" width="3.1796875" style="20" customWidth="1"/>
    <col min="7432" max="7432" width="8.7265625" style="20" customWidth="1"/>
    <col min="7433" max="7433" width="16.453125" style="20" customWidth="1"/>
    <col min="7434" max="7434" width="9.453125" style="20" customWidth="1"/>
    <col min="7435" max="7435" width="9" style="20" customWidth="1"/>
    <col min="7436" max="7436" width="9.453125" style="20" customWidth="1"/>
    <col min="7437" max="7437" width="9.1796875" style="20" customWidth="1"/>
    <col min="7438" max="7438" width="13.453125" style="20" customWidth="1"/>
    <col min="7439" max="7439" width="8.81640625" style="20" customWidth="1"/>
    <col min="7440" max="7440" width="9.26953125" style="20" customWidth="1"/>
    <col min="7441" max="7441" width="8.7265625" style="20" customWidth="1"/>
    <col min="7442" max="7442" width="14.1796875" style="20" customWidth="1"/>
    <col min="7443" max="7445" width="9.26953125" style="20" customWidth="1"/>
    <col min="7446" max="7446" width="2.1796875" style="20" customWidth="1"/>
    <col min="7447" max="7447" width="16.26953125" style="20" customWidth="1"/>
    <col min="7448" max="7448" width="13.453125" style="20" customWidth="1"/>
    <col min="7449" max="7449" width="6.453125" style="20" customWidth="1"/>
    <col min="7450" max="7450" width="10.81640625" style="20" customWidth="1"/>
    <col min="7451" max="7451" width="21.7265625" style="20" customWidth="1"/>
    <col min="7452" max="7452" width="21.453125" style="20" customWidth="1"/>
    <col min="7453" max="7453" width="11.453125" style="20"/>
    <col min="7454" max="7454" width="20.26953125" style="20" customWidth="1"/>
    <col min="7455" max="7455" width="22.7265625" style="20" customWidth="1"/>
    <col min="7456" max="7456" width="21.7265625" style="20" customWidth="1"/>
    <col min="7457" max="7686" width="11.453125" style="20"/>
    <col min="7687" max="7687" width="3.1796875" style="20" customWidth="1"/>
    <col min="7688" max="7688" width="8.7265625" style="20" customWidth="1"/>
    <col min="7689" max="7689" width="16.453125" style="20" customWidth="1"/>
    <col min="7690" max="7690" width="9.453125" style="20" customWidth="1"/>
    <col min="7691" max="7691" width="9" style="20" customWidth="1"/>
    <col min="7692" max="7692" width="9.453125" style="20" customWidth="1"/>
    <col min="7693" max="7693" width="9.1796875" style="20" customWidth="1"/>
    <col min="7694" max="7694" width="13.453125" style="20" customWidth="1"/>
    <col min="7695" max="7695" width="8.81640625" style="20" customWidth="1"/>
    <col min="7696" max="7696" width="9.26953125" style="20" customWidth="1"/>
    <col min="7697" max="7697" width="8.7265625" style="20" customWidth="1"/>
    <col min="7698" max="7698" width="14.1796875" style="20" customWidth="1"/>
    <col min="7699" max="7701" width="9.26953125" style="20" customWidth="1"/>
    <col min="7702" max="7702" width="2.1796875" style="20" customWidth="1"/>
    <col min="7703" max="7703" width="16.26953125" style="20" customWidth="1"/>
    <col min="7704" max="7704" width="13.453125" style="20" customWidth="1"/>
    <col min="7705" max="7705" width="6.453125" style="20" customWidth="1"/>
    <col min="7706" max="7706" width="10.81640625" style="20" customWidth="1"/>
    <col min="7707" max="7707" width="21.7265625" style="20" customWidth="1"/>
    <col min="7708" max="7708" width="21.453125" style="20" customWidth="1"/>
    <col min="7709" max="7709" width="11.453125" style="20"/>
    <col min="7710" max="7710" width="20.26953125" style="20" customWidth="1"/>
    <col min="7711" max="7711" width="22.7265625" style="20" customWidth="1"/>
    <col min="7712" max="7712" width="21.7265625" style="20" customWidth="1"/>
    <col min="7713" max="7942" width="11.453125" style="20"/>
    <col min="7943" max="7943" width="3.1796875" style="20" customWidth="1"/>
    <col min="7944" max="7944" width="8.7265625" style="20" customWidth="1"/>
    <col min="7945" max="7945" width="16.453125" style="20" customWidth="1"/>
    <col min="7946" max="7946" width="9.453125" style="20" customWidth="1"/>
    <col min="7947" max="7947" width="9" style="20" customWidth="1"/>
    <col min="7948" max="7948" width="9.453125" style="20" customWidth="1"/>
    <col min="7949" max="7949" width="9.1796875" style="20" customWidth="1"/>
    <col min="7950" max="7950" width="13.453125" style="20" customWidth="1"/>
    <col min="7951" max="7951" width="8.81640625" style="20" customWidth="1"/>
    <col min="7952" max="7952" width="9.26953125" style="20" customWidth="1"/>
    <col min="7953" max="7953" width="8.7265625" style="20" customWidth="1"/>
    <col min="7954" max="7954" width="14.1796875" style="20" customWidth="1"/>
    <col min="7955" max="7957" width="9.26953125" style="20" customWidth="1"/>
    <col min="7958" max="7958" width="2.1796875" style="20" customWidth="1"/>
    <col min="7959" max="7959" width="16.26953125" style="20" customWidth="1"/>
    <col min="7960" max="7960" width="13.453125" style="20" customWidth="1"/>
    <col min="7961" max="7961" width="6.453125" style="20" customWidth="1"/>
    <col min="7962" max="7962" width="10.81640625" style="20" customWidth="1"/>
    <col min="7963" max="7963" width="21.7265625" style="20" customWidth="1"/>
    <col min="7964" max="7964" width="21.453125" style="20" customWidth="1"/>
    <col min="7965" max="7965" width="11.453125" style="20"/>
    <col min="7966" max="7966" width="20.26953125" style="20" customWidth="1"/>
    <col min="7967" max="7967" width="22.7265625" style="20" customWidth="1"/>
    <col min="7968" max="7968" width="21.7265625" style="20" customWidth="1"/>
    <col min="7969" max="8198" width="11.453125" style="20"/>
    <col min="8199" max="8199" width="3.1796875" style="20" customWidth="1"/>
    <col min="8200" max="8200" width="8.7265625" style="20" customWidth="1"/>
    <col min="8201" max="8201" width="16.453125" style="20" customWidth="1"/>
    <col min="8202" max="8202" width="9.453125" style="20" customWidth="1"/>
    <col min="8203" max="8203" width="9" style="20" customWidth="1"/>
    <col min="8204" max="8204" width="9.453125" style="20" customWidth="1"/>
    <col min="8205" max="8205" width="9.1796875" style="20" customWidth="1"/>
    <col min="8206" max="8206" width="13.453125" style="20" customWidth="1"/>
    <col min="8207" max="8207" width="8.81640625" style="20" customWidth="1"/>
    <col min="8208" max="8208" width="9.26953125" style="20" customWidth="1"/>
    <col min="8209" max="8209" width="8.7265625" style="20" customWidth="1"/>
    <col min="8210" max="8210" width="14.1796875" style="20" customWidth="1"/>
    <col min="8211" max="8213" width="9.26953125" style="20" customWidth="1"/>
    <col min="8214" max="8214" width="2.1796875" style="20" customWidth="1"/>
    <col min="8215" max="8215" width="16.26953125" style="20" customWidth="1"/>
    <col min="8216" max="8216" width="13.453125" style="20" customWidth="1"/>
    <col min="8217" max="8217" width="6.453125" style="20" customWidth="1"/>
    <col min="8218" max="8218" width="10.81640625" style="20" customWidth="1"/>
    <col min="8219" max="8219" width="21.7265625" style="20" customWidth="1"/>
    <col min="8220" max="8220" width="21.453125" style="20" customWidth="1"/>
    <col min="8221" max="8221" width="11.453125" style="20"/>
    <col min="8222" max="8222" width="20.26953125" style="20" customWidth="1"/>
    <col min="8223" max="8223" width="22.7265625" style="20" customWidth="1"/>
    <col min="8224" max="8224" width="21.7265625" style="20" customWidth="1"/>
    <col min="8225" max="8454" width="11.453125" style="20"/>
    <col min="8455" max="8455" width="3.1796875" style="20" customWidth="1"/>
    <col min="8456" max="8456" width="8.7265625" style="20" customWidth="1"/>
    <col min="8457" max="8457" width="16.453125" style="20" customWidth="1"/>
    <col min="8458" max="8458" width="9.453125" style="20" customWidth="1"/>
    <col min="8459" max="8459" width="9" style="20" customWidth="1"/>
    <col min="8460" max="8460" width="9.453125" style="20" customWidth="1"/>
    <col min="8461" max="8461" width="9.1796875" style="20" customWidth="1"/>
    <col min="8462" max="8462" width="13.453125" style="20" customWidth="1"/>
    <col min="8463" max="8463" width="8.81640625" style="20" customWidth="1"/>
    <col min="8464" max="8464" width="9.26953125" style="20" customWidth="1"/>
    <col min="8465" max="8465" width="8.7265625" style="20" customWidth="1"/>
    <col min="8466" max="8466" width="14.1796875" style="20" customWidth="1"/>
    <col min="8467" max="8469" width="9.26953125" style="20" customWidth="1"/>
    <col min="8470" max="8470" width="2.1796875" style="20" customWidth="1"/>
    <col min="8471" max="8471" width="16.26953125" style="20" customWidth="1"/>
    <col min="8472" max="8472" width="13.453125" style="20" customWidth="1"/>
    <col min="8473" max="8473" width="6.453125" style="20" customWidth="1"/>
    <col min="8474" max="8474" width="10.81640625" style="20" customWidth="1"/>
    <col min="8475" max="8475" width="21.7265625" style="20" customWidth="1"/>
    <col min="8476" max="8476" width="21.453125" style="20" customWidth="1"/>
    <col min="8477" max="8477" width="11.453125" style="20"/>
    <col min="8478" max="8478" width="20.26953125" style="20" customWidth="1"/>
    <col min="8479" max="8479" width="22.7265625" style="20" customWidth="1"/>
    <col min="8480" max="8480" width="21.7265625" style="20" customWidth="1"/>
    <col min="8481" max="8710" width="11.453125" style="20"/>
    <col min="8711" max="8711" width="3.1796875" style="20" customWidth="1"/>
    <col min="8712" max="8712" width="8.7265625" style="20" customWidth="1"/>
    <col min="8713" max="8713" width="16.453125" style="20" customWidth="1"/>
    <col min="8714" max="8714" width="9.453125" style="20" customWidth="1"/>
    <col min="8715" max="8715" width="9" style="20" customWidth="1"/>
    <col min="8716" max="8716" width="9.453125" style="20" customWidth="1"/>
    <col min="8717" max="8717" width="9.1796875" style="20" customWidth="1"/>
    <col min="8718" max="8718" width="13.453125" style="20" customWidth="1"/>
    <col min="8719" max="8719" width="8.81640625" style="20" customWidth="1"/>
    <col min="8720" max="8720" width="9.26953125" style="20" customWidth="1"/>
    <col min="8721" max="8721" width="8.7265625" style="20" customWidth="1"/>
    <col min="8722" max="8722" width="14.1796875" style="20" customWidth="1"/>
    <col min="8723" max="8725" width="9.26953125" style="20" customWidth="1"/>
    <col min="8726" max="8726" width="2.1796875" style="20" customWidth="1"/>
    <col min="8727" max="8727" width="16.26953125" style="20" customWidth="1"/>
    <col min="8728" max="8728" width="13.453125" style="20" customWidth="1"/>
    <col min="8729" max="8729" width="6.453125" style="20" customWidth="1"/>
    <col min="8730" max="8730" width="10.81640625" style="20" customWidth="1"/>
    <col min="8731" max="8731" width="21.7265625" style="20" customWidth="1"/>
    <col min="8732" max="8732" width="21.453125" style="20" customWidth="1"/>
    <col min="8733" max="8733" width="11.453125" style="20"/>
    <col min="8734" max="8734" width="20.26953125" style="20" customWidth="1"/>
    <col min="8735" max="8735" width="22.7265625" style="20" customWidth="1"/>
    <col min="8736" max="8736" width="21.7265625" style="20" customWidth="1"/>
    <col min="8737" max="8966" width="11.453125" style="20"/>
    <col min="8967" max="8967" width="3.1796875" style="20" customWidth="1"/>
    <col min="8968" max="8968" width="8.7265625" style="20" customWidth="1"/>
    <col min="8969" max="8969" width="16.453125" style="20" customWidth="1"/>
    <col min="8970" max="8970" width="9.453125" style="20" customWidth="1"/>
    <col min="8971" max="8971" width="9" style="20" customWidth="1"/>
    <col min="8972" max="8972" width="9.453125" style="20" customWidth="1"/>
    <col min="8973" max="8973" width="9.1796875" style="20" customWidth="1"/>
    <col min="8974" max="8974" width="13.453125" style="20" customWidth="1"/>
    <col min="8975" max="8975" width="8.81640625" style="20" customWidth="1"/>
    <col min="8976" max="8976" width="9.26953125" style="20" customWidth="1"/>
    <col min="8977" max="8977" width="8.7265625" style="20" customWidth="1"/>
    <col min="8978" max="8978" width="14.1796875" style="20" customWidth="1"/>
    <col min="8979" max="8981" width="9.26953125" style="20" customWidth="1"/>
    <col min="8982" max="8982" width="2.1796875" style="20" customWidth="1"/>
    <col min="8983" max="8983" width="16.26953125" style="20" customWidth="1"/>
    <col min="8984" max="8984" width="13.453125" style="20" customWidth="1"/>
    <col min="8985" max="8985" width="6.453125" style="20" customWidth="1"/>
    <col min="8986" max="8986" width="10.81640625" style="20" customWidth="1"/>
    <col min="8987" max="8987" width="21.7265625" style="20" customWidth="1"/>
    <col min="8988" max="8988" width="21.453125" style="20" customWidth="1"/>
    <col min="8989" max="8989" width="11.453125" style="20"/>
    <col min="8990" max="8990" width="20.26953125" style="20" customWidth="1"/>
    <col min="8991" max="8991" width="22.7265625" style="20" customWidth="1"/>
    <col min="8992" max="8992" width="21.7265625" style="20" customWidth="1"/>
    <col min="8993" max="9222" width="11.453125" style="20"/>
    <col min="9223" max="9223" width="3.1796875" style="20" customWidth="1"/>
    <col min="9224" max="9224" width="8.7265625" style="20" customWidth="1"/>
    <col min="9225" max="9225" width="16.453125" style="20" customWidth="1"/>
    <col min="9226" max="9226" width="9.453125" style="20" customWidth="1"/>
    <col min="9227" max="9227" width="9" style="20" customWidth="1"/>
    <col min="9228" max="9228" width="9.453125" style="20" customWidth="1"/>
    <col min="9229" max="9229" width="9.1796875" style="20" customWidth="1"/>
    <col min="9230" max="9230" width="13.453125" style="20" customWidth="1"/>
    <col min="9231" max="9231" width="8.81640625" style="20" customWidth="1"/>
    <col min="9232" max="9232" width="9.26953125" style="20" customWidth="1"/>
    <col min="9233" max="9233" width="8.7265625" style="20" customWidth="1"/>
    <col min="9234" max="9234" width="14.1796875" style="20" customWidth="1"/>
    <col min="9235" max="9237" width="9.26953125" style="20" customWidth="1"/>
    <col min="9238" max="9238" width="2.1796875" style="20" customWidth="1"/>
    <col min="9239" max="9239" width="16.26953125" style="20" customWidth="1"/>
    <col min="9240" max="9240" width="13.453125" style="20" customWidth="1"/>
    <col min="9241" max="9241" width="6.453125" style="20" customWidth="1"/>
    <col min="9242" max="9242" width="10.81640625" style="20" customWidth="1"/>
    <col min="9243" max="9243" width="21.7265625" style="20" customWidth="1"/>
    <col min="9244" max="9244" width="21.453125" style="20" customWidth="1"/>
    <col min="9245" max="9245" width="11.453125" style="20"/>
    <col min="9246" max="9246" width="20.26953125" style="20" customWidth="1"/>
    <col min="9247" max="9247" width="22.7265625" style="20" customWidth="1"/>
    <col min="9248" max="9248" width="21.7265625" style="20" customWidth="1"/>
    <col min="9249" max="9478" width="11.453125" style="20"/>
    <col min="9479" max="9479" width="3.1796875" style="20" customWidth="1"/>
    <col min="9480" max="9480" width="8.7265625" style="20" customWidth="1"/>
    <col min="9481" max="9481" width="16.453125" style="20" customWidth="1"/>
    <col min="9482" max="9482" width="9.453125" style="20" customWidth="1"/>
    <col min="9483" max="9483" width="9" style="20" customWidth="1"/>
    <col min="9484" max="9484" width="9.453125" style="20" customWidth="1"/>
    <col min="9485" max="9485" width="9.1796875" style="20" customWidth="1"/>
    <col min="9486" max="9486" width="13.453125" style="20" customWidth="1"/>
    <col min="9487" max="9487" width="8.81640625" style="20" customWidth="1"/>
    <col min="9488" max="9488" width="9.26953125" style="20" customWidth="1"/>
    <col min="9489" max="9489" width="8.7265625" style="20" customWidth="1"/>
    <col min="9490" max="9490" width="14.1796875" style="20" customWidth="1"/>
    <col min="9491" max="9493" width="9.26953125" style="20" customWidth="1"/>
    <col min="9494" max="9494" width="2.1796875" style="20" customWidth="1"/>
    <col min="9495" max="9495" width="16.26953125" style="20" customWidth="1"/>
    <col min="9496" max="9496" width="13.453125" style="20" customWidth="1"/>
    <col min="9497" max="9497" width="6.453125" style="20" customWidth="1"/>
    <col min="9498" max="9498" width="10.81640625" style="20" customWidth="1"/>
    <col min="9499" max="9499" width="21.7265625" style="20" customWidth="1"/>
    <col min="9500" max="9500" width="21.453125" style="20" customWidth="1"/>
    <col min="9501" max="9501" width="11.453125" style="20"/>
    <col min="9502" max="9502" width="20.26953125" style="20" customWidth="1"/>
    <col min="9503" max="9503" width="22.7265625" style="20" customWidth="1"/>
    <col min="9504" max="9504" width="21.7265625" style="20" customWidth="1"/>
    <col min="9505" max="9734" width="11.453125" style="20"/>
    <col min="9735" max="9735" width="3.1796875" style="20" customWidth="1"/>
    <col min="9736" max="9736" width="8.7265625" style="20" customWidth="1"/>
    <col min="9737" max="9737" width="16.453125" style="20" customWidth="1"/>
    <col min="9738" max="9738" width="9.453125" style="20" customWidth="1"/>
    <col min="9739" max="9739" width="9" style="20" customWidth="1"/>
    <col min="9740" max="9740" width="9.453125" style="20" customWidth="1"/>
    <col min="9741" max="9741" width="9.1796875" style="20" customWidth="1"/>
    <col min="9742" max="9742" width="13.453125" style="20" customWidth="1"/>
    <col min="9743" max="9743" width="8.81640625" style="20" customWidth="1"/>
    <col min="9744" max="9744" width="9.26953125" style="20" customWidth="1"/>
    <col min="9745" max="9745" width="8.7265625" style="20" customWidth="1"/>
    <col min="9746" max="9746" width="14.1796875" style="20" customWidth="1"/>
    <col min="9747" max="9749" width="9.26953125" style="20" customWidth="1"/>
    <col min="9750" max="9750" width="2.1796875" style="20" customWidth="1"/>
    <col min="9751" max="9751" width="16.26953125" style="20" customWidth="1"/>
    <col min="9752" max="9752" width="13.453125" style="20" customWidth="1"/>
    <col min="9753" max="9753" width="6.453125" style="20" customWidth="1"/>
    <col min="9754" max="9754" width="10.81640625" style="20" customWidth="1"/>
    <col min="9755" max="9755" width="21.7265625" style="20" customWidth="1"/>
    <col min="9756" max="9756" width="21.453125" style="20" customWidth="1"/>
    <col min="9757" max="9757" width="11.453125" style="20"/>
    <col min="9758" max="9758" width="20.26953125" style="20" customWidth="1"/>
    <col min="9759" max="9759" width="22.7265625" style="20" customWidth="1"/>
    <col min="9760" max="9760" width="21.7265625" style="20" customWidth="1"/>
    <col min="9761" max="9990" width="11.453125" style="20"/>
    <col min="9991" max="9991" width="3.1796875" style="20" customWidth="1"/>
    <col min="9992" max="9992" width="8.7265625" style="20" customWidth="1"/>
    <col min="9993" max="9993" width="16.453125" style="20" customWidth="1"/>
    <col min="9994" max="9994" width="9.453125" style="20" customWidth="1"/>
    <col min="9995" max="9995" width="9" style="20" customWidth="1"/>
    <col min="9996" max="9996" width="9.453125" style="20" customWidth="1"/>
    <col min="9997" max="9997" width="9.1796875" style="20" customWidth="1"/>
    <col min="9998" max="9998" width="13.453125" style="20" customWidth="1"/>
    <col min="9999" max="9999" width="8.81640625" style="20" customWidth="1"/>
    <col min="10000" max="10000" width="9.26953125" style="20" customWidth="1"/>
    <col min="10001" max="10001" width="8.7265625" style="20" customWidth="1"/>
    <col min="10002" max="10002" width="14.1796875" style="20" customWidth="1"/>
    <col min="10003" max="10005" width="9.26953125" style="20" customWidth="1"/>
    <col min="10006" max="10006" width="2.1796875" style="20" customWidth="1"/>
    <col min="10007" max="10007" width="16.26953125" style="20" customWidth="1"/>
    <col min="10008" max="10008" width="13.453125" style="20" customWidth="1"/>
    <col min="10009" max="10009" width="6.453125" style="20" customWidth="1"/>
    <col min="10010" max="10010" width="10.81640625" style="20" customWidth="1"/>
    <col min="10011" max="10011" width="21.7265625" style="20" customWidth="1"/>
    <col min="10012" max="10012" width="21.453125" style="20" customWidth="1"/>
    <col min="10013" max="10013" width="11.453125" style="20"/>
    <col min="10014" max="10014" width="20.26953125" style="20" customWidth="1"/>
    <col min="10015" max="10015" width="22.7265625" style="20" customWidth="1"/>
    <col min="10016" max="10016" width="21.7265625" style="20" customWidth="1"/>
    <col min="10017" max="10246" width="11.453125" style="20"/>
    <col min="10247" max="10247" width="3.1796875" style="20" customWidth="1"/>
    <col min="10248" max="10248" width="8.7265625" style="20" customWidth="1"/>
    <col min="10249" max="10249" width="16.453125" style="20" customWidth="1"/>
    <col min="10250" max="10250" width="9.453125" style="20" customWidth="1"/>
    <col min="10251" max="10251" width="9" style="20" customWidth="1"/>
    <col min="10252" max="10252" width="9.453125" style="20" customWidth="1"/>
    <col min="10253" max="10253" width="9.1796875" style="20" customWidth="1"/>
    <col min="10254" max="10254" width="13.453125" style="20" customWidth="1"/>
    <col min="10255" max="10255" width="8.81640625" style="20" customWidth="1"/>
    <col min="10256" max="10256" width="9.26953125" style="20" customWidth="1"/>
    <col min="10257" max="10257" width="8.7265625" style="20" customWidth="1"/>
    <col min="10258" max="10258" width="14.1796875" style="20" customWidth="1"/>
    <col min="10259" max="10261" width="9.26953125" style="20" customWidth="1"/>
    <col min="10262" max="10262" width="2.1796875" style="20" customWidth="1"/>
    <col min="10263" max="10263" width="16.26953125" style="20" customWidth="1"/>
    <col min="10264" max="10264" width="13.453125" style="20" customWidth="1"/>
    <col min="10265" max="10265" width="6.453125" style="20" customWidth="1"/>
    <col min="10266" max="10266" width="10.81640625" style="20" customWidth="1"/>
    <col min="10267" max="10267" width="21.7265625" style="20" customWidth="1"/>
    <col min="10268" max="10268" width="21.453125" style="20" customWidth="1"/>
    <col min="10269" max="10269" width="11.453125" style="20"/>
    <col min="10270" max="10270" width="20.26953125" style="20" customWidth="1"/>
    <col min="10271" max="10271" width="22.7265625" style="20" customWidth="1"/>
    <col min="10272" max="10272" width="21.7265625" style="20" customWidth="1"/>
    <col min="10273" max="10502" width="11.453125" style="20"/>
    <col min="10503" max="10503" width="3.1796875" style="20" customWidth="1"/>
    <col min="10504" max="10504" width="8.7265625" style="20" customWidth="1"/>
    <col min="10505" max="10505" width="16.453125" style="20" customWidth="1"/>
    <col min="10506" max="10506" width="9.453125" style="20" customWidth="1"/>
    <col min="10507" max="10507" width="9" style="20" customWidth="1"/>
    <col min="10508" max="10508" width="9.453125" style="20" customWidth="1"/>
    <col min="10509" max="10509" width="9.1796875" style="20" customWidth="1"/>
    <col min="10510" max="10510" width="13.453125" style="20" customWidth="1"/>
    <col min="10511" max="10511" width="8.81640625" style="20" customWidth="1"/>
    <col min="10512" max="10512" width="9.26953125" style="20" customWidth="1"/>
    <col min="10513" max="10513" width="8.7265625" style="20" customWidth="1"/>
    <col min="10514" max="10514" width="14.1796875" style="20" customWidth="1"/>
    <col min="10515" max="10517" width="9.26953125" style="20" customWidth="1"/>
    <col min="10518" max="10518" width="2.1796875" style="20" customWidth="1"/>
    <col min="10519" max="10519" width="16.26953125" style="20" customWidth="1"/>
    <col min="10520" max="10520" width="13.453125" style="20" customWidth="1"/>
    <col min="10521" max="10521" width="6.453125" style="20" customWidth="1"/>
    <col min="10522" max="10522" width="10.81640625" style="20" customWidth="1"/>
    <col min="10523" max="10523" width="21.7265625" style="20" customWidth="1"/>
    <col min="10524" max="10524" width="21.453125" style="20" customWidth="1"/>
    <col min="10525" max="10525" width="11.453125" style="20"/>
    <col min="10526" max="10526" width="20.26953125" style="20" customWidth="1"/>
    <col min="10527" max="10527" width="22.7265625" style="20" customWidth="1"/>
    <col min="10528" max="10528" width="21.7265625" style="20" customWidth="1"/>
    <col min="10529" max="10758" width="11.453125" style="20"/>
    <col min="10759" max="10759" width="3.1796875" style="20" customWidth="1"/>
    <col min="10760" max="10760" width="8.7265625" style="20" customWidth="1"/>
    <col min="10761" max="10761" width="16.453125" style="20" customWidth="1"/>
    <col min="10762" max="10762" width="9.453125" style="20" customWidth="1"/>
    <col min="10763" max="10763" width="9" style="20" customWidth="1"/>
    <col min="10764" max="10764" width="9.453125" style="20" customWidth="1"/>
    <col min="10765" max="10765" width="9.1796875" style="20" customWidth="1"/>
    <col min="10766" max="10766" width="13.453125" style="20" customWidth="1"/>
    <col min="10767" max="10767" width="8.81640625" style="20" customWidth="1"/>
    <col min="10768" max="10768" width="9.26953125" style="20" customWidth="1"/>
    <col min="10769" max="10769" width="8.7265625" style="20" customWidth="1"/>
    <col min="10770" max="10770" width="14.1796875" style="20" customWidth="1"/>
    <col min="10771" max="10773" width="9.26953125" style="20" customWidth="1"/>
    <col min="10774" max="10774" width="2.1796875" style="20" customWidth="1"/>
    <col min="10775" max="10775" width="16.26953125" style="20" customWidth="1"/>
    <col min="10776" max="10776" width="13.453125" style="20" customWidth="1"/>
    <col min="10777" max="10777" width="6.453125" style="20" customWidth="1"/>
    <col min="10778" max="10778" width="10.81640625" style="20" customWidth="1"/>
    <col min="10779" max="10779" width="21.7265625" style="20" customWidth="1"/>
    <col min="10780" max="10780" width="21.453125" style="20" customWidth="1"/>
    <col min="10781" max="10781" width="11.453125" style="20"/>
    <col min="10782" max="10782" width="20.26953125" style="20" customWidth="1"/>
    <col min="10783" max="10783" width="22.7265625" style="20" customWidth="1"/>
    <col min="10784" max="10784" width="21.7265625" style="20" customWidth="1"/>
    <col min="10785" max="11014" width="11.453125" style="20"/>
    <col min="11015" max="11015" width="3.1796875" style="20" customWidth="1"/>
    <col min="11016" max="11016" width="8.7265625" style="20" customWidth="1"/>
    <col min="11017" max="11017" width="16.453125" style="20" customWidth="1"/>
    <col min="11018" max="11018" width="9.453125" style="20" customWidth="1"/>
    <col min="11019" max="11019" width="9" style="20" customWidth="1"/>
    <col min="11020" max="11020" width="9.453125" style="20" customWidth="1"/>
    <col min="11021" max="11021" width="9.1796875" style="20" customWidth="1"/>
    <col min="11022" max="11022" width="13.453125" style="20" customWidth="1"/>
    <col min="11023" max="11023" width="8.81640625" style="20" customWidth="1"/>
    <col min="11024" max="11024" width="9.26953125" style="20" customWidth="1"/>
    <col min="11025" max="11025" width="8.7265625" style="20" customWidth="1"/>
    <col min="11026" max="11026" width="14.1796875" style="20" customWidth="1"/>
    <col min="11027" max="11029" width="9.26953125" style="20" customWidth="1"/>
    <col min="11030" max="11030" width="2.1796875" style="20" customWidth="1"/>
    <col min="11031" max="11031" width="16.26953125" style="20" customWidth="1"/>
    <col min="11032" max="11032" width="13.453125" style="20" customWidth="1"/>
    <col min="11033" max="11033" width="6.453125" style="20" customWidth="1"/>
    <col min="11034" max="11034" width="10.81640625" style="20" customWidth="1"/>
    <col min="11035" max="11035" width="21.7265625" style="20" customWidth="1"/>
    <col min="11036" max="11036" width="21.453125" style="20" customWidth="1"/>
    <col min="11037" max="11037" width="11.453125" style="20"/>
    <col min="11038" max="11038" width="20.26953125" style="20" customWidth="1"/>
    <col min="11039" max="11039" width="22.7265625" style="20" customWidth="1"/>
    <col min="11040" max="11040" width="21.7265625" style="20" customWidth="1"/>
    <col min="11041" max="11270" width="11.453125" style="20"/>
    <col min="11271" max="11271" width="3.1796875" style="20" customWidth="1"/>
    <col min="11272" max="11272" width="8.7265625" style="20" customWidth="1"/>
    <col min="11273" max="11273" width="16.453125" style="20" customWidth="1"/>
    <col min="11274" max="11274" width="9.453125" style="20" customWidth="1"/>
    <col min="11275" max="11275" width="9" style="20" customWidth="1"/>
    <col min="11276" max="11276" width="9.453125" style="20" customWidth="1"/>
    <col min="11277" max="11277" width="9.1796875" style="20" customWidth="1"/>
    <col min="11278" max="11278" width="13.453125" style="20" customWidth="1"/>
    <col min="11279" max="11279" width="8.81640625" style="20" customWidth="1"/>
    <col min="11280" max="11280" width="9.26953125" style="20" customWidth="1"/>
    <col min="11281" max="11281" width="8.7265625" style="20" customWidth="1"/>
    <col min="11282" max="11282" width="14.1796875" style="20" customWidth="1"/>
    <col min="11283" max="11285" width="9.26953125" style="20" customWidth="1"/>
    <col min="11286" max="11286" width="2.1796875" style="20" customWidth="1"/>
    <col min="11287" max="11287" width="16.26953125" style="20" customWidth="1"/>
    <col min="11288" max="11288" width="13.453125" style="20" customWidth="1"/>
    <col min="11289" max="11289" width="6.453125" style="20" customWidth="1"/>
    <col min="11290" max="11290" width="10.81640625" style="20" customWidth="1"/>
    <col min="11291" max="11291" width="21.7265625" style="20" customWidth="1"/>
    <col min="11292" max="11292" width="21.453125" style="20" customWidth="1"/>
    <col min="11293" max="11293" width="11.453125" style="20"/>
    <col min="11294" max="11294" width="20.26953125" style="20" customWidth="1"/>
    <col min="11295" max="11295" width="22.7265625" style="20" customWidth="1"/>
    <col min="11296" max="11296" width="21.7265625" style="20" customWidth="1"/>
    <col min="11297" max="11526" width="11.453125" style="20"/>
    <col min="11527" max="11527" width="3.1796875" style="20" customWidth="1"/>
    <col min="11528" max="11528" width="8.7265625" style="20" customWidth="1"/>
    <col min="11529" max="11529" width="16.453125" style="20" customWidth="1"/>
    <col min="11530" max="11530" width="9.453125" style="20" customWidth="1"/>
    <col min="11531" max="11531" width="9" style="20" customWidth="1"/>
    <col min="11532" max="11532" width="9.453125" style="20" customWidth="1"/>
    <col min="11533" max="11533" width="9.1796875" style="20" customWidth="1"/>
    <col min="11534" max="11534" width="13.453125" style="20" customWidth="1"/>
    <col min="11535" max="11535" width="8.81640625" style="20" customWidth="1"/>
    <col min="11536" max="11536" width="9.26953125" style="20" customWidth="1"/>
    <col min="11537" max="11537" width="8.7265625" style="20" customWidth="1"/>
    <col min="11538" max="11538" width="14.1796875" style="20" customWidth="1"/>
    <col min="11539" max="11541" width="9.26953125" style="20" customWidth="1"/>
    <col min="11542" max="11542" width="2.1796875" style="20" customWidth="1"/>
    <col min="11543" max="11543" width="16.26953125" style="20" customWidth="1"/>
    <col min="11544" max="11544" width="13.453125" style="20" customWidth="1"/>
    <col min="11545" max="11545" width="6.453125" style="20" customWidth="1"/>
    <col min="11546" max="11546" width="10.81640625" style="20" customWidth="1"/>
    <col min="11547" max="11547" width="21.7265625" style="20" customWidth="1"/>
    <col min="11548" max="11548" width="21.453125" style="20" customWidth="1"/>
    <col min="11549" max="11549" width="11.453125" style="20"/>
    <col min="11550" max="11550" width="20.26953125" style="20" customWidth="1"/>
    <col min="11551" max="11551" width="22.7265625" style="20" customWidth="1"/>
    <col min="11552" max="11552" width="21.7265625" style="20" customWidth="1"/>
    <col min="11553" max="11782" width="11.453125" style="20"/>
    <col min="11783" max="11783" width="3.1796875" style="20" customWidth="1"/>
    <col min="11784" max="11784" width="8.7265625" style="20" customWidth="1"/>
    <col min="11785" max="11785" width="16.453125" style="20" customWidth="1"/>
    <col min="11786" max="11786" width="9.453125" style="20" customWidth="1"/>
    <col min="11787" max="11787" width="9" style="20" customWidth="1"/>
    <col min="11788" max="11788" width="9.453125" style="20" customWidth="1"/>
    <col min="11789" max="11789" width="9.1796875" style="20" customWidth="1"/>
    <col min="11790" max="11790" width="13.453125" style="20" customWidth="1"/>
    <col min="11791" max="11791" width="8.81640625" style="20" customWidth="1"/>
    <col min="11792" max="11792" width="9.26953125" style="20" customWidth="1"/>
    <col min="11793" max="11793" width="8.7265625" style="20" customWidth="1"/>
    <col min="11794" max="11794" width="14.1796875" style="20" customWidth="1"/>
    <col min="11795" max="11797" width="9.26953125" style="20" customWidth="1"/>
    <col min="11798" max="11798" width="2.1796875" style="20" customWidth="1"/>
    <col min="11799" max="11799" width="16.26953125" style="20" customWidth="1"/>
    <col min="11800" max="11800" width="13.453125" style="20" customWidth="1"/>
    <col min="11801" max="11801" width="6.453125" style="20" customWidth="1"/>
    <col min="11802" max="11802" width="10.81640625" style="20" customWidth="1"/>
    <col min="11803" max="11803" width="21.7265625" style="20" customWidth="1"/>
    <col min="11804" max="11804" width="21.453125" style="20" customWidth="1"/>
    <col min="11805" max="11805" width="11.453125" style="20"/>
    <col min="11806" max="11806" width="20.26953125" style="20" customWidth="1"/>
    <col min="11807" max="11807" width="22.7265625" style="20" customWidth="1"/>
    <col min="11808" max="11808" width="21.7265625" style="20" customWidth="1"/>
    <col min="11809" max="12038" width="11.453125" style="20"/>
    <col min="12039" max="12039" width="3.1796875" style="20" customWidth="1"/>
    <col min="12040" max="12040" width="8.7265625" style="20" customWidth="1"/>
    <col min="12041" max="12041" width="16.453125" style="20" customWidth="1"/>
    <col min="12042" max="12042" width="9.453125" style="20" customWidth="1"/>
    <col min="12043" max="12043" width="9" style="20" customWidth="1"/>
    <col min="12044" max="12044" width="9.453125" style="20" customWidth="1"/>
    <col min="12045" max="12045" width="9.1796875" style="20" customWidth="1"/>
    <col min="12046" max="12046" width="13.453125" style="20" customWidth="1"/>
    <col min="12047" max="12047" width="8.81640625" style="20" customWidth="1"/>
    <col min="12048" max="12048" width="9.26953125" style="20" customWidth="1"/>
    <col min="12049" max="12049" width="8.7265625" style="20" customWidth="1"/>
    <col min="12050" max="12050" width="14.1796875" style="20" customWidth="1"/>
    <col min="12051" max="12053" width="9.26953125" style="20" customWidth="1"/>
    <col min="12054" max="12054" width="2.1796875" style="20" customWidth="1"/>
    <col min="12055" max="12055" width="16.26953125" style="20" customWidth="1"/>
    <col min="12056" max="12056" width="13.453125" style="20" customWidth="1"/>
    <col min="12057" max="12057" width="6.453125" style="20" customWidth="1"/>
    <col min="12058" max="12058" width="10.81640625" style="20" customWidth="1"/>
    <col min="12059" max="12059" width="21.7265625" style="20" customWidth="1"/>
    <col min="12060" max="12060" width="21.453125" style="20" customWidth="1"/>
    <col min="12061" max="12061" width="11.453125" style="20"/>
    <col min="12062" max="12062" width="20.26953125" style="20" customWidth="1"/>
    <col min="12063" max="12063" width="22.7265625" style="20" customWidth="1"/>
    <col min="12064" max="12064" width="21.7265625" style="20" customWidth="1"/>
    <col min="12065" max="12294" width="11.453125" style="20"/>
    <col min="12295" max="12295" width="3.1796875" style="20" customWidth="1"/>
    <col min="12296" max="12296" width="8.7265625" style="20" customWidth="1"/>
    <col min="12297" max="12297" width="16.453125" style="20" customWidth="1"/>
    <col min="12298" max="12298" width="9.453125" style="20" customWidth="1"/>
    <col min="12299" max="12299" width="9" style="20" customWidth="1"/>
    <col min="12300" max="12300" width="9.453125" style="20" customWidth="1"/>
    <col min="12301" max="12301" width="9.1796875" style="20" customWidth="1"/>
    <col min="12302" max="12302" width="13.453125" style="20" customWidth="1"/>
    <col min="12303" max="12303" width="8.81640625" style="20" customWidth="1"/>
    <col min="12304" max="12304" width="9.26953125" style="20" customWidth="1"/>
    <col min="12305" max="12305" width="8.7265625" style="20" customWidth="1"/>
    <col min="12306" max="12306" width="14.1796875" style="20" customWidth="1"/>
    <col min="12307" max="12309" width="9.26953125" style="20" customWidth="1"/>
    <col min="12310" max="12310" width="2.1796875" style="20" customWidth="1"/>
    <col min="12311" max="12311" width="16.26953125" style="20" customWidth="1"/>
    <col min="12312" max="12312" width="13.453125" style="20" customWidth="1"/>
    <col min="12313" max="12313" width="6.453125" style="20" customWidth="1"/>
    <col min="12314" max="12314" width="10.81640625" style="20" customWidth="1"/>
    <col min="12315" max="12315" width="21.7265625" style="20" customWidth="1"/>
    <col min="12316" max="12316" width="21.453125" style="20" customWidth="1"/>
    <col min="12317" max="12317" width="11.453125" style="20"/>
    <col min="12318" max="12318" width="20.26953125" style="20" customWidth="1"/>
    <col min="12319" max="12319" width="22.7265625" style="20" customWidth="1"/>
    <col min="12320" max="12320" width="21.7265625" style="20" customWidth="1"/>
    <col min="12321" max="12550" width="11.453125" style="20"/>
    <col min="12551" max="12551" width="3.1796875" style="20" customWidth="1"/>
    <col min="12552" max="12552" width="8.7265625" style="20" customWidth="1"/>
    <col min="12553" max="12553" width="16.453125" style="20" customWidth="1"/>
    <col min="12554" max="12554" width="9.453125" style="20" customWidth="1"/>
    <col min="12555" max="12555" width="9" style="20" customWidth="1"/>
    <col min="12556" max="12556" width="9.453125" style="20" customWidth="1"/>
    <col min="12557" max="12557" width="9.1796875" style="20" customWidth="1"/>
    <col min="12558" max="12558" width="13.453125" style="20" customWidth="1"/>
    <col min="12559" max="12559" width="8.81640625" style="20" customWidth="1"/>
    <col min="12560" max="12560" width="9.26953125" style="20" customWidth="1"/>
    <col min="12561" max="12561" width="8.7265625" style="20" customWidth="1"/>
    <col min="12562" max="12562" width="14.1796875" style="20" customWidth="1"/>
    <col min="12563" max="12565" width="9.26953125" style="20" customWidth="1"/>
    <col min="12566" max="12566" width="2.1796875" style="20" customWidth="1"/>
    <col min="12567" max="12567" width="16.26953125" style="20" customWidth="1"/>
    <col min="12568" max="12568" width="13.453125" style="20" customWidth="1"/>
    <col min="12569" max="12569" width="6.453125" style="20" customWidth="1"/>
    <col min="12570" max="12570" width="10.81640625" style="20" customWidth="1"/>
    <col min="12571" max="12571" width="21.7265625" style="20" customWidth="1"/>
    <col min="12572" max="12572" width="21.453125" style="20" customWidth="1"/>
    <col min="12573" max="12573" width="11.453125" style="20"/>
    <col min="12574" max="12574" width="20.26953125" style="20" customWidth="1"/>
    <col min="12575" max="12575" width="22.7265625" style="20" customWidth="1"/>
    <col min="12576" max="12576" width="21.7265625" style="20" customWidth="1"/>
    <col min="12577" max="12806" width="11.453125" style="20"/>
    <col min="12807" max="12807" width="3.1796875" style="20" customWidth="1"/>
    <col min="12808" max="12808" width="8.7265625" style="20" customWidth="1"/>
    <col min="12809" max="12809" width="16.453125" style="20" customWidth="1"/>
    <col min="12810" max="12810" width="9.453125" style="20" customWidth="1"/>
    <col min="12811" max="12811" width="9" style="20" customWidth="1"/>
    <col min="12812" max="12812" width="9.453125" style="20" customWidth="1"/>
    <col min="12813" max="12813" width="9.1796875" style="20" customWidth="1"/>
    <col min="12814" max="12814" width="13.453125" style="20" customWidth="1"/>
    <col min="12815" max="12815" width="8.81640625" style="20" customWidth="1"/>
    <col min="12816" max="12816" width="9.26953125" style="20" customWidth="1"/>
    <col min="12817" max="12817" width="8.7265625" style="20" customWidth="1"/>
    <col min="12818" max="12818" width="14.1796875" style="20" customWidth="1"/>
    <col min="12819" max="12821" width="9.26953125" style="20" customWidth="1"/>
    <col min="12822" max="12822" width="2.1796875" style="20" customWidth="1"/>
    <col min="12823" max="12823" width="16.26953125" style="20" customWidth="1"/>
    <col min="12824" max="12824" width="13.453125" style="20" customWidth="1"/>
    <col min="12825" max="12825" width="6.453125" style="20" customWidth="1"/>
    <col min="12826" max="12826" width="10.81640625" style="20" customWidth="1"/>
    <col min="12827" max="12827" width="21.7265625" style="20" customWidth="1"/>
    <col min="12828" max="12828" width="21.453125" style="20" customWidth="1"/>
    <col min="12829" max="12829" width="11.453125" style="20"/>
    <col min="12830" max="12830" width="20.26953125" style="20" customWidth="1"/>
    <col min="12831" max="12831" width="22.7265625" style="20" customWidth="1"/>
    <col min="12832" max="12832" width="21.7265625" style="20" customWidth="1"/>
    <col min="12833" max="13062" width="11.453125" style="20"/>
    <col min="13063" max="13063" width="3.1796875" style="20" customWidth="1"/>
    <col min="13064" max="13064" width="8.7265625" style="20" customWidth="1"/>
    <col min="13065" max="13065" width="16.453125" style="20" customWidth="1"/>
    <col min="13066" max="13066" width="9.453125" style="20" customWidth="1"/>
    <col min="13067" max="13067" width="9" style="20" customWidth="1"/>
    <col min="13068" max="13068" width="9.453125" style="20" customWidth="1"/>
    <col min="13069" max="13069" width="9.1796875" style="20" customWidth="1"/>
    <col min="13070" max="13070" width="13.453125" style="20" customWidth="1"/>
    <col min="13071" max="13071" width="8.81640625" style="20" customWidth="1"/>
    <col min="13072" max="13072" width="9.26953125" style="20" customWidth="1"/>
    <col min="13073" max="13073" width="8.7265625" style="20" customWidth="1"/>
    <col min="13074" max="13074" width="14.1796875" style="20" customWidth="1"/>
    <col min="13075" max="13077" width="9.26953125" style="20" customWidth="1"/>
    <col min="13078" max="13078" width="2.1796875" style="20" customWidth="1"/>
    <col min="13079" max="13079" width="16.26953125" style="20" customWidth="1"/>
    <col min="13080" max="13080" width="13.453125" style="20" customWidth="1"/>
    <col min="13081" max="13081" width="6.453125" style="20" customWidth="1"/>
    <col min="13082" max="13082" width="10.81640625" style="20" customWidth="1"/>
    <col min="13083" max="13083" width="21.7265625" style="20" customWidth="1"/>
    <col min="13084" max="13084" width="21.453125" style="20" customWidth="1"/>
    <col min="13085" max="13085" width="11.453125" style="20"/>
    <col min="13086" max="13086" width="20.26953125" style="20" customWidth="1"/>
    <col min="13087" max="13087" width="22.7265625" style="20" customWidth="1"/>
    <col min="13088" max="13088" width="21.7265625" style="20" customWidth="1"/>
    <col min="13089" max="13318" width="11.453125" style="20"/>
    <col min="13319" max="13319" width="3.1796875" style="20" customWidth="1"/>
    <col min="13320" max="13320" width="8.7265625" style="20" customWidth="1"/>
    <col min="13321" max="13321" width="16.453125" style="20" customWidth="1"/>
    <col min="13322" max="13322" width="9.453125" style="20" customWidth="1"/>
    <col min="13323" max="13323" width="9" style="20" customWidth="1"/>
    <col min="13324" max="13324" width="9.453125" style="20" customWidth="1"/>
    <col min="13325" max="13325" width="9.1796875" style="20" customWidth="1"/>
    <col min="13326" max="13326" width="13.453125" style="20" customWidth="1"/>
    <col min="13327" max="13327" width="8.81640625" style="20" customWidth="1"/>
    <col min="13328" max="13328" width="9.26953125" style="20" customWidth="1"/>
    <col min="13329" max="13329" width="8.7265625" style="20" customWidth="1"/>
    <col min="13330" max="13330" width="14.1796875" style="20" customWidth="1"/>
    <col min="13331" max="13333" width="9.26953125" style="20" customWidth="1"/>
    <col min="13334" max="13334" width="2.1796875" style="20" customWidth="1"/>
    <col min="13335" max="13335" width="16.26953125" style="20" customWidth="1"/>
    <col min="13336" max="13336" width="13.453125" style="20" customWidth="1"/>
    <col min="13337" max="13337" width="6.453125" style="20" customWidth="1"/>
    <col min="13338" max="13338" width="10.81640625" style="20" customWidth="1"/>
    <col min="13339" max="13339" width="21.7265625" style="20" customWidth="1"/>
    <col min="13340" max="13340" width="21.453125" style="20" customWidth="1"/>
    <col min="13341" max="13341" width="11.453125" style="20"/>
    <col min="13342" max="13342" width="20.26953125" style="20" customWidth="1"/>
    <col min="13343" max="13343" width="22.7265625" style="20" customWidth="1"/>
    <col min="13344" max="13344" width="21.7265625" style="20" customWidth="1"/>
    <col min="13345" max="13574" width="11.453125" style="20"/>
    <col min="13575" max="13575" width="3.1796875" style="20" customWidth="1"/>
    <col min="13576" max="13576" width="8.7265625" style="20" customWidth="1"/>
    <col min="13577" max="13577" width="16.453125" style="20" customWidth="1"/>
    <col min="13578" max="13578" width="9.453125" style="20" customWidth="1"/>
    <col min="13579" max="13579" width="9" style="20" customWidth="1"/>
    <col min="13580" max="13580" width="9.453125" style="20" customWidth="1"/>
    <col min="13581" max="13581" width="9.1796875" style="20" customWidth="1"/>
    <col min="13582" max="13582" width="13.453125" style="20" customWidth="1"/>
    <col min="13583" max="13583" width="8.81640625" style="20" customWidth="1"/>
    <col min="13584" max="13584" width="9.26953125" style="20" customWidth="1"/>
    <col min="13585" max="13585" width="8.7265625" style="20" customWidth="1"/>
    <col min="13586" max="13586" width="14.1796875" style="20" customWidth="1"/>
    <col min="13587" max="13589" width="9.26953125" style="20" customWidth="1"/>
    <col min="13590" max="13590" width="2.1796875" style="20" customWidth="1"/>
    <col min="13591" max="13591" width="16.26953125" style="20" customWidth="1"/>
    <col min="13592" max="13592" width="13.453125" style="20" customWidth="1"/>
    <col min="13593" max="13593" width="6.453125" style="20" customWidth="1"/>
    <col min="13594" max="13594" width="10.81640625" style="20" customWidth="1"/>
    <col min="13595" max="13595" width="21.7265625" style="20" customWidth="1"/>
    <col min="13596" max="13596" width="21.453125" style="20" customWidth="1"/>
    <col min="13597" max="13597" width="11.453125" style="20"/>
    <col min="13598" max="13598" width="20.26953125" style="20" customWidth="1"/>
    <col min="13599" max="13599" width="22.7265625" style="20" customWidth="1"/>
    <col min="13600" max="13600" width="21.7265625" style="20" customWidth="1"/>
    <col min="13601" max="13830" width="11.453125" style="20"/>
    <col min="13831" max="13831" width="3.1796875" style="20" customWidth="1"/>
    <col min="13832" max="13832" width="8.7265625" style="20" customWidth="1"/>
    <col min="13833" max="13833" width="16.453125" style="20" customWidth="1"/>
    <col min="13834" max="13834" width="9.453125" style="20" customWidth="1"/>
    <col min="13835" max="13835" width="9" style="20" customWidth="1"/>
    <col min="13836" max="13836" width="9.453125" style="20" customWidth="1"/>
    <col min="13837" max="13837" width="9.1796875" style="20" customWidth="1"/>
    <col min="13838" max="13838" width="13.453125" style="20" customWidth="1"/>
    <col min="13839" max="13839" width="8.81640625" style="20" customWidth="1"/>
    <col min="13840" max="13840" width="9.26953125" style="20" customWidth="1"/>
    <col min="13841" max="13841" width="8.7265625" style="20" customWidth="1"/>
    <col min="13842" max="13842" width="14.1796875" style="20" customWidth="1"/>
    <col min="13843" max="13845" width="9.26953125" style="20" customWidth="1"/>
    <col min="13846" max="13846" width="2.1796875" style="20" customWidth="1"/>
    <col min="13847" max="13847" width="16.26953125" style="20" customWidth="1"/>
    <col min="13848" max="13848" width="13.453125" style="20" customWidth="1"/>
    <col min="13849" max="13849" width="6.453125" style="20" customWidth="1"/>
    <col min="13850" max="13850" width="10.81640625" style="20" customWidth="1"/>
    <col min="13851" max="13851" width="21.7265625" style="20" customWidth="1"/>
    <col min="13852" max="13852" width="21.453125" style="20" customWidth="1"/>
    <col min="13853" max="13853" width="11.453125" style="20"/>
    <col min="13854" max="13854" width="20.26953125" style="20" customWidth="1"/>
    <col min="13855" max="13855" width="22.7265625" style="20" customWidth="1"/>
    <col min="13856" max="13856" width="21.7265625" style="20" customWidth="1"/>
    <col min="13857" max="14086" width="11.453125" style="20"/>
    <col min="14087" max="14087" width="3.1796875" style="20" customWidth="1"/>
    <col min="14088" max="14088" width="8.7265625" style="20" customWidth="1"/>
    <col min="14089" max="14089" width="16.453125" style="20" customWidth="1"/>
    <col min="14090" max="14090" width="9.453125" style="20" customWidth="1"/>
    <col min="14091" max="14091" width="9" style="20" customWidth="1"/>
    <col min="14092" max="14092" width="9.453125" style="20" customWidth="1"/>
    <col min="14093" max="14093" width="9.1796875" style="20" customWidth="1"/>
    <col min="14094" max="14094" width="13.453125" style="20" customWidth="1"/>
    <col min="14095" max="14095" width="8.81640625" style="20" customWidth="1"/>
    <col min="14096" max="14096" width="9.26953125" style="20" customWidth="1"/>
    <col min="14097" max="14097" width="8.7265625" style="20" customWidth="1"/>
    <col min="14098" max="14098" width="14.1796875" style="20" customWidth="1"/>
    <col min="14099" max="14101" width="9.26953125" style="20" customWidth="1"/>
    <col min="14102" max="14102" width="2.1796875" style="20" customWidth="1"/>
    <col min="14103" max="14103" width="16.26953125" style="20" customWidth="1"/>
    <col min="14104" max="14104" width="13.453125" style="20" customWidth="1"/>
    <col min="14105" max="14105" width="6.453125" style="20" customWidth="1"/>
    <col min="14106" max="14106" width="10.81640625" style="20" customWidth="1"/>
    <col min="14107" max="14107" width="21.7265625" style="20" customWidth="1"/>
    <col min="14108" max="14108" width="21.453125" style="20" customWidth="1"/>
    <col min="14109" max="14109" width="11.453125" style="20"/>
    <col min="14110" max="14110" width="20.26953125" style="20" customWidth="1"/>
    <col min="14111" max="14111" width="22.7265625" style="20" customWidth="1"/>
    <col min="14112" max="14112" width="21.7265625" style="20" customWidth="1"/>
    <col min="14113" max="14342" width="11.453125" style="20"/>
    <col min="14343" max="14343" width="3.1796875" style="20" customWidth="1"/>
    <col min="14344" max="14344" width="8.7265625" style="20" customWidth="1"/>
    <col min="14345" max="14345" width="16.453125" style="20" customWidth="1"/>
    <col min="14346" max="14346" width="9.453125" style="20" customWidth="1"/>
    <col min="14347" max="14347" width="9" style="20" customWidth="1"/>
    <col min="14348" max="14348" width="9.453125" style="20" customWidth="1"/>
    <col min="14349" max="14349" width="9.1796875" style="20" customWidth="1"/>
    <col min="14350" max="14350" width="13.453125" style="20" customWidth="1"/>
    <col min="14351" max="14351" width="8.81640625" style="20" customWidth="1"/>
    <col min="14352" max="14352" width="9.26953125" style="20" customWidth="1"/>
    <col min="14353" max="14353" width="8.7265625" style="20" customWidth="1"/>
    <col min="14354" max="14354" width="14.1796875" style="20" customWidth="1"/>
    <col min="14355" max="14357" width="9.26953125" style="20" customWidth="1"/>
    <col min="14358" max="14358" width="2.1796875" style="20" customWidth="1"/>
    <col min="14359" max="14359" width="16.26953125" style="20" customWidth="1"/>
    <col min="14360" max="14360" width="13.453125" style="20" customWidth="1"/>
    <col min="14361" max="14361" width="6.453125" style="20" customWidth="1"/>
    <col min="14362" max="14362" width="10.81640625" style="20" customWidth="1"/>
    <col min="14363" max="14363" width="21.7265625" style="20" customWidth="1"/>
    <col min="14364" max="14364" width="21.453125" style="20" customWidth="1"/>
    <col min="14365" max="14365" width="11.453125" style="20"/>
    <col min="14366" max="14366" width="20.26953125" style="20" customWidth="1"/>
    <col min="14367" max="14367" width="22.7265625" style="20" customWidth="1"/>
    <col min="14368" max="14368" width="21.7265625" style="20" customWidth="1"/>
    <col min="14369" max="14598" width="11.453125" style="20"/>
    <col min="14599" max="14599" width="3.1796875" style="20" customWidth="1"/>
    <col min="14600" max="14600" width="8.7265625" style="20" customWidth="1"/>
    <col min="14601" max="14601" width="16.453125" style="20" customWidth="1"/>
    <col min="14602" max="14602" width="9.453125" style="20" customWidth="1"/>
    <col min="14603" max="14603" width="9" style="20" customWidth="1"/>
    <col min="14604" max="14604" width="9.453125" style="20" customWidth="1"/>
    <col min="14605" max="14605" width="9.1796875" style="20" customWidth="1"/>
    <col min="14606" max="14606" width="13.453125" style="20" customWidth="1"/>
    <col min="14607" max="14607" width="8.81640625" style="20" customWidth="1"/>
    <col min="14608" max="14608" width="9.26953125" style="20" customWidth="1"/>
    <col min="14609" max="14609" width="8.7265625" style="20" customWidth="1"/>
    <col min="14610" max="14610" width="14.1796875" style="20" customWidth="1"/>
    <col min="14611" max="14613" width="9.26953125" style="20" customWidth="1"/>
    <col min="14614" max="14614" width="2.1796875" style="20" customWidth="1"/>
    <col min="14615" max="14615" width="16.26953125" style="20" customWidth="1"/>
    <col min="14616" max="14616" width="13.453125" style="20" customWidth="1"/>
    <col min="14617" max="14617" width="6.453125" style="20" customWidth="1"/>
    <col min="14618" max="14618" width="10.81640625" style="20" customWidth="1"/>
    <col min="14619" max="14619" width="21.7265625" style="20" customWidth="1"/>
    <col min="14620" max="14620" width="21.453125" style="20" customWidth="1"/>
    <col min="14621" max="14621" width="11.453125" style="20"/>
    <col min="14622" max="14622" width="20.26953125" style="20" customWidth="1"/>
    <col min="14623" max="14623" width="22.7265625" style="20" customWidth="1"/>
    <col min="14624" max="14624" width="21.7265625" style="20" customWidth="1"/>
    <col min="14625" max="14854" width="11.453125" style="20"/>
    <col min="14855" max="14855" width="3.1796875" style="20" customWidth="1"/>
    <col min="14856" max="14856" width="8.7265625" style="20" customWidth="1"/>
    <col min="14857" max="14857" width="16.453125" style="20" customWidth="1"/>
    <col min="14858" max="14858" width="9.453125" style="20" customWidth="1"/>
    <col min="14859" max="14859" width="9" style="20" customWidth="1"/>
    <col min="14860" max="14860" width="9.453125" style="20" customWidth="1"/>
    <col min="14861" max="14861" width="9.1796875" style="20" customWidth="1"/>
    <col min="14862" max="14862" width="13.453125" style="20" customWidth="1"/>
    <col min="14863" max="14863" width="8.81640625" style="20" customWidth="1"/>
    <col min="14864" max="14864" width="9.26953125" style="20" customWidth="1"/>
    <col min="14865" max="14865" width="8.7265625" style="20" customWidth="1"/>
    <col min="14866" max="14866" width="14.1796875" style="20" customWidth="1"/>
    <col min="14867" max="14869" width="9.26953125" style="20" customWidth="1"/>
    <col min="14870" max="14870" width="2.1796875" style="20" customWidth="1"/>
    <col min="14871" max="14871" width="16.26953125" style="20" customWidth="1"/>
    <col min="14872" max="14872" width="13.453125" style="20" customWidth="1"/>
    <col min="14873" max="14873" width="6.453125" style="20" customWidth="1"/>
    <col min="14874" max="14874" width="10.81640625" style="20" customWidth="1"/>
    <col min="14875" max="14875" width="21.7265625" style="20" customWidth="1"/>
    <col min="14876" max="14876" width="21.453125" style="20" customWidth="1"/>
    <col min="14877" max="14877" width="11.453125" style="20"/>
    <col min="14878" max="14878" width="20.26953125" style="20" customWidth="1"/>
    <col min="14879" max="14879" width="22.7265625" style="20" customWidth="1"/>
    <col min="14880" max="14880" width="21.7265625" style="20" customWidth="1"/>
    <col min="14881" max="15110" width="11.453125" style="20"/>
    <col min="15111" max="15111" width="3.1796875" style="20" customWidth="1"/>
    <col min="15112" max="15112" width="8.7265625" style="20" customWidth="1"/>
    <col min="15113" max="15113" width="16.453125" style="20" customWidth="1"/>
    <col min="15114" max="15114" width="9.453125" style="20" customWidth="1"/>
    <col min="15115" max="15115" width="9" style="20" customWidth="1"/>
    <col min="15116" max="15116" width="9.453125" style="20" customWidth="1"/>
    <col min="15117" max="15117" width="9.1796875" style="20" customWidth="1"/>
    <col min="15118" max="15118" width="13.453125" style="20" customWidth="1"/>
    <col min="15119" max="15119" width="8.81640625" style="20" customWidth="1"/>
    <col min="15120" max="15120" width="9.26953125" style="20" customWidth="1"/>
    <col min="15121" max="15121" width="8.7265625" style="20" customWidth="1"/>
    <col min="15122" max="15122" width="14.1796875" style="20" customWidth="1"/>
    <col min="15123" max="15125" width="9.26953125" style="20" customWidth="1"/>
    <col min="15126" max="15126" width="2.1796875" style="20" customWidth="1"/>
    <col min="15127" max="15127" width="16.26953125" style="20" customWidth="1"/>
    <col min="15128" max="15128" width="13.453125" style="20" customWidth="1"/>
    <col min="15129" max="15129" width="6.453125" style="20" customWidth="1"/>
    <col min="15130" max="15130" width="10.81640625" style="20" customWidth="1"/>
    <col min="15131" max="15131" width="21.7265625" style="20" customWidth="1"/>
    <col min="15132" max="15132" width="21.453125" style="20" customWidth="1"/>
    <col min="15133" max="15133" width="11.453125" style="20"/>
    <col min="15134" max="15134" width="20.26953125" style="20" customWidth="1"/>
    <col min="15135" max="15135" width="22.7265625" style="20" customWidth="1"/>
    <col min="15136" max="15136" width="21.7265625" style="20" customWidth="1"/>
    <col min="15137" max="15366" width="11.453125" style="20"/>
    <col min="15367" max="15367" width="3.1796875" style="20" customWidth="1"/>
    <col min="15368" max="15368" width="8.7265625" style="20" customWidth="1"/>
    <col min="15369" max="15369" width="16.453125" style="20" customWidth="1"/>
    <col min="15370" max="15370" width="9.453125" style="20" customWidth="1"/>
    <col min="15371" max="15371" width="9" style="20" customWidth="1"/>
    <col min="15372" max="15372" width="9.453125" style="20" customWidth="1"/>
    <col min="15373" max="15373" width="9.1796875" style="20" customWidth="1"/>
    <col min="15374" max="15374" width="13.453125" style="20" customWidth="1"/>
    <col min="15375" max="15375" width="8.81640625" style="20" customWidth="1"/>
    <col min="15376" max="15376" width="9.26953125" style="20" customWidth="1"/>
    <col min="15377" max="15377" width="8.7265625" style="20" customWidth="1"/>
    <col min="15378" max="15378" width="14.1796875" style="20" customWidth="1"/>
    <col min="15379" max="15381" width="9.26953125" style="20" customWidth="1"/>
    <col min="15382" max="15382" width="2.1796875" style="20" customWidth="1"/>
    <col min="15383" max="15383" width="16.26953125" style="20" customWidth="1"/>
    <col min="15384" max="15384" width="13.453125" style="20" customWidth="1"/>
    <col min="15385" max="15385" width="6.453125" style="20" customWidth="1"/>
    <col min="15386" max="15386" width="10.81640625" style="20" customWidth="1"/>
    <col min="15387" max="15387" width="21.7265625" style="20" customWidth="1"/>
    <col min="15388" max="15388" width="21.453125" style="20" customWidth="1"/>
    <col min="15389" max="15389" width="11.453125" style="20"/>
    <col min="15390" max="15390" width="20.26953125" style="20" customWidth="1"/>
    <col min="15391" max="15391" width="22.7265625" style="20" customWidth="1"/>
    <col min="15392" max="15392" width="21.7265625" style="20" customWidth="1"/>
    <col min="15393" max="15622" width="11.453125" style="20"/>
    <col min="15623" max="15623" width="3.1796875" style="20" customWidth="1"/>
    <col min="15624" max="15624" width="8.7265625" style="20" customWidth="1"/>
    <col min="15625" max="15625" width="16.453125" style="20" customWidth="1"/>
    <col min="15626" max="15626" width="9.453125" style="20" customWidth="1"/>
    <col min="15627" max="15627" width="9" style="20" customWidth="1"/>
    <col min="15628" max="15628" width="9.453125" style="20" customWidth="1"/>
    <col min="15629" max="15629" width="9.1796875" style="20" customWidth="1"/>
    <col min="15630" max="15630" width="13.453125" style="20" customWidth="1"/>
    <col min="15631" max="15631" width="8.81640625" style="20" customWidth="1"/>
    <col min="15632" max="15632" width="9.26953125" style="20" customWidth="1"/>
    <col min="15633" max="15633" width="8.7265625" style="20" customWidth="1"/>
    <col min="15634" max="15634" width="14.1796875" style="20" customWidth="1"/>
    <col min="15635" max="15637" width="9.26953125" style="20" customWidth="1"/>
    <col min="15638" max="15638" width="2.1796875" style="20" customWidth="1"/>
    <col min="15639" max="15639" width="16.26953125" style="20" customWidth="1"/>
    <col min="15640" max="15640" width="13.453125" style="20" customWidth="1"/>
    <col min="15641" max="15641" width="6.453125" style="20" customWidth="1"/>
    <col min="15642" max="15642" width="10.81640625" style="20" customWidth="1"/>
    <col min="15643" max="15643" width="21.7265625" style="20" customWidth="1"/>
    <col min="15644" max="15644" width="21.453125" style="20" customWidth="1"/>
    <col min="15645" max="15645" width="11.453125" style="20"/>
    <col min="15646" max="15646" width="20.26953125" style="20" customWidth="1"/>
    <col min="15647" max="15647" width="22.7265625" style="20" customWidth="1"/>
    <col min="15648" max="15648" width="21.7265625" style="20" customWidth="1"/>
    <col min="15649" max="15878" width="11.453125" style="20"/>
    <col min="15879" max="15879" width="3.1796875" style="20" customWidth="1"/>
    <col min="15880" max="15880" width="8.7265625" style="20" customWidth="1"/>
    <col min="15881" max="15881" width="16.453125" style="20" customWidth="1"/>
    <col min="15882" max="15882" width="9.453125" style="20" customWidth="1"/>
    <col min="15883" max="15883" width="9" style="20" customWidth="1"/>
    <col min="15884" max="15884" width="9.453125" style="20" customWidth="1"/>
    <col min="15885" max="15885" width="9.1796875" style="20" customWidth="1"/>
    <col min="15886" max="15886" width="13.453125" style="20" customWidth="1"/>
    <col min="15887" max="15887" width="8.81640625" style="20" customWidth="1"/>
    <col min="15888" max="15888" width="9.26953125" style="20" customWidth="1"/>
    <col min="15889" max="15889" width="8.7265625" style="20" customWidth="1"/>
    <col min="15890" max="15890" width="14.1796875" style="20" customWidth="1"/>
    <col min="15891" max="15893" width="9.26953125" style="20" customWidth="1"/>
    <col min="15894" max="15894" width="2.1796875" style="20" customWidth="1"/>
    <col min="15895" max="15895" width="16.26953125" style="20" customWidth="1"/>
    <col min="15896" max="15896" width="13.453125" style="20" customWidth="1"/>
    <col min="15897" max="15897" width="6.453125" style="20" customWidth="1"/>
    <col min="15898" max="15898" width="10.81640625" style="20" customWidth="1"/>
    <col min="15899" max="15899" width="21.7265625" style="20" customWidth="1"/>
    <col min="15900" max="15900" width="21.453125" style="20" customWidth="1"/>
    <col min="15901" max="15901" width="11.453125" style="20"/>
    <col min="15902" max="15902" width="20.26953125" style="20" customWidth="1"/>
    <col min="15903" max="15903" width="22.7265625" style="20" customWidth="1"/>
    <col min="15904" max="15904" width="21.7265625" style="20" customWidth="1"/>
    <col min="15905" max="16134" width="11.453125" style="20"/>
    <col min="16135" max="16135" width="3.1796875" style="20" customWidth="1"/>
    <col min="16136" max="16136" width="8.7265625" style="20" customWidth="1"/>
    <col min="16137" max="16137" width="16.453125" style="20" customWidth="1"/>
    <col min="16138" max="16138" width="9.453125" style="20" customWidth="1"/>
    <col min="16139" max="16139" width="9" style="20" customWidth="1"/>
    <col min="16140" max="16140" width="9.453125" style="20" customWidth="1"/>
    <col min="16141" max="16141" width="9.1796875" style="20" customWidth="1"/>
    <col min="16142" max="16142" width="13.453125" style="20" customWidth="1"/>
    <col min="16143" max="16143" width="8.81640625" style="20" customWidth="1"/>
    <col min="16144" max="16144" width="9.26953125" style="20" customWidth="1"/>
    <col min="16145" max="16145" width="8.7265625" style="20" customWidth="1"/>
    <col min="16146" max="16146" width="14.1796875" style="20" customWidth="1"/>
    <col min="16147" max="16149" width="9.26953125" style="20" customWidth="1"/>
    <col min="16150" max="16150" width="2.1796875" style="20" customWidth="1"/>
    <col min="16151" max="16151" width="16.26953125" style="20" customWidth="1"/>
    <col min="16152" max="16152" width="13.453125" style="20" customWidth="1"/>
    <col min="16153" max="16153" width="6.453125" style="20" customWidth="1"/>
    <col min="16154" max="16154" width="10.81640625" style="20" customWidth="1"/>
    <col min="16155" max="16155" width="21.7265625" style="20" customWidth="1"/>
    <col min="16156" max="16156" width="21.453125" style="20" customWidth="1"/>
    <col min="16157" max="16157" width="11.453125" style="20"/>
    <col min="16158" max="16158" width="20.26953125" style="20" customWidth="1"/>
    <col min="16159" max="16159" width="22.7265625" style="20" customWidth="1"/>
    <col min="16160" max="16160" width="21.7265625" style="20" customWidth="1"/>
    <col min="16161" max="16384" width="11.453125" style="20"/>
  </cols>
  <sheetData>
    <row r="1" spans="1:35" s="2" customFormat="1" ht="18" customHeight="1" x14ac:dyDescent="0.25">
      <c r="A1" s="1746" t="s">
        <v>0</v>
      </c>
      <c r="B1" s="1746"/>
      <c r="C1" s="1746"/>
      <c r="D1" s="1746"/>
      <c r="E1" s="1746"/>
      <c r="F1" s="1746"/>
      <c r="G1" s="1746"/>
      <c r="H1" s="1746"/>
      <c r="I1" s="1746"/>
      <c r="J1" s="1746"/>
      <c r="K1" s="1746"/>
      <c r="L1" s="1746"/>
      <c r="M1" s="1746"/>
      <c r="N1" s="485"/>
      <c r="O1" s="485"/>
      <c r="Q1" s="486"/>
      <c r="R1" s="486"/>
      <c r="S1" s="486"/>
      <c r="T1" s="486"/>
      <c r="U1" s="486"/>
      <c r="V1" s="486"/>
      <c r="W1" s="487"/>
      <c r="X1" s="488"/>
      <c r="Y1" s="488"/>
      <c r="Z1" s="487"/>
      <c r="AA1" s="488"/>
      <c r="AC1" s="489"/>
    </row>
    <row r="2" spans="1:35" s="2" customFormat="1" ht="18" customHeight="1" x14ac:dyDescent="0.25">
      <c r="A2" s="1746" t="s">
        <v>419</v>
      </c>
      <c r="B2" s="1746"/>
      <c r="C2" s="1746"/>
      <c r="D2" s="1746"/>
      <c r="E2" s="1746"/>
      <c r="F2" s="1746"/>
      <c r="G2" s="1746"/>
      <c r="H2" s="1746"/>
      <c r="I2" s="1746"/>
      <c r="J2" s="1746"/>
      <c r="K2" s="1746"/>
      <c r="L2" s="1746"/>
      <c r="M2" s="1746"/>
      <c r="N2" s="485"/>
      <c r="O2" s="485"/>
      <c r="Q2" s="486"/>
      <c r="R2" s="486"/>
      <c r="S2" s="486"/>
      <c r="T2" s="486"/>
      <c r="U2" s="486"/>
      <c r="V2" s="486"/>
      <c r="W2" s="487"/>
      <c r="X2" s="488"/>
      <c r="Y2" s="488"/>
      <c r="Z2" s="487"/>
      <c r="AA2" s="488"/>
      <c r="AC2" s="489"/>
    </row>
    <row r="3" spans="1:35" s="2" customFormat="1" ht="18" customHeight="1" x14ac:dyDescent="0.25">
      <c r="A3" s="1746" t="s">
        <v>1546</v>
      </c>
      <c r="B3" s="1746"/>
      <c r="C3" s="1746"/>
      <c r="D3" s="1746"/>
      <c r="E3" s="1746"/>
      <c r="F3" s="1746"/>
      <c r="G3" s="1746"/>
      <c r="H3" s="1746"/>
      <c r="I3" s="1746"/>
      <c r="J3" s="1746"/>
      <c r="K3" s="1746"/>
      <c r="L3" s="1746"/>
      <c r="M3" s="1746"/>
      <c r="N3" s="485"/>
      <c r="O3" s="485"/>
      <c r="P3" s="486"/>
      <c r="Q3" s="486"/>
      <c r="R3" s="486"/>
      <c r="S3" s="486"/>
      <c r="T3" s="486"/>
      <c r="U3" s="486"/>
      <c r="V3" s="486"/>
      <c r="W3" s="487"/>
      <c r="X3" s="488"/>
      <c r="Y3" s="488"/>
      <c r="Z3" s="487"/>
      <c r="AA3" s="488"/>
      <c r="AC3" s="489"/>
    </row>
    <row r="4" spans="1:35" s="2" customFormat="1" ht="18" customHeight="1" x14ac:dyDescent="0.25">
      <c r="A4" s="1746" t="s">
        <v>1</v>
      </c>
      <c r="B4" s="1746"/>
      <c r="C4" s="1746"/>
      <c r="D4" s="1746"/>
      <c r="E4" s="1746"/>
      <c r="F4" s="1746"/>
      <c r="G4" s="1746"/>
      <c r="H4" s="1746"/>
      <c r="I4" s="1746"/>
      <c r="J4" s="1746"/>
      <c r="K4" s="1746"/>
      <c r="L4" s="1746"/>
      <c r="M4" s="1746"/>
      <c r="N4" s="485"/>
      <c r="O4" s="485"/>
      <c r="P4" s="486"/>
      <c r="Q4" s="486"/>
      <c r="R4" s="486"/>
      <c r="S4" s="486"/>
      <c r="T4" s="486"/>
      <c r="U4" s="486"/>
      <c r="V4" s="486"/>
      <c r="W4" s="487"/>
      <c r="X4" s="488"/>
      <c r="Y4" s="488"/>
      <c r="Z4" s="487"/>
      <c r="AA4" s="488"/>
      <c r="AC4" s="489"/>
    </row>
    <row r="5" spans="1:35" x14ac:dyDescent="0.25">
      <c r="A5" s="10"/>
      <c r="B5" s="827"/>
      <c r="E5" s="827"/>
      <c r="F5" s="1"/>
      <c r="I5" s="1"/>
      <c r="J5" s="1"/>
      <c r="K5" s="1"/>
      <c r="L5" s="1"/>
      <c r="M5" s="129"/>
      <c r="N5" s="1"/>
      <c r="O5" s="1"/>
      <c r="P5" s="129"/>
      <c r="Z5" s="349"/>
      <c r="AC5" s="17"/>
    </row>
    <row r="6" spans="1:35" x14ac:dyDescent="0.25">
      <c r="A6" s="10"/>
      <c r="B6" s="827"/>
      <c r="E6" s="827"/>
      <c r="F6" s="1"/>
      <c r="I6" s="1"/>
      <c r="J6" s="1"/>
      <c r="K6" s="1"/>
      <c r="L6" s="1"/>
      <c r="M6" s="129"/>
      <c r="N6" s="1"/>
      <c r="O6" s="1"/>
      <c r="P6" s="129"/>
      <c r="Z6" s="349"/>
      <c r="AC6" s="17"/>
    </row>
    <row r="7" spans="1:35" x14ac:dyDescent="0.25">
      <c r="A7" s="10"/>
      <c r="B7" s="827"/>
      <c r="E7" s="827"/>
      <c r="F7" s="1"/>
      <c r="I7" s="1"/>
      <c r="J7" s="1"/>
      <c r="K7" s="1"/>
      <c r="L7" s="1"/>
      <c r="M7" s="129"/>
      <c r="N7" s="1"/>
      <c r="O7" s="1"/>
      <c r="P7" s="1"/>
      <c r="Z7" s="349"/>
      <c r="AC7" s="17"/>
    </row>
    <row r="8" spans="1:35" x14ac:dyDescent="0.25">
      <c r="A8" s="10"/>
      <c r="B8" s="827"/>
      <c r="E8" s="827"/>
      <c r="F8" s="1"/>
      <c r="I8" s="1"/>
      <c r="J8" s="1"/>
      <c r="K8" s="1"/>
      <c r="L8" s="1"/>
      <c r="M8" s="129"/>
      <c r="N8" s="1"/>
      <c r="O8" s="1"/>
      <c r="P8" s="1"/>
      <c r="Z8" s="349"/>
      <c r="AC8" s="17"/>
    </row>
    <row r="9" spans="1:35" x14ac:dyDescent="0.25">
      <c r="A9" s="10" t="s">
        <v>352</v>
      </c>
      <c r="B9" s="827"/>
      <c r="E9" s="827"/>
      <c r="F9" s="1"/>
      <c r="I9" s="1"/>
      <c r="J9" s="1"/>
      <c r="K9" s="1"/>
      <c r="L9" s="1"/>
      <c r="M9" s="129"/>
      <c r="N9" s="1"/>
      <c r="O9" s="1"/>
      <c r="P9" s="1"/>
      <c r="Z9" s="349"/>
      <c r="AC9" s="17"/>
    </row>
    <row r="10" spans="1:35" ht="15" customHeight="1" x14ac:dyDescent="0.25">
      <c r="A10" s="16"/>
      <c r="Z10" s="349"/>
      <c r="AC10" s="17"/>
    </row>
    <row r="11" spans="1:35" ht="27" customHeight="1" x14ac:dyDescent="0.25">
      <c r="A11" s="30"/>
      <c r="B11" s="1711" t="s">
        <v>194</v>
      </c>
      <c r="C11" s="1711"/>
      <c r="D11" s="1711"/>
      <c r="E11" s="1711"/>
      <c r="Y11" s="350"/>
      <c r="Z11" s="349"/>
      <c r="AC11" s="17"/>
    </row>
    <row r="12" spans="1:35" x14ac:dyDescent="0.25">
      <c r="A12" s="16"/>
      <c r="I12" s="4"/>
      <c r="J12" s="4"/>
      <c r="Y12" s="350"/>
      <c r="Z12" s="349"/>
      <c r="AC12" s="17"/>
    </row>
    <row r="13" spans="1:35" ht="15" customHeight="1" x14ac:dyDescent="0.35">
      <c r="A13" s="16"/>
      <c r="B13" s="788" t="s">
        <v>2</v>
      </c>
      <c r="C13" s="645" t="s">
        <v>3</v>
      </c>
      <c r="D13" s="786" t="s">
        <v>117</v>
      </c>
      <c r="E13" s="668"/>
      <c r="F13" s="4"/>
      <c r="G13" s="4"/>
      <c r="K13" s="24"/>
      <c r="M13" s="20"/>
      <c r="O13" s="24"/>
      <c r="P13" s="24"/>
      <c r="U13" s="349"/>
      <c r="V13" s="438" t="s">
        <v>4</v>
      </c>
      <c r="W13" s="438" t="s">
        <v>5</v>
      </c>
      <c r="X13" s="438" t="s">
        <v>49</v>
      </c>
      <c r="Y13" s="351"/>
      <c r="Z13" s="20"/>
      <c r="AA13" s="17"/>
      <c r="AG13" s="185"/>
      <c r="AH13" s="185"/>
      <c r="AI13" s="185"/>
    </row>
    <row r="14" spans="1:35" ht="15" customHeight="1" x14ac:dyDescent="0.35">
      <c r="A14" s="16"/>
      <c r="B14" s="646" t="s">
        <v>336</v>
      </c>
      <c r="C14" s="647">
        <v>2357</v>
      </c>
      <c r="D14" s="648">
        <v>22775776000</v>
      </c>
      <c r="E14" s="668"/>
      <c r="F14" s="4"/>
      <c r="G14" s="4"/>
      <c r="K14" s="24"/>
      <c r="M14" s="20"/>
      <c r="N14" s="26"/>
      <c r="O14" s="24"/>
      <c r="P14" s="24"/>
      <c r="U14" s="352">
        <f>W14/W21</f>
        <v>0.47462746677406364</v>
      </c>
      <c r="V14" s="646" t="s">
        <v>336</v>
      </c>
      <c r="W14" s="647">
        <v>2357</v>
      </c>
      <c r="X14" s="648">
        <v>22775776000</v>
      </c>
      <c r="Y14" s="441"/>
      <c r="Z14" s="20"/>
      <c r="AA14" s="17"/>
      <c r="AG14" s="186"/>
      <c r="AH14" s="187"/>
      <c r="AI14" s="187"/>
    </row>
    <row r="15" spans="1:35" ht="15" customHeight="1" x14ac:dyDescent="0.35">
      <c r="A15" s="16"/>
      <c r="B15" s="649" t="s">
        <v>337</v>
      </c>
      <c r="C15" s="647">
        <v>956</v>
      </c>
      <c r="D15" s="648">
        <v>9027667000</v>
      </c>
      <c r="E15" s="668"/>
      <c r="F15" s="4"/>
      <c r="G15" s="4"/>
      <c r="K15" s="24"/>
      <c r="M15" s="20"/>
      <c r="O15" s="24"/>
      <c r="P15" s="24"/>
      <c r="U15" s="352">
        <f>W15/W21</f>
        <v>0.19250906161900927</v>
      </c>
      <c r="V15" s="649" t="s">
        <v>337</v>
      </c>
      <c r="W15" s="647">
        <v>956</v>
      </c>
      <c r="X15" s="648">
        <v>9027667000</v>
      </c>
      <c r="Y15" s="441"/>
      <c r="Z15" s="20"/>
      <c r="AA15" s="17"/>
      <c r="AG15" s="186"/>
      <c r="AH15" s="187"/>
      <c r="AI15" s="187"/>
    </row>
    <row r="16" spans="1:35" ht="15" customHeight="1" x14ac:dyDescent="0.35">
      <c r="A16" s="16"/>
      <c r="B16" s="647" t="s">
        <v>338</v>
      </c>
      <c r="C16" s="647">
        <v>492</v>
      </c>
      <c r="D16" s="648">
        <v>4581390000</v>
      </c>
      <c r="E16" s="668"/>
      <c r="F16" s="4"/>
      <c r="G16" s="4"/>
      <c r="K16" s="24"/>
      <c r="M16" s="20"/>
      <c r="O16" s="24"/>
      <c r="P16" s="24"/>
      <c r="U16" s="352">
        <f>W16/W21</f>
        <v>9.9073701167942008E-2</v>
      </c>
      <c r="V16" s="647" t="s">
        <v>338</v>
      </c>
      <c r="W16" s="647">
        <v>492</v>
      </c>
      <c r="X16" s="648">
        <v>4581390000</v>
      </c>
      <c r="Y16" s="441"/>
      <c r="Z16" s="20"/>
      <c r="AA16" s="17"/>
      <c r="AG16" s="186"/>
      <c r="AH16" s="187"/>
      <c r="AI16" s="187"/>
    </row>
    <row r="17" spans="1:26" ht="15" customHeight="1" x14ac:dyDescent="0.25">
      <c r="A17" s="16"/>
      <c r="B17" s="647" t="s">
        <v>339</v>
      </c>
      <c r="C17" s="647">
        <v>588</v>
      </c>
      <c r="D17" s="648">
        <v>5205563000</v>
      </c>
      <c r="E17" s="668"/>
      <c r="F17" s="4"/>
      <c r="G17" s="4"/>
      <c r="K17" s="24"/>
      <c r="M17" s="20"/>
      <c r="O17" s="24"/>
      <c r="P17" s="24"/>
      <c r="U17" s="352">
        <f>W17/W21</f>
        <v>0.11840515505436972</v>
      </c>
      <c r="V17" s="647" t="s">
        <v>339</v>
      </c>
      <c r="W17" s="647">
        <v>588</v>
      </c>
      <c r="X17" s="648">
        <v>5205563000</v>
      </c>
      <c r="Y17" s="441"/>
      <c r="Z17" s="20"/>
    </row>
    <row r="18" spans="1:26" ht="15" customHeight="1" x14ac:dyDescent="0.25">
      <c r="A18" s="16"/>
      <c r="B18" s="647" t="s">
        <v>406</v>
      </c>
      <c r="C18" s="647">
        <v>279</v>
      </c>
      <c r="D18" s="648">
        <v>2228592000</v>
      </c>
      <c r="E18" s="668"/>
      <c r="F18" s="4"/>
      <c r="G18" s="4"/>
      <c r="K18" s="24"/>
      <c r="M18" s="20"/>
      <c r="O18" s="24"/>
      <c r="P18" s="24"/>
      <c r="U18" s="352">
        <f>W18/W21</f>
        <v>5.6182037857430527E-2</v>
      </c>
      <c r="V18" s="647" t="s">
        <v>406</v>
      </c>
      <c r="W18" s="647">
        <v>279</v>
      </c>
      <c r="X18" s="648">
        <v>2228592000</v>
      </c>
      <c r="Y18" s="441"/>
      <c r="Z18" s="20"/>
    </row>
    <row r="19" spans="1:26" ht="15" customHeight="1" x14ac:dyDescent="0.25">
      <c r="A19" s="16"/>
      <c r="B19" s="647" t="s">
        <v>407</v>
      </c>
      <c r="C19" s="647">
        <v>200</v>
      </c>
      <c r="D19" s="648">
        <v>1415374000</v>
      </c>
      <c r="E19" s="668"/>
      <c r="F19" s="4"/>
      <c r="G19" s="4"/>
      <c r="K19" s="24"/>
      <c r="M19" s="20"/>
      <c r="O19" s="24"/>
      <c r="P19" s="24"/>
      <c r="U19" s="352">
        <f>W19/W21</f>
        <v>4.027386226339106E-2</v>
      </c>
      <c r="V19" s="647" t="s">
        <v>407</v>
      </c>
      <c r="W19" s="647">
        <v>200</v>
      </c>
      <c r="X19" s="648">
        <v>1415374000</v>
      </c>
      <c r="Y19" s="349"/>
      <c r="Z19" s="20"/>
    </row>
    <row r="20" spans="1:26" ht="15" customHeight="1" x14ac:dyDescent="0.25">
      <c r="A20" s="16"/>
      <c r="B20" s="647" t="s">
        <v>408</v>
      </c>
      <c r="C20" s="647">
        <v>94</v>
      </c>
      <c r="D20" s="648">
        <v>595883000</v>
      </c>
      <c r="E20" s="668"/>
      <c r="F20" s="4"/>
      <c r="G20" s="4"/>
      <c r="K20" s="24"/>
      <c r="M20" s="20"/>
      <c r="O20" s="24"/>
      <c r="P20" s="24"/>
      <c r="U20" s="352">
        <f>W20/W21</f>
        <v>1.8928715263793798E-2</v>
      </c>
      <c r="V20" s="647" t="s">
        <v>408</v>
      </c>
      <c r="W20" s="647">
        <v>94</v>
      </c>
      <c r="X20" s="648">
        <v>595883000</v>
      </c>
      <c r="Z20" s="20"/>
    </row>
    <row r="21" spans="1:26" ht="15" customHeight="1" x14ac:dyDescent="0.25">
      <c r="A21" s="16"/>
      <c r="B21" s="789" t="s">
        <v>6</v>
      </c>
      <c r="C21" s="643">
        <f>SUM(C14:C20)</f>
        <v>4966</v>
      </c>
      <c r="D21" s="787">
        <f>SUM(D14:D20)</f>
        <v>45830245000</v>
      </c>
      <c r="E21" s="668"/>
      <c r="F21" s="4"/>
      <c r="G21" s="4"/>
      <c r="K21" s="24"/>
      <c r="M21" s="20"/>
      <c r="O21" s="130"/>
      <c r="P21" s="130"/>
      <c r="Q21" s="130"/>
      <c r="R21" s="130"/>
      <c r="S21" s="130"/>
      <c r="T21" s="130"/>
      <c r="U21" s="353">
        <f>SUM(U14:U20)</f>
        <v>0.99999999999999989</v>
      </c>
      <c r="V21" s="354"/>
      <c r="W21" s="355">
        <f>SUM(W14:W20)</f>
        <v>4966</v>
      </c>
      <c r="X21" s="356">
        <f>SUM(X14:X20)</f>
        <v>45830245000</v>
      </c>
      <c r="Z21" s="20"/>
    </row>
    <row r="22" spans="1:26" x14ac:dyDescent="0.25">
      <c r="A22" s="16"/>
      <c r="B22" s="967" t="s">
        <v>534</v>
      </c>
      <c r="I22" s="4"/>
      <c r="J22" s="4"/>
      <c r="Y22" s="350"/>
      <c r="Z22" s="349"/>
    </row>
    <row r="23" spans="1:26" ht="15" customHeight="1" x14ac:dyDescent="0.25">
      <c r="A23" s="16"/>
      <c r="E23" s="650"/>
      <c r="G23" s="131"/>
      <c r="Y23" s="357">
        <f>+C14+C16</f>
        <v>2849</v>
      </c>
      <c r="Z23" s="326" t="s">
        <v>7</v>
      </c>
    </row>
    <row r="24" spans="1:26" ht="15" customHeight="1" x14ac:dyDescent="0.25">
      <c r="A24" s="16"/>
      <c r="C24" s="651"/>
      <c r="D24" s="651"/>
      <c r="E24" s="651"/>
      <c r="I24" s="19"/>
      <c r="Y24" s="326">
        <v>10315</v>
      </c>
      <c r="Z24" s="326" t="s">
        <v>8</v>
      </c>
    </row>
    <row r="25" spans="1:26" ht="15" customHeight="1" x14ac:dyDescent="0.25">
      <c r="A25" s="16"/>
      <c r="C25" s="651"/>
      <c r="D25" s="651"/>
      <c r="E25" s="650"/>
      <c r="Y25" s="352"/>
      <c r="Z25" s="349"/>
    </row>
    <row r="26" spans="1:26" ht="15" customHeight="1" x14ac:dyDescent="0.25">
      <c r="A26" s="16"/>
      <c r="B26" s="759"/>
      <c r="C26" s="653"/>
      <c r="D26" s="653"/>
      <c r="E26" s="650"/>
      <c r="Y26" s="352"/>
      <c r="Z26" s="349"/>
    </row>
    <row r="27" spans="1:26" ht="15" customHeight="1" x14ac:dyDescent="0.25">
      <c r="A27" s="16"/>
      <c r="B27" s="652"/>
      <c r="C27" s="653"/>
      <c r="D27" s="653"/>
      <c r="E27" s="650"/>
      <c r="Y27" s="352"/>
      <c r="Z27" s="349"/>
    </row>
    <row r="28" spans="1:26" ht="15" customHeight="1" x14ac:dyDescent="0.25">
      <c r="A28" s="16"/>
      <c r="B28" s="652"/>
      <c r="C28" s="653"/>
      <c r="D28" s="653"/>
      <c r="E28" s="650"/>
      <c r="Y28" s="352"/>
      <c r="Z28" s="349"/>
    </row>
    <row r="29" spans="1:26" ht="24.75" customHeight="1" x14ac:dyDescent="0.25">
      <c r="A29" s="16"/>
      <c r="B29" s="1711" t="s">
        <v>195</v>
      </c>
      <c r="C29" s="1711"/>
      <c r="D29" s="1711"/>
      <c r="E29" s="1711"/>
      <c r="I29" s="4"/>
      <c r="J29" s="4"/>
      <c r="Y29" s="352"/>
      <c r="Z29" s="349"/>
    </row>
    <row r="30" spans="1:26" ht="15" customHeight="1" x14ac:dyDescent="0.25">
      <c r="A30" s="16"/>
      <c r="B30" s="652"/>
      <c r="C30" s="653"/>
      <c r="D30" s="653"/>
      <c r="E30" s="650"/>
      <c r="I30" s="4"/>
      <c r="J30" s="4"/>
      <c r="Y30" s="352"/>
      <c r="Z30" s="349"/>
    </row>
    <row r="31" spans="1:26" ht="15" customHeight="1" x14ac:dyDescent="0.25">
      <c r="A31" s="16"/>
      <c r="B31" s="788" t="s">
        <v>2</v>
      </c>
      <c r="C31" s="645" t="s">
        <v>251</v>
      </c>
      <c r="D31" s="786" t="s">
        <v>117</v>
      </c>
      <c r="F31" s="13"/>
      <c r="G31" s="4"/>
      <c r="I31" s="4"/>
      <c r="L31" s="24"/>
      <c r="M31" s="20"/>
      <c r="P31" s="24"/>
      <c r="V31" s="349"/>
      <c r="W31" s="326"/>
      <c r="X31" s="352"/>
      <c r="Y31" s="349"/>
      <c r="Z31" s="358"/>
    </row>
    <row r="32" spans="1:26" ht="15" customHeight="1" x14ac:dyDescent="0.25">
      <c r="A32" s="16"/>
      <c r="B32" s="647" t="s">
        <v>336</v>
      </c>
      <c r="C32" s="654">
        <v>1111</v>
      </c>
      <c r="D32" s="648">
        <v>22880508994.699932</v>
      </c>
      <c r="F32" s="13"/>
      <c r="G32" s="4"/>
      <c r="I32" s="4"/>
      <c r="L32" s="24"/>
      <c r="M32" s="20"/>
      <c r="P32" s="24"/>
      <c r="V32" s="349"/>
      <c r="W32" s="788" t="s">
        <v>2</v>
      </c>
      <c r="X32" s="645" t="s">
        <v>251</v>
      </c>
      <c r="Y32" s="786" t="s">
        <v>117</v>
      </c>
      <c r="Z32" s="358"/>
    </row>
    <row r="33" spans="1:26" ht="15" customHeight="1" x14ac:dyDescent="0.35">
      <c r="A33" s="16"/>
      <c r="B33" s="655" t="s">
        <v>337</v>
      </c>
      <c r="C33" s="654">
        <v>198</v>
      </c>
      <c r="D33" s="648">
        <v>4993993002.3200054</v>
      </c>
      <c r="F33" s="13"/>
      <c r="G33" s="4"/>
      <c r="I33" s="4"/>
      <c r="L33" s="24"/>
      <c r="M33" s="20"/>
      <c r="P33" s="24"/>
      <c r="V33" s="352">
        <f>+C32/C36</f>
        <v>0.84550989345509897</v>
      </c>
      <c r="W33" s="531" t="s">
        <v>336</v>
      </c>
      <c r="X33" s="532">
        <v>1111</v>
      </c>
      <c r="Y33" s="528">
        <v>22880508994.699932</v>
      </c>
      <c r="Z33" s="358"/>
    </row>
    <row r="34" spans="1:26" x14ac:dyDescent="0.35">
      <c r="A34" s="16"/>
      <c r="B34" s="647" t="s">
        <v>338</v>
      </c>
      <c r="C34" s="654">
        <v>4</v>
      </c>
      <c r="D34" s="648">
        <v>62169332.640000001</v>
      </c>
      <c r="F34" s="13"/>
      <c r="G34" s="4"/>
      <c r="I34" s="4"/>
      <c r="L34" s="24"/>
      <c r="M34" s="20"/>
      <c r="P34" s="24"/>
      <c r="V34" s="352">
        <f>+C33/C36</f>
        <v>0.15068493150684931</v>
      </c>
      <c r="W34" s="529" t="s">
        <v>337</v>
      </c>
      <c r="X34" s="532">
        <v>198</v>
      </c>
      <c r="Y34" s="528">
        <v>4993993002.3200054</v>
      </c>
      <c r="Z34" s="358"/>
    </row>
    <row r="35" spans="1:26" x14ac:dyDescent="0.35">
      <c r="A35" s="16"/>
      <c r="B35" s="647" t="s">
        <v>339</v>
      </c>
      <c r="C35" s="654">
        <v>1</v>
      </c>
      <c r="D35" s="648">
        <v>16318750.92</v>
      </c>
      <c r="F35" s="13"/>
      <c r="G35" s="4"/>
      <c r="I35" s="4"/>
      <c r="L35" s="24"/>
      <c r="M35" s="20"/>
      <c r="P35" s="24"/>
      <c r="V35" s="352">
        <f>C34/C36</f>
        <v>3.0441400304414001E-3</v>
      </c>
      <c r="W35" s="529" t="s">
        <v>338</v>
      </c>
      <c r="X35" s="532">
        <v>4</v>
      </c>
      <c r="Y35" s="528">
        <v>62169332.640000001</v>
      </c>
      <c r="Z35" s="358"/>
    </row>
    <row r="36" spans="1:26" x14ac:dyDescent="0.35">
      <c r="A36" s="16"/>
      <c r="B36" s="789" t="s">
        <v>6</v>
      </c>
      <c r="C36" s="643">
        <f>SUM(C32:C35)</f>
        <v>1314</v>
      </c>
      <c r="D36" s="787">
        <f>SUM(D32:D35)</f>
        <v>27952990080.579933</v>
      </c>
      <c r="E36" s="644"/>
      <c r="F36" s="13"/>
      <c r="G36" s="4"/>
      <c r="I36" s="4"/>
      <c r="L36" s="24"/>
      <c r="M36" s="20"/>
      <c r="P36" s="24"/>
      <c r="V36" s="352">
        <f>+C35/C36</f>
        <v>7.6103500761035003E-4</v>
      </c>
      <c r="W36" s="531" t="s">
        <v>339</v>
      </c>
      <c r="X36" s="532">
        <v>1</v>
      </c>
      <c r="Y36" s="528">
        <v>16318750.92</v>
      </c>
      <c r="Z36" s="358"/>
    </row>
    <row r="37" spans="1:26" ht="15" customHeight="1" x14ac:dyDescent="0.25">
      <c r="A37" s="16"/>
      <c r="B37" s="967" t="s">
        <v>534</v>
      </c>
      <c r="C37" s="829"/>
      <c r="D37" s="829"/>
      <c r="E37" s="678"/>
      <c r="F37" s="4"/>
      <c r="I37" s="4"/>
      <c r="J37" s="4"/>
      <c r="W37" s="359"/>
      <c r="X37" s="439"/>
      <c r="Y37" s="440"/>
      <c r="Z37" s="372">
        <v>0</v>
      </c>
    </row>
    <row r="38" spans="1:26" ht="15" customHeight="1" x14ac:dyDescent="0.25">
      <c r="A38" s="16"/>
      <c r="B38" s="828"/>
      <c r="C38" s="830"/>
      <c r="D38" s="830"/>
      <c r="E38" s="678"/>
      <c r="F38" s="4"/>
      <c r="I38" s="4"/>
      <c r="J38" s="4"/>
      <c r="W38" s="359"/>
      <c r="X38" s="439"/>
      <c r="Y38" s="440"/>
      <c r="Z38" s="372">
        <v>0</v>
      </c>
    </row>
    <row r="39" spans="1:26" ht="15" customHeight="1" x14ac:dyDescent="0.25">
      <c r="A39" s="16"/>
      <c r="B39" s="828"/>
      <c r="C39" s="830"/>
      <c r="D39" s="830"/>
      <c r="E39" s="831"/>
      <c r="F39" s="4"/>
      <c r="I39" s="4"/>
      <c r="J39" s="4"/>
      <c r="W39" s="359"/>
    </row>
    <row r="40" spans="1:26" ht="15" customHeight="1" x14ac:dyDescent="0.25">
      <c r="A40" s="16"/>
      <c r="B40" s="832"/>
      <c r="I40" s="4"/>
      <c r="J40" s="4"/>
      <c r="W40" s="359"/>
    </row>
    <row r="41" spans="1:26" ht="15" customHeight="1" x14ac:dyDescent="0.25">
      <c r="A41" s="16"/>
      <c r="I41" s="4"/>
      <c r="J41" s="4"/>
      <c r="W41" s="360"/>
      <c r="X41" s="354">
        <f>SUM(X32:X36)</f>
        <v>1314</v>
      </c>
      <c r="Y41" s="355">
        <f>SUM(Y33:Y36)</f>
        <v>27952990080.579933</v>
      </c>
      <c r="Z41" s="356">
        <f>SUM(Z33:Z38)</f>
        <v>0</v>
      </c>
    </row>
    <row r="42" spans="1:26" ht="15" customHeight="1" x14ac:dyDescent="0.25">
      <c r="A42" s="16"/>
      <c r="I42" s="4"/>
      <c r="J42" s="4"/>
      <c r="Y42" s="352"/>
      <c r="Z42" s="349"/>
    </row>
    <row r="43" spans="1:26" ht="15" customHeight="1" x14ac:dyDescent="0.25">
      <c r="A43" s="16"/>
      <c r="B43" s="652"/>
      <c r="C43" s="653"/>
      <c r="D43" s="653"/>
      <c r="E43" s="650"/>
      <c r="I43" s="4"/>
      <c r="J43" s="4"/>
      <c r="Y43" s="352"/>
      <c r="Z43" s="349"/>
    </row>
    <row r="44" spans="1:26" ht="15" customHeight="1" x14ac:dyDescent="0.25">
      <c r="A44" s="16"/>
      <c r="B44" s="652"/>
      <c r="C44" s="653"/>
      <c r="D44" s="653"/>
      <c r="E44" s="650"/>
      <c r="H44" s="127"/>
      <c r="Y44" s="352"/>
      <c r="Z44" s="349"/>
    </row>
    <row r="45" spans="1:26" ht="15" customHeight="1" x14ac:dyDescent="0.25">
      <c r="A45" s="16"/>
      <c r="B45" s="652"/>
      <c r="C45" s="653"/>
      <c r="D45" s="653"/>
      <c r="E45" s="650"/>
      <c r="Y45" s="352"/>
      <c r="Z45" s="349"/>
    </row>
    <row r="46" spans="1:26" ht="15" customHeight="1" x14ac:dyDescent="0.25">
      <c r="A46" s="16"/>
      <c r="B46" s="652"/>
      <c r="C46" s="653"/>
      <c r="D46" s="653"/>
      <c r="E46" s="650"/>
      <c r="Y46" s="352"/>
      <c r="Z46" s="349"/>
    </row>
    <row r="47" spans="1:26" ht="15" customHeight="1" x14ac:dyDescent="0.25">
      <c r="A47" s="16"/>
      <c r="B47" s="652"/>
      <c r="C47" s="653"/>
      <c r="D47" s="653"/>
      <c r="E47" s="650"/>
      <c r="H47" s="13"/>
      <c r="I47" s="13"/>
      <c r="J47" s="13"/>
      <c r="Y47" s="352"/>
      <c r="Z47" s="349"/>
    </row>
    <row r="48" spans="1:26" ht="15" customHeight="1" x14ac:dyDescent="0.25">
      <c r="A48" s="16"/>
      <c r="B48" s="652"/>
      <c r="C48" s="653"/>
      <c r="D48" s="653"/>
      <c r="E48" s="650"/>
      <c r="H48" s="13"/>
      <c r="I48" s="13"/>
      <c r="J48" s="13"/>
      <c r="Y48" s="352"/>
      <c r="Z48" s="349"/>
    </row>
    <row r="49" spans="1:16" ht="34.5" customHeight="1" x14ac:dyDescent="0.25">
      <c r="A49" s="16"/>
      <c r="B49" s="1711" t="s">
        <v>196</v>
      </c>
      <c r="C49" s="1711"/>
      <c r="D49" s="1711"/>
      <c r="E49" s="1711"/>
      <c r="H49" s="13"/>
      <c r="I49" s="13"/>
      <c r="J49" s="13"/>
    </row>
    <row r="50" spans="1:16" ht="15" customHeight="1" x14ac:dyDescent="0.25">
      <c r="A50" s="16"/>
      <c r="B50" s="652"/>
      <c r="C50" s="653"/>
      <c r="D50" s="653"/>
      <c r="E50" s="650"/>
      <c r="H50" s="13"/>
      <c r="I50" s="13"/>
      <c r="J50" s="13"/>
    </row>
    <row r="51" spans="1:16" ht="15" customHeight="1" x14ac:dyDescent="0.25">
      <c r="A51" s="16"/>
      <c r="B51" s="788" t="s">
        <v>2</v>
      </c>
      <c r="C51" s="645" t="s">
        <v>3</v>
      </c>
      <c r="D51" s="786" t="s">
        <v>117</v>
      </c>
      <c r="H51" s="13"/>
      <c r="I51" s="13"/>
      <c r="L51" s="24"/>
      <c r="M51" s="20"/>
      <c r="P51" s="24"/>
    </row>
    <row r="52" spans="1:16" ht="15" customHeight="1" x14ac:dyDescent="0.25">
      <c r="A52" s="16"/>
      <c r="B52" s="646">
        <v>1</v>
      </c>
      <c r="C52" s="647">
        <f t="shared" ref="C52:D55" si="0">+C14+C32</f>
        <v>3468</v>
      </c>
      <c r="D52" s="648">
        <f t="shared" si="0"/>
        <v>45656284994.699936</v>
      </c>
      <c r="H52" s="13"/>
      <c r="I52" s="13"/>
      <c r="L52" s="24"/>
      <c r="M52" s="20"/>
      <c r="N52" s="133"/>
      <c r="P52" s="24"/>
    </row>
    <row r="53" spans="1:16" ht="15" customHeight="1" x14ac:dyDescent="0.25">
      <c r="A53" s="16"/>
      <c r="B53" s="649">
        <v>1.5</v>
      </c>
      <c r="C53" s="647">
        <f t="shared" si="0"/>
        <v>1154</v>
      </c>
      <c r="D53" s="648">
        <f t="shared" si="0"/>
        <v>14021660002.320005</v>
      </c>
      <c r="H53" s="13"/>
      <c r="I53" s="13"/>
      <c r="L53" s="24"/>
      <c r="M53" s="20"/>
      <c r="P53" s="24"/>
    </row>
    <row r="54" spans="1:16" ht="15" customHeight="1" x14ac:dyDescent="0.25">
      <c r="A54" s="16"/>
      <c r="B54" s="647">
        <v>2</v>
      </c>
      <c r="C54" s="647">
        <f t="shared" si="0"/>
        <v>496</v>
      </c>
      <c r="D54" s="648">
        <f t="shared" si="0"/>
        <v>4643559332.6400003</v>
      </c>
      <c r="E54" s="644"/>
      <c r="H54" s="13"/>
      <c r="I54" s="13"/>
      <c r="L54" s="24"/>
      <c r="M54" s="20"/>
      <c r="P54" s="24"/>
    </row>
    <row r="55" spans="1:16" ht="15" customHeight="1" x14ac:dyDescent="0.25">
      <c r="A55" s="16"/>
      <c r="B55" s="647">
        <v>3</v>
      </c>
      <c r="C55" s="647">
        <f t="shared" si="0"/>
        <v>589</v>
      </c>
      <c r="D55" s="648">
        <f t="shared" si="0"/>
        <v>5221881750.9200001</v>
      </c>
      <c r="E55" s="644"/>
      <c r="H55" s="13"/>
      <c r="I55" s="13"/>
      <c r="L55" s="24"/>
      <c r="M55" s="20"/>
      <c r="P55" s="24"/>
    </row>
    <row r="56" spans="1:16" ht="15" customHeight="1" x14ac:dyDescent="0.25">
      <c r="A56" s="16"/>
      <c r="B56" s="647">
        <v>4</v>
      </c>
      <c r="C56" s="647">
        <f t="shared" ref="C56:D58" si="1">+C18</f>
        <v>279</v>
      </c>
      <c r="D56" s="648">
        <f t="shared" si="1"/>
        <v>2228592000</v>
      </c>
      <c r="E56" s="644"/>
      <c r="H56" s="13"/>
      <c r="I56" s="13"/>
      <c r="L56" s="24"/>
      <c r="M56" s="20"/>
      <c r="P56" s="24"/>
    </row>
    <row r="57" spans="1:16" ht="15" customHeight="1" x14ac:dyDescent="0.25">
      <c r="A57" s="16"/>
      <c r="B57" s="647">
        <v>5</v>
      </c>
      <c r="C57" s="647">
        <f t="shared" si="1"/>
        <v>200</v>
      </c>
      <c r="D57" s="648">
        <f t="shared" si="1"/>
        <v>1415374000</v>
      </c>
      <c r="E57" s="644"/>
      <c r="H57" s="13"/>
      <c r="I57" s="13"/>
      <c r="L57" s="24"/>
      <c r="M57" s="20"/>
      <c r="P57" s="24"/>
    </row>
    <row r="58" spans="1:16" ht="15" customHeight="1" x14ac:dyDescent="0.25">
      <c r="A58" s="16"/>
      <c r="B58" s="647">
        <v>6</v>
      </c>
      <c r="C58" s="647">
        <f t="shared" si="1"/>
        <v>94</v>
      </c>
      <c r="D58" s="648">
        <f t="shared" si="1"/>
        <v>595883000</v>
      </c>
      <c r="H58" s="13"/>
      <c r="I58" s="13"/>
      <c r="L58" s="24"/>
      <c r="M58" s="20"/>
      <c r="P58" s="24"/>
    </row>
    <row r="59" spans="1:16" ht="15" customHeight="1" x14ac:dyDescent="0.25">
      <c r="A59" s="16"/>
      <c r="B59" s="789" t="s">
        <v>6</v>
      </c>
      <c r="C59" s="643">
        <f>SUM(C52:C58)</f>
        <v>6280</v>
      </c>
      <c r="D59" s="787">
        <f>SUM(D52:D58)</f>
        <v>73783235080.579941</v>
      </c>
      <c r="H59" s="13"/>
      <c r="I59" s="13"/>
      <c r="L59" s="24"/>
      <c r="M59" s="20"/>
      <c r="P59" s="24"/>
    </row>
    <row r="60" spans="1:16" ht="15" customHeight="1" x14ac:dyDescent="0.25">
      <c r="A60" s="16"/>
      <c r="B60" s="967" t="s">
        <v>534</v>
      </c>
      <c r="G60" s="20"/>
      <c r="H60" s="13"/>
      <c r="I60" s="13"/>
      <c r="J60" s="13"/>
    </row>
    <row r="61" spans="1:16" ht="15" customHeight="1" x14ac:dyDescent="0.25">
      <c r="A61" s="16"/>
      <c r="B61" s="652"/>
      <c r="C61" s="651"/>
      <c r="D61" s="651"/>
      <c r="E61" s="650"/>
      <c r="H61" s="13"/>
      <c r="I61" s="13"/>
      <c r="J61" s="13"/>
    </row>
    <row r="62" spans="1:16" ht="15" customHeight="1" x14ac:dyDescent="0.25">
      <c r="A62" s="16"/>
      <c r="B62" s="652"/>
      <c r="C62" s="651"/>
      <c r="D62" s="651"/>
      <c r="E62" s="650"/>
      <c r="G62" s="132"/>
    </row>
    <row r="63" spans="1:16" ht="15" customHeight="1" x14ac:dyDescent="0.25">
      <c r="A63" s="16"/>
      <c r="B63" s="652"/>
      <c r="C63" s="656"/>
      <c r="D63" s="656"/>
      <c r="E63" s="650"/>
      <c r="G63" s="347"/>
    </row>
    <row r="64" spans="1:16" ht="15" customHeight="1" x14ac:dyDescent="0.25">
      <c r="A64" s="16"/>
      <c r="B64" s="652"/>
      <c r="C64" s="653"/>
      <c r="D64" s="653"/>
      <c r="E64" s="932"/>
      <c r="I64" s="128"/>
    </row>
    <row r="65" spans="1:26" ht="15" customHeight="1" x14ac:dyDescent="0.25">
      <c r="A65" s="16"/>
      <c r="B65" s="652"/>
      <c r="C65" s="653"/>
      <c r="D65" s="653"/>
      <c r="E65" s="650"/>
      <c r="I65" s="128"/>
      <c r="Y65" s="352"/>
      <c r="Z65" s="349"/>
    </row>
    <row r="66" spans="1:26" ht="21.75" customHeight="1" x14ac:dyDescent="0.25">
      <c r="A66" s="16"/>
      <c r="B66" s="1711" t="s">
        <v>197</v>
      </c>
      <c r="C66" s="1711"/>
      <c r="D66" s="1711"/>
      <c r="E66" s="1711"/>
      <c r="Y66" s="352"/>
      <c r="Z66" s="349"/>
    </row>
    <row r="67" spans="1:26" ht="15" customHeight="1" x14ac:dyDescent="0.25">
      <c r="A67" s="16"/>
      <c r="B67" s="652"/>
      <c r="C67" s="653"/>
      <c r="D67" s="653"/>
      <c r="E67" s="650"/>
      <c r="I67" s="4"/>
      <c r="J67" s="4"/>
      <c r="X67" s="1755" t="s">
        <v>197</v>
      </c>
      <c r="Y67" s="1755"/>
      <c r="Z67" s="1755"/>
    </row>
    <row r="68" spans="1:26" ht="15" customHeight="1" x14ac:dyDescent="0.25">
      <c r="A68" s="16"/>
      <c r="B68" s="788" t="s">
        <v>67</v>
      </c>
      <c r="C68" s="645" t="s">
        <v>3</v>
      </c>
      <c r="D68" s="786" t="s">
        <v>117</v>
      </c>
      <c r="E68" s="833"/>
      <c r="G68" s="4"/>
      <c r="I68" s="4"/>
      <c r="L68" s="24"/>
      <c r="M68" s="20"/>
      <c r="P68" s="133"/>
      <c r="Q68" s="133"/>
      <c r="R68" s="133"/>
      <c r="S68" s="133"/>
      <c r="T68" s="133"/>
      <c r="U68" s="133"/>
      <c r="V68" s="352"/>
      <c r="W68" s="361" t="s">
        <v>63</v>
      </c>
      <c r="X68" s="362">
        <v>1703</v>
      </c>
      <c r="Y68" s="363">
        <v>24355496368.18996</v>
      </c>
    </row>
    <row r="69" spans="1:26" ht="14.25" customHeight="1" x14ac:dyDescent="0.25">
      <c r="A69" s="16"/>
      <c r="B69" s="657" t="s">
        <v>63</v>
      </c>
      <c r="C69" s="654">
        <v>1703</v>
      </c>
      <c r="D69" s="648">
        <v>24355496368.18996</v>
      </c>
      <c r="E69" s="833"/>
      <c r="G69" s="4"/>
      <c r="I69" s="4"/>
      <c r="L69" s="24"/>
      <c r="M69" s="20"/>
      <c r="P69" s="133"/>
      <c r="Q69" s="133"/>
      <c r="R69" s="133"/>
      <c r="S69" s="133"/>
      <c r="T69" s="133"/>
      <c r="U69" s="133"/>
      <c r="V69" s="352"/>
      <c r="W69" s="361" t="s">
        <v>64</v>
      </c>
      <c r="X69" s="362">
        <v>1894</v>
      </c>
      <c r="Y69" s="363">
        <v>23022188289.839966</v>
      </c>
    </row>
    <row r="70" spans="1:26" ht="15" customHeight="1" x14ac:dyDescent="0.25">
      <c r="A70" s="16"/>
      <c r="B70" s="658" t="s">
        <v>64</v>
      </c>
      <c r="C70" s="654">
        <v>1894</v>
      </c>
      <c r="D70" s="648">
        <v>23022188289.839966</v>
      </c>
      <c r="E70" s="833"/>
      <c r="G70" s="4"/>
      <c r="I70" s="4"/>
      <c r="L70" s="24"/>
      <c r="M70" s="20"/>
      <c r="P70" s="133"/>
      <c r="Q70" s="133"/>
      <c r="R70" s="133"/>
      <c r="S70" s="133"/>
      <c r="T70" s="133"/>
      <c r="U70" s="133"/>
      <c r="V70" s="352"/>
      <c r="W70" s="361" t="s">
        <v>65</v>
      </c>
      <c r="X70" s="362">
        <v>2683</v>
      </c>
      <c r="Y70" s="363">
        <v>26405550422.549995</v>
      </c>
    </row>
    <row r="71" spans="1:26" ht="15" customHeight="1" x14ac:dyDescent="0.25">
      <c r="A71" s="16"/>
      <c r="B71" s="658" t="s">
        <v>65</v>
      </c>
      <c r="C71" s="654">
        <v>2683</v>
      </c>
      <c r="D71" s="648">
        <v>26405550422.549995</v>
      </c>
      <c r="E71" s="833"/>
      <c r="G71" s="4"/>
      <c r="I71" s="4"/>
      <c r="L71" s="24"/>
      <c r="M71" s="20"/>
      <c r="P71" s="25"/>
      <c r="Q71" s="25"/>
      <c r="R71" s="25"/>
      <c r="S71" s="25"/>
      <c r="T71" s="25"/>
      <c r="U71" s="25"/>
      <c r="V71" s="359"/>
      <c r="W71" s="354" t="s">
        <v>29</v>
      </c>
      <c r="X71" s="355">
        <f>SUM(X68:X70)</f>
        <v>6280</v>
      </c>
      <c r="Y71" s="356">
        <f>SUM(Y68:Y70)</f>
        <v>73783235080.579926</v>
      </c>
    </row>
    <row r="72" spans="1:26" ht="15" customHeight="1" x14ac:dyDescent="0.25">
      <c r="A72" s="16"/>
      <c r="B72" s="790" t="s">
        <v>6</v>
      </c>
      <c r="C72" s="643">
        <f>SUM(C69:C71)</f>
        <v>6280</v>
      </c>
      <c r="D72" s="787">
        <f>SUM(D69:D71)</f>
        <v>73783235080.579926</v>
      </c>
      <c r="E72" s="833"/>
      <c r="G72" s="4"/>
      <c r="I72" s="4"/>
      <c r="L72" s="24"/>
      <c r="M72" s="20"/>
      <c r="N72" s="133"/>
      <c r="O72" s="24"/>
      <c r="P72" s="25"/>
      <c r="Q72" s="25"/>
      <c r="R72" s="25"/>
      <c r="S72" s="25"/>
      <c r="T72" s="25"/>
      <c r="U72" s="25"/>
      <c r="V72" s="349"/>
      <c r="W72" s="326"/>
      <c r="X72" s="350"/>
      <c r="Y72" s="349"/>
    </row>
    <row r="73" spans="1:26" ht="15" customHeight="1" x14ac:dyDescent="0.25">
      <c r="A73" s="16"/>
      <c r="B73" s="967" t="s">
        <v>534</v>
      </c>
      <c r="C73" s="887"/>
      <c r="D73" s="968"/>
      <c r="E73" s="833"/>
      <c r="G73" s="4"/>
      <c r="I73" s="4"/>
      <c r="L73" s="24"/>
      <c r="M73" s="20"/>
      <c r="N73" s="133"/>
      <c r="O73" s="24"/>
      <c r="P73" s="25"/>
      <c r="Q73" s="25"/>
      <c r="R73" s="25"/>
      <c r="S73" s="25"/>
      <c r="T73" s="25"/>
      <c r="U73" s="25"/>
      <c r="V73" s="349"/>
      <c r="W73" s="326"/>
      <c r="X73" s="350"/>
      <c r="Y73" s="349"/>
    </row>
    <row r="74" spans="1:26" ht="15" customHeight="1" x14ac:dyDescent="0.25">
      <c r="A74" s="16"/>
      <c r="B74" s="833" t="s">
        <v>66</v>
      </c>
      <c r="C74" s="659"/>
      <c r="D74" s="659"/>
      <c r="E74" s="660"/>
      <c r="F74" s="12"/>
      <c r="G74" s="20"/>
      <c r="I74" s="4"/>
      <c r="J74" s="4"/>
      <c r="Q74" s="25"/>
      <c r="R74" s="25"/>
      <c r="S74" s="25"/>
      <c r="T74" s="25"/>
      <c r="U74" s="25"/>
      <c r="V74" s="25"/>
      <c r="Y74" s="350"/>
      <c r="Z74" s="349"/>
    </row>
    <row r="75" spans="1:26" ht="15" customHeight="1" x14ac:dyDescent="0.25">
      <c r="A75" s="16"/>
      <c r="F75" s="12"/>
      <c r="G75" s="20"/>
      <c r="I75" s="4"/>
      <c r="J75" s="4"/>
      <c r="Q75" s="25"/>
      <c r="R75" s="25"/>
      <c r="S75" s="25"/>
      <c r="T75" s="25"/>
      <c r="U75" s="25"/>
      <c r="V75" s="25"/>
      <c r="Y75" s="350"/>
      <c r="Z75" s="349"/>
    </row>
    <row r="76" spans="1:26" x14ac:dyDescent="0.25">
      <c r="A76" s="16"/>
      <c r="B76" s="1750" t="s">
        <v>622</v>
      </c>
      <c r="C76" s="1750"/>
      <c r="D76" s="1751"/>
      <c r="E76" s="1750"/>
      <c r="F76" s="12"/>
      <c r="G76" s="134"/>
      <c r="I76" s="4"/>
      <c r="J76" s="4"/>
      <c r="Q76" s="25"/>
      <c r="R76" s="25"/>
      <c r="S76" s="25"/>
      <c r="T76" s="25"/>
      <c r="U76" s="25"/>
      <c r="V76" s="25"/>
      <c r="Y76" s="350"/>
      <c r="Z76" s="349"/>
    </row>
    <row r="77" spans="1:26" x14ac:dyDescent="0.25">
      <c r="A77" s="16"/>
      <c r="B77" s="969" t="s">
        <v>63</v>
      </c>
      <c r="C77" s="1706" t="s">
        <v>623</v>
      </c>
      <c r="D77" s="1707"/>
      <c r="E77" s="1708"/>
      <c r="G77" s="20"/>
      <c r="H77" s="20"/>
      <c r="Q77" s="25"/>
      <c r="R77" s="25"/>
      <c r="S77" s="25"/>
      <c r="T77" s="25"/>
      <c r="U77" s="25"/>
      <c r="V77" s="25"/>
      <c r="X77" s="364"/>
      <c r="Y77" s="350"/>
      <c r="Z77" s="349"/>
    </row>
    <row r="78" spans="1:26" ht="26.25" customHeight="1" x14ac:dyDescent="0.25">
      <c r="A78" s="16"/>
      <c r="B78" s="970" t="s">
        <v>64</v>
      </c>
      <c r="C78" s="1752" t="s">
        <v>624</v>
      </c>
      <c r="D78" s="1753"/>
      <c r="E78" s="1754"/>
      <c r="G78" s="20"/>
      <c r="H78" s="20"/>
      <c r="Q78" s="25"/>
      <c r="R78" s="25"/>
      <c r="S78" s="25"/>
      <c r="T78" s="25"/>
      <c r="U78" s="25"/>
      <c r="V78" s="25"/>
      <c r="Y78" s="350"/>
      <c r="Z78" s="349"/>
    </row>
    <row r="79" spans="1:26" ht="48.75" customHeight="1" x14ac:dyDescent="0.25">
      <c r="A79" s="16"/>
      <c r="B79" s="970" t="s">
        <v>65</v>
      </c>
      <c r="C79" s="1752" t="s">
        <v>625</v>
      </c>
      <c r="D79" s="1753"/>
      <c r="E79" s="1754"/>
      <c r="G79" s="20"/>
      <c r="H79" s="20"/>
      <c r="Q79" s="25"/>
      <c r="R79" s="25"/>
      <c r="S79" s="25"/>
      <c r="T79" s="25"/>
      <c r="U79" s="25"/>
      <c r="V79" s="25"/>
      <c r="Y79" s="350"/>
      <c r="Z79" s="349"/>
    </row>
    <row r="80" spans="1:26" x14ac:dyDescent="0.25">
      <c r="A80" s="16"/>
      <c r="G80" s="20"/>
      <c r="H80" s="20"/>
      <c r="Q80" s="25"/>
      <c r="R80" s="25"/>
      <c r="S80" s="25"/>
      <c r="T80" s="25"/>
      <c r="U80" s="25"/>
      <c r="V80" s="25"/>
      <c r="Y80" s="350"/>
      <c r="Z80" s="349"/>
    </row>
    <row r="81" spans="1:25" x14ac:dyDescent="0.25">
      <c r="A81" s="16"/>
      <c r="G81" s="20"/>
      <c r="H81" s="20"/>
      <c r="Q81" s="25"/>
      <c r="R81" s="25"/>
      <c r="S81" s="25"/>
      <c r="T81" s="25"/>
      <c r="U81" s="25"/>
      <c r="V81" s="25"/>
      <c r="Y81" s="350"/>
    </row>
    <row r="82" spans="1:25" ht="15" customHeight="1" x14ac:dyDescent="0.25">
      <c r="A82" s="16"/>
      <c r="G82" s="20"/>
      <c r="H82" s="20"/>
      <c r="X82" s="349"/>
    </row>
    <row r="83" spans="1:25" ht="26.25" customHeight="1" x14ac:dyDescent="0.25">
      <c r="A83" s="30"/>
      <c r="B83" s="1711" t="s">
        <v>199</v>
      </c>
      <c r="C83" s="1711"/>
      <c r="D83" s="1711"/>
      <c r="E83" s="1711"/>
      <c r="G83" s="37"/>
      <c r="H83" s="20"/>
      <c r="X83" s="349"/>
    </row>
    <row r="84" spans="1:25" x14ac:dyDescent="0.25">
      <c r="A84" s="30"/>
      <c r="B84" s="661"/>
      <c r="C84" s="662"/>
      <c r="D84" s="662"/>
      <c r="G84" s="37"/>
      <c r="H84" s="20"/>
    </row>
    <row r="85" spans="1:25" ht="23.25" customHeight="1" x14ac:dyDescent="0.25">
      <c r="A85" s="16"/>
      <c r="B85" s="825" t="s">
        <v>198</v>
      </c>
      <c r="C85" s="645" t="s">
        <v>3</v>
      </c>
      <c r="D85" s="786" t="s">
        <v>117</v>
      </c>
      <c r="G85" s="20"/>
      <c r="H85" s="20"/>
      <c r="L85" s="24"/>
      <c r="M85" s="20"/>
      <c r="P85" s="24"/>
      <c r="V85" s="349"/>
      <c r="W85" s="1756" t="s">
        <v>199</v>
      </c>
      <c r="X85" s="1756"/>
      <c r="Y85" s="1756"/>
    </row>
    <row r="86" spans="1:25" ht="30" customHeight="1" x14ac:dyDescent="0.25">
      <c r="A86" s="16"/>
      <c r="B86" s="663" t="s">
        <v>129</v>
      </c>
      <c r="C86" s="654">
        <f t="shared" ref="C86:C92" si="2">+X87</f>
        <v>440</v>
      </c>
      <c r="D86" s="648">
        <f>+Y87/1000000</f>
        <v>3635.442</v>
      </c>
      <c r="G86" s="20"/>
      <c r="H86" s="20"/>
      <c r="L86" s="24"/>
      <c r="M86" s="20"/>
      <c r="P86" s="24"/>
      <c r="V86" s="349"/>
      <c r="W86" s="442" t="s">
        <v>10</v>
      </c>
      <c r="X86" s="443" t="s">
        <v>5</v>
      </c>
      <c r="Y86" s="442" t="s">
        <v>4</v>
      </c>
    </row>
    <row r="87" spans="1:25" ht="30" customHeight="1" x14ac:dyDescent="0.35">
      <c r="A87" s="16"/>
      <c r="B87" s="654" t="s">
        <v>130</v>
      </c>
      <c r="C87" s="654">
        <f t="shared" si="2"/>
        <v>467</v>
      </c>
      <c r="D87" s="648">
        <f t="shared" ref="D87:D92" si="3">+Y88/1000000</f>
        <v>4193.4120000000003</v>
      </c>
      <c r="G87" s="20"/>
      <c r="H87" s="20"/>
      <c r="L87" s="24"/>
      <c r="M87" s="20"/>
      <c r="P87" s="24"/>
      <c r="V87" s="349"/>
      <c r="W87" s="553" t="s">
        <v>129</v>
      </c>
      <c r="X87" s="554">
        <v>440</v>
      </c>
      <c r="Y87" s="555">
        <v>3635442000</v>
      </c>
    </row>
    <row r="88" spans="1:25" ht="30" customHeight="1" x14ac:dyDescent="0.35">
      <c r="B88" s="663" t="s">
        <v>14</v>
      </c>
      <c r="C88" s="654">
        <f t="shared" si="2"/>
        <v>616</v>
      </c>
      <c r="D88" s="648">
        <f t="shared" si="3"/>
        <v>5757.3360000000002</v>
      </c>
      <c r="G88" s="20"/>
      <c r="H88" s="20"/>
      <c r="L88" s="24"/>
      <c r="M88" s="20"/>
      <c r="P88" s="24"/>
      <c r="V88" s="349"/>
      <c r="W88" s="553" t="s">
        <v>130</v>
      </c>
      <c r="X88" s="554">
        <v>467</v>
      </c>
      <c r="Y88" s="555">
        <v>4193412000</v>
      </c>
    </row>
    <row r="89" spans="1:25" ht="30" customHeight="1" x14ac:dyDescent="0.35">
      <c r="A89" s="16"/>
      <c r="B89" s="654" t="s">
        <v>15</v>
      </c>
      <c r="C89" s="654">
        <f t="shared" si="2"/>
        <v>331</v>
      </c>
      <c r="D89" s="648">
        <f t="shared" si="3"/>
        <v>3072.4639999999999</v>
      </c>
      <c r="G89" s="20"/>
      <c r="H89" s="20"/>
      <c r="L89" s="24"/>
      <c r="M89" s="20"/>
      <c r="P89" s="24"/>
      <c r="V89" s="349"/>
      <c r="W89" s="553" t="s">
        <v>14</v>
      </c>
      <c r="X89" s="554">
        <v>616</v>
      </c>
      <c r="Y89" s="555">
        <v>5757336000</v>
      </c>
    </row>
    <row r="90" spans="1:25" ht="30" customHeight="1" x14ac:dyDescent="0.35">
      <c r="A90" s="16"/>
      <c r="B90" s="663" t="s">
        <v>16</v>
      </c>
      <c r="C90" s="654">
        <f t="shared" si="2"/>
        <v>1037</v>
      </c>
      <c r="D90" s="648">
        <f t="shared" si="3"/>
        <v>9710.41</v>
      </c>
      <c r="G90" s="20"/>
      <c r="H90" s="20"/>
      <c r="L90" s="24"/>
      <c r="M90" s="20"/>
      <c r="P90" s="24"/>
      <c r="V90" s="349"/>
      <c r="W90" s="553" t="s">
        <v>15</v>
      </c>
      <c r="X90" s="554">
        <v>331</v>
      </c>
      <c r="Y90" s="555">
        <v>3072464000</v>
      </c>
    </row>
    <row r="91" spans="1:25" ht="30" customHeight="1" x14ac:dyDescent="0.35">
      <c r="A91" s="16"/>
      <c r="B91" s="654" t="s">
        <v>18</v>
      </c>
      <c r="C91" s="654">
        <f t="shared" si="2"/>
        <v>852</v>
      </c>
      <c r="D91" s="648">
        <f t="shared" si="3"/>
        <v>7974.3779999999997</v>
      </c>
      <c r="G91" s="20"/>
      <c r="H91" s="20"/>
      <c r="L91" s="24"/>
      <c r="M91" s="20"/>
      <c r="P91" s="24"/>
      <c r="V91" s="349"/>
      <c r="W91" s="553" t="s">
        <v>16</v>
      </c>
      <c r="X91" s="554">
        <v>1037</v>
      </c>
      <c r="Y91" s="555">
        <v>9710410000</v>
      </c>
    </row>
    <row r="92" spans="1:25" ht="30" customHeight="1" x14ac:dyDescent="0.35">
      <c r="A92" s="16"/>
      <c r="B92" s="663" t="s">
        <v>17</v>
      </c>
      <c r="C92" s="654">
        <f t="shared" si="2"/>
        <v>1223</v>
      </c>
      <c r="D92" s="648">
        <f t="shared" si="3"/>
        <v>11486.803</v>
      </c>
      <c r="G92" s="20"/>
      <c r="H92" s="20"/>
      <c r="L92" s="24"/>
      <c r="M92" s="20"/>
      <c r="P92" s="24"/>
      <c r="V92" s="349"/>
      <c r="W92" s="553" t="s">
        <v>18</v>
      </c>
      <c r="X92" s="554">
        <v>852</v>
      </c>
      <c r="Y92" s="555">
        <v>7974378000</v>
      </c>
    </row>
    <row r="93" spans="1:25" x14ac:dyDescent="0.35">
      <c r="A93" s="16"/>
      <c r="B93" s="791" t="s">
        <v>6</v>
      </c>
      <c r="C93" s="643">
        <f>SUM(C86:C92)</f>
        <v>4966</v>
      </c>
      <c r="D93" s="787">
        <f>SUM(D86:D92)</f>
        <v>45830.245000000003</v>
      </c>
      <c r="G93" s="20"/>
      <c r="H93" s="20"/>
      <c r="L93" s="24"/>
      <c r="M93" s="20"/>
      <c r="P93" s="24"/>
      <c r="V93" s="349"/>
      <c r="W93" s="553" t="s">
        <v>17</v>
      </c>
      <c r="X93" s="554">
        <v>1223</v>
      </c>
      <c r="Y93" s="555">
        <v>11486803000</v>
      </c>
    </row>
    <row r="94" spans="1:25" x14ac:dyDescent="0.25">
      <c r="A94" s="16"/>
      <c r="G94" s="20"/>
      <c r="H94" s="20"/>
      <c r="W94" s="444"/>
      <c r="X94" s="446">
        <f>SUM(X87:X93)</f>
        <v>4966</v>
      </c>
      <c r="Y94" s="445">
        <f>SUM(Y87:Y93)</f>
        <v>45830245000</v>
      </c>
    </row>
    <row r="95" spans="1:25" x14ac:dyDescent="0.25">
      <c r="A95" s="16"/>
      <c r="G95" s="20"/>
      <c r="H95" s="20"/>
    </row>
    <row r="96" spans="1:25" x14ac:dyDescent="0.25">
      <c r="A96" s="30"/>
      <c r="B96" s="661"/>
      <c r="C96" s="662"/>
      <c r="D96" s="662"/>
      <c r="G96" s="37"/>
      <c r="H96" s="37"/>
      <c r="I96" s="37"/>
      <c r="J96" s="37"/>
    </row>
    <row r="97" spans="1:28" ht="27" customHeight="1" x14ac:dyDescent="0.25">
      <c r="A97" s="30"/>
      <c r="B97" s="1711" t="s">
        <v>200</v>
      </c>
      <c r="C97" s="1711"/>
      <c r="D97" s="1711"/>
      <c r="E97" s="1711"/>
      <c r="G97" s="37"/>
      <c r="H97" s="37"/>
      <c r="I97" s="37"/>
      <c r="J97" s="37"/>
      <c r="W97" s="1757" t="s">
        <v>200</v>
      </c>
      <c r="X97" s="1757"/>
      <c r="Y97" s="1757"/>
      <c r="AA97" s="20"/>
    </row>
    <row r="98" spans="1:28" ht="12.75" customHeight="1" x14ac:dyDescent="0.25">
      <c r="A98" s="30"/>
      <c r="B98" s="661"/>
      <c r="C98" s="662"/>
      <c r="D98" s="662"/>
      <c r="G98" s="37"/>
      <c r="H98" s="37"/>
      <c r="I98" s="37"/>
      <c r="J98" s="37"/>
      <c r="W98" s="1757"/>
      <c r="X98" s="1757"/>
      <c r="Y98" s="1757"/>
      <c r="AA98" s="20"/>
    </row>
    <row r="99" spans="1:28" ht="31.5" customHeight="1" x14ac:dyDescent="0.25">
      <c r="A99" s="16"/>
      <c r="B99" s="825" t="s">
        <v>133</v>
      </c>
      <c r="C99" s="645" t="s">
        <v>3</v>
      </c>
      <c r="D99" s="786" t="s">
        <v>117</v>
      </c>
      <c r="F99" s="37"/>
      <c r="G99" s="37"/>
      <c r="H99" s="37"/>
      <c r="I99" s="37"/>
      <c r="L99" s="24"/>
      <c r="M99" s="20"/>
      <c r="P99" s="24"/>
      <c r="V99" s="349"/>
      <c r="W99" s="447" t="s">
        <v>10</v>
      </c>
      <c r="X99" s="450" t="s">
        <v>5</v>
      </c>
      <c r="Y99" s="447" t="s">
        <v>4</v>
      </c>
      <c r="AA99" s="20"/>
      <c r="AB99" s="17"/>
    </row>
    <row r="100" spans="1:28" s="43" customFormat="1" ht="30" customHeight="1" x14ac:dyDescent="0.35">
      <c r="A100" s="40"/>
      <c r="B100" s="663" t="s">
        <v>129</v>
      </c>
      <c r="C100" s="654">
        <f t="shared" ref="C100:C106" si="4">+X100</f>
        <v>37</v>
      </c>
      <c r="D100" s="664">
        <f t="shared" ref="D100:D106" si="5">+Y100/1000000</f>
        <v>875.73417446000008</v>
      </c>
      <c r="E100" s="654"/>
      <c r="F100" s="49"/>
      <c r="G100" s="49"/>
      <c r="H100" s="49"/>
      <c r="I100" s="49"/>
      <c r="L100" s="50"/>
      <c r="P100" s="50"/>
      <c r="Q100" s="50"/>
      <c r="R100" s="50"/>
      <c r="S100" s="50"/>
      <c r="T100" s="50"/>
      <c r="U100" s="50"/>
      <c r="V100" s="320"/>
      <c r="W100" s="553" t="s">
        <v>129</v>
      </c>
      <c r="X100" s="554">
        <v>37</v>
      </c>
      <c r="Y100" s="555">
        <v>875734174.46000004</v>
      </c>
      <c r="Z100" s="319"/>
      <c r="AA100" s="20"/>
      <c r="AB100" s="17"/>
    </row>
    <row r="101" spans="1:28" s="43" customFormat="1" ht="30" customHeight="1" x14ac:dyDescent="0.35">
      <c r="A101" s="40"/>
      <c r="B101" s="654" t="s">
        <v>130</v>
      </c>
      <c r="C101" s="654">
        <f t="shared" si="4"/>
        <v>199</v>
      </c>
      <c r="D101" s="664">
        <f>+Y101/1000000</f>
        <v>4181.6370315100003</v>
      </c>
      <c r="E101" s="654"/>
      <c r="F101" s="49"/>
      <c r="G101" s="49"/>
      <c r="H101" s="49"/>
      <c r="I101" s="49"/>
      <c r="L101" s="50"/>
      <c r="P101" s="50"/>
      <c r="Q101" s="50"/>
      <c r="R101" s="50"/>
      <c r="S101" s="50"/>
      <c r="T101" s="50"/>
      <c r="U101" s="50"/>
      <c r="V101" s="320"/>
      <c r="W101" s="553" t="s">
        <v>130</v>
      </c>
      <c r="X101" s="554">
        <v>199</v>
      </c>
      <c r="Y101" s="555">
        <v>4181637031.5100002</v>
      </c>
      <c r="Z101" s="319"/>
      <c r="AA101" s="20"/>
      <c r="AB101" s="17"/>
    </row>
    <row r="102" spans="1:28" s="43" customFormat="1" ht="30" customHeight="1" x14ac:dyDescent="0.35">
      <c r="B102" s="663" t="s">
        <v>14</v>
      </c>
      <c r="C102" s="654">
        <f t="shared" si="4"/>
        <v>209</v>
      </c>
      <c r="D102" s="664">
        <f t="shared" si="5"/>
        <v>5654.2840753</v>
      </c>
      <c r="E102" s="654"/>
      <c r="F102" s="49"/>
      <c r="G102" s="49"/>
      <c r="H102" s="49"/>
      <c r="I102" s="49"/>
      <c r="L102" s="50"/>
      <c r="P102" s="50"/>
      <c r="Q102" s="50"/>
      <c r="R102" s="50"/>
      <c r="S102" s="50"/>
      <c r="T102" s="50"/>
      <c r="U102" s="50"/>
      <c r="V102" s="320"/>
      <c r="W102" s="553" t="s">
        <v>14</v>
      </c>
      <c r="X102" s="554">
        <v>209</v>
      </c>
      <c r="Y102" s="555">
        <v>5654284075.3000002</v>
      </c>
      <c r="Z102" s="319"/>
      <c r="AA102" s="20"/>
      <c r="AB102" s="17"/>
    </row>
    <row r="103" spans="1:28" s="43" customFormat="1" ht="30" customHeight="1" x14ac:dyDescent="0.35">
      <c r="A103" s="40"/>
      <c r="B103" s="654" t="s">
        <v>15</v>
      </c>
      <c r="C103" s="654">
        <f t="shared" si="4"/>
        <v>128</v>
      </c>
      <c r="D103" s="664">
        <f t="shared" si="5"/>
        <v>2703.5732514499996</v>
      </c>
      <c r="E103" s="654"/>
      <c r="F103" s="49"/>
      <c r="G103" s="49"/>
      <c r="H103" s="49"/>
      <c r="I103" s="49"/>
      <c r="L103" s="50"/>
      <c r="P103" s="50"/>
      <c r="Q103" s="50"/>
      <c r="R103" s="50"/>
      <c r="S103" s="50"/>
      <c r="T103" s="50"/>
      <c r="U103" s="50"/>
      <c r="V103" s="320"/>
      <c r="W103" s="553" t="s">
        <v>15</v>
      </c>
      <c r="X103" s="554">
        <v>128</v>
      </c>
      <c r="Y103" s="555">
        <v>2703573251.4499998</v>
      </c>
      <c r="Z103" s="319"/>
      <c r="AA103" s="20"/>
      <c r="AB103" s="17"/>
    </row>
    <row r="104" spans="1:28" s="43" customFormat="1" ht="30" customHeight="1" x14ac:dyDescent="0.35">
      <c r="A104" s="40"/>
      <c r="B104" s="663" t="s">
        <v>16</v>
      </c>
      <c r="C104" s="654">
        <f t="shared" si="4"/>
        <v>181</v>
      </c>
      <c r="D104" s="664">
        <f t="shared" si="5"/>
        <v>3153.8975208100001</v>
      </c>
      <c r="E104" s="654"/>
      <c r="F104" s="49"/>
      <c r="G104" s="49"/>
      <c r="H104" s="49"/>
      <c r="I104" s="49"/>
      <c r="L104" s="50"/>
      <c r="P104" s="50"/>
      <c r="Q104" s="50"/>
      <c r="R104" s="50"/>
      <c r="S104" s="50"/>
      <c r="T104" s="50"/>
      <c r="U104" s="50"/>
      <c r="V104" s="320"/>
      <c r="W104" s="553" t="s">
        <v>16</v>
      </c>
      <c r="X104" s="554">
        <v>181</v>
      </c>
      <c r="Y104" s="555">
        <v>3153897520.8099999</v>
      </c>
      <c r="Z104" s="319"/>
      <c r="AA104" s="20"/>
      <c r="AB104" s="17"/>
    </row>
    <row r="105" spans="1:28" s="43" customFormat="1" ht="30" customHeight="1" x14ac:dyDescent="0.35">
      <c r="A105" s="40"/>
      <c r="B105" s="654" t="s">
        <v>18</v>
      </c>
      <c r="C105" s="654">
        <f t="shared" si="4"/>
        <v>329</v>
      </c>
      <c r="D105" s="664">
        <f t="shared" si="5"/>
        <v>6442.5981539499999</v>
      </c>
      <c r="E105" s="654"/>
      <c r="F105" s="49"/>
      <c r="G105" s="49"/>
      <c r="H105" s="49"/>
      <c r="I105" s="49"/>
      <c r="L105" s="50"/>
      <c r="P105" s="50"/>
      <c r="Q105" s="50"/>
      <c r="R105" s="50"/>
      <c r="S105" s="50"/>
      <c r="T105" s="50"/>
      <c r="U105" s="50"/>
      <c r="V105" s="320"/>
      <c r="W105" s="553" t="s">
        <v>18</v>
      </c>
      <c r="X105" s="554">
        <v>329</v>
      </c>
      <c r="Y105" s="555">
        <v>6442598153.9499998</v>
      </c>
      <c r="Z105" s="319"/>
      <c r="AA105" s="20"/>
      <c r="AB105" s="17"/>
    </row>
    <row r="106" spans="1:28" s="43" customFormat="1" ht="30" customHeight="1" x14ac:dyDescent="0.35">
      <c r="A106" s="40"/>
      <c r="B106" s="663" t="s">
        <v>17</v>
      </c>
      <c r="C106" s="654">
        <f t="shared" si="4"/>
        <v>231</v>
      </c>
      <c r="D106" s="664">
        <f t="shared" si="5"/>
        <v>4941.2658731000001</v>
      </c>
      <c r="E106" s="654"/>
      <c r="F106" s="49"/>
      <c r="G106" s="49"/>
      <c r="H106" s="49"/>
      <c r="I106" s="49"/>
      <c r="L106" s="50"/>
      <c r="P106" s="50"/>
      <c r="Q106" s="50"/>
      <c r="R106" s="50"/>
      <c r="S106" s="50"/>
      <c r="T106" s="50"/>
      <c r="U106" s="50"/>
      <c r="V106" s="320"/>
      <c r="W106" s="553" t="s">
        <v>17</v>
      </c>
      <c r="X106" s="554">
        <v>231</v>
      </c>
      <c r="Y106" s="555">
        <v>4941265873.1000004</v>
      </c>
      <c r="Z106" s="319"/>
      <c r="AA106" s="20"/>
      <c r="AB106" s="17"/>
    </row>
    <row r="107" spans="1:28" x14ac:dyDescent="0.25">
      <c r="A107" s="16"/>
      <c r="B107" s="791" t="s">
        <v>6</v>
      </c>
      <c r="C107" s="643">
        <f>SUM(C100:C106)</f>
        <v>1314</v>
      </c>
      <c r="D107" s="787">
        <f>SUM(D100:D106)</f>
        <v>27952.990080579999</v>
      </c>
      <c r="F107" s="37"/>
      <c r="G107" s="37"/>
      <c r="H107" s="37"/>
      <c r="I107" s="37"/>
      <c r="L107" s="24"/>
      <c r="M107" s="20"/>
      <c r="P107" s="24"/>
      <c r="V107" s="349"/>
      <c r="W107" s="444" t="s">
        <v>6</v>
      </c>
      <c r="X107" s="448">
        <f>SUM(X100:X106)</f>
        <v>1314</v>
      </c>
      <c r="Y107" s="449">
        <f>SUM(Y100:Y106)</f>
        <v>27952990080.580002</v>
      </c>
      <c r="AA107" s="20"/>
      <c r="AB107" s="17"/>
    </row>
    <row r="108" spans="1:28" x14ac:dyDescent="0.25">
      <c r="A108" s="16"/>
      <c r="C108" s="665"/>
      <c r="D108" s="665"/>
      <c r="E108" s="666"/>
      <c r="G108" s="37"/>
      <c r="H108" s="37"/>
      <c r="I108" s="37"/>
      <c r="J108" s="37"/>
      <c r="Z108" s="349"/>
    </row>
    <row r="109" spans="1:28" x14ac:dyDescent="0.25">
      <c r="A109" s="30"/>
      <c r="B109" s="661"/>
      <c r="C109" s="662"/>
      <c r="D109" s="662"/>
      <c r="E109" s="667"/>
      <c r="G109" s="37"/>
      <c r="H109" s="37"/>
      <c r="I109" s="37"/>
      <c r="J109" s="37"/>
      <c r="Z109" s="349"/>
    </row>
    <row r="110" spans="1:28" ht="12.75" customHeight="1" x14ac:dyDescent="0.25">
      <c r="A110" s="30"/>
      <c r="C110" s="2"/>
      <c r="D110" s="2"/>
      <c r="G110" s="37"/>
      <c r="H110" s="37"/>
      <c r="I110" s="37"/>
      <c r="J110" s="37"/>
      <c r="Z110" s="349"/>
    </row>
    <row r="111" spans="1:28" ht="26.25" customHeight="1" x14ac:dyDescent="0.25">
      <c r="A111" s="30"/>
      <c r="B111" s="1711" t="s">
        <v>201</v>
      </c>
      <c r="C111" s="1711"/>
      <c r="D111" s="1711"/>
      <c r="E111" s="1711"/>
      <c r="G111" s="37"/>
      <c r="H111" s="37"/>
      <c r="I111" s="37"/>
      <c r="J111" s="37"/>
      <c r="Z111" s="349"/>
    </row>
    <row r="112" spans="1:28" x14ac:dyDescent="0.25">
      <c r="A112" s="16"/>
      <c r="B112" s="123"/>
      <c r="G112" s="37"/>
      <c r="H112" s="37"/>
      <c r="I112" s="37"/>
      <c r="J112" s="37"/>
      <c r="Z112" s="349"/>
    </row>
    <row r="113" spans="1:25" ht="15" customHeight="1" x14ac:dyDescent="0.25">
      <c r="A113" s="16"/>
      <c r="B113" s="792" t="s">
        <v>134</v>
      </c>
      <c r="C113" s="645" t="s">
        <v>3</v>
      </c>
      <c r="D113" s="786" t="s">
        <v>117</v>
      </c>
      <c r="G113" s="37"/>
      <c r="H113" s="37"/>
      <c r="I113" s="37"/>
      <c r="L113" s="24"/>
      <c r="M113" s="20"/>
      <c r="P113" s="24"/>
      <c r="V113" s="349"/>
      <c r="W113" s="326"/>
      <c r="Y113" s="349"/>
    </row>
    <row r="114" spans="1:25" s="43" customFormat="1" ht="30" customHeight="1" x14ac:dyDescent="0.25">
      <c r="A114" s="40"/>
      <c r="B114" s="663" t="s">
        <v>129</v>
      </c>
      <c r="C114" s="654">
        <f>+C86+C100</f>
        <v>477</v>
      </c>
      <c r="D114" s="664">
        <f>+D86+D100</f>
        <v>4511.1761744599999</v>
      </c>
      <c r="E114" s="654"/>
      <c r="G114" s="49"/>
      <c r="H114" s="49"/>
      <c r="I114" s="49"/>
      <c r="L114" s="50"/>
      <c r="P114" s="50"/>
      <c r="Q114" s="50"/>
      <c r="R114" s="50"/>
      <c r="S114" s="50"/>
      <c r="T114" s="50"/>
      <c r="U114" s="50"/>
      <c r="V114" s="320"/>
      <c r="W114" s="319"/>
      <c r="X114" s="319"/>
      <c r="Y114" s="320"/>
    </row>
    <row r="115" spans="1:25" s="43" customFormat="1" ht="30" customHeight="1" x14ac:dyDescent="0.25">
      <c r="A115" s="40"/>
      <c r="B115" s="654" t="s">
        <v>130</v>
      </c>
      <c r="C115" s="654">
        <f t="shared" ref="C115:C120" si="6">+C87+C101</f>
        <v>666</v>
      </c>
      <c r="D115" s="664">
        <f t="shared" ref="D115:D120" si="7">+D87+D101</f>
        <v>8375.0490315099996</v>
      </c>
      <c r="E115" s="654"/>
      <c r="G115" s="49"/>
      <c r="H115" s="49"/>
      <c r="I115" s="49"/>
      <c r="L115" s="50"/>
      <c r="N115" s="20"/>
      <c r="P115" s="50"/>
      <c r="Q115" s="50"/>
      <c r="R115" s="50"/>
      <c r="S115" s="50"/>
      <c r="T115" s="50"/>
      <c r="U115" s="50"/>
      <c r="V115" s="320"/>
      <c r="W115" s="319"/>
      <c r="X115" s="319"/>
      <c r="Y115" s="320"/>
    </row>
    <row r="116" spans="1:25" s="43" customFormat="1" ht="30" customHeight="1" x14ac:dyDescent="0.25">
      <c r="B116" s="663" t="s">
        <v>14</v>
      </c>
      <c r="C116" s="654">
        <f>+C88+C102</f>
        <v>825</v>
      </c>
      <c r="D116" s="664">
        <f t="shared" si="7"/>
        <v>11411.620075300001</v>
      </c>
      <c r="E116" s="654"/>
      <c r="G116" s="49"/>
      <c r="H116" s="49"/>
      <c r="I116" s="49"/>
      <c r="L116" s="50"/>
      <c r="N116" s="772"/>
      <c r="P116" s="50"/>
      <c r="Q116" s="50"/>
      <c r="R116" s="50"/>
      <c r="S116" s="50"/>
      <c r="T116" s="50"/>
      <c r="U116" s="50"/>
      <c r="V116" s="320"/>
      <c r="W116" s="319"/>
      <c r="X116" s="319"/>
      <c r="Y116" s="320"/>
    </row>
    <row r="117" spans="1:25" s="43" customFormat="1" ht="30" customHeight="1" x14ac:dyDescent="0.25">
      <c r="A117" s="40"/>
      <c r="B117" s="654" t="s">
        <v>15</v>
      </c>
      <c r="C117" s="654">
        <f t="shared" si="6"/>
        <v>459</v>
      </c>
      <c r="D117" s="664">
        <f t="shared" si="7"/>
        <v>5776.0372514499995</v>
      </c>
      <c r="E117" s="654"/>
      <c r="G117" s="49"/>
      <c r="H117" s="49"/>
      <c r="I117" s="49"/>
      <c r="L117" s="50"/>
      <c r="P117" s="50"/>
      <c r="Q117" s="50"/>
      <c r="R117" s="50"/>
      <c r="S117" s="50"/>
      <c r="T117" s="50"/>
      <c r="U117" s="50"/>
      <c r="V117" s="320"/>
      <c r="W117" s="319"/>
      <c r="X117" s="319"/>
      <c r="Y117" s="320"/>
    </row>
    <row r="118" spans="1:25" s="43" customFormat="1" ht="30" customHeight="1" x14ac:dyDescent="0.25">
      <c r="A118" s="40"/>
      <c r="B118" s="663" t="s">
        <v>16</v>
      </c>
      <c r="C118" s="654">
        <f t="shared" si="6"/>
        <v>1218</v>
      </c>
      <c r="D118" s="664">
        <f t="shared" si="7"/>
        <v>12864.30752081</v>
      </c>
      <c r="E118" s="654"/>
      <c r="G118" s="49"/>
      <c r="H118" s="49"/>
      <c r="I118" s="49"/>
      <c r="L118" s="50"/>
      <c r="P118" s="50"/>
      <c r="Q118" s="50"/>
      <c r="R118" s="50"/>
      <c r="S118" s="50"/>
      <c r="T118" s="50"/>
      <c r="U118" s="50"/>
      <c r="V118" s="320"/>
      <c r="W118" s="319"/>
      <c r="X118" s="319"/>
      <c r="Y118" s="320"/>
    </row>
    <row r="119" spans="1:25" s="43" customFormat="1" ht="30" customHeight="1" x14ac:dyDescent="0.25">
      <c r="A119" s="40"/>
      <c r="B119" s="654" t="s">
        <v>18</v>
      </c>
      <c r="C119" s="654">
        <f t="shared" si="6"/>
        <v>1181</v>
      </c>
      <c r="D119" s="664">
        <f t="shared" si="7"/>
        <v>14416.97615395</v>
      </c>
      <c r="E119" s="654"/>
      <c r="G119" s="49"/>
      <c r="H119" s="49"/>
      <c r="I119" s="49"/>
      <c r="L119" s="50"/>
      <c r="P119" s="50"/>
      <c r="Q119" s="50"/>
      <c r="R119" s="50"/>
      <c r="S119" s="50"/>
      <c r="T119" s="50"/>
      <c r="U119" s="50"/>
      <c r="V119" s="320"/>
      <c r="W119" s="319"/>
      <c r="X119" s="319"/>
      <c r="Y119" s="320"/>
    </row>
    <row r="120" spans="1:25" s="43" customFormat="1" ht="30" customHeight="1" x14ac:dyDescent="0.25">
      <c r="A120" s="40"/>
      <c r="B120" s="663" t="s">
        <v>17</v>
      </c>
      <c r="C120" s="654">
        <f t="shared" si="6"/>
        <v>1454</v>
      </c>
      <c r="D120" s="664">
        <f t="shared" si="7"/>
        <v>16428.068873100001</v>
      </c>
      <c r="E120" s="654"/>
      <c r="G120" s="49"/>
      <c r="H120" s="49"/>
      <c r="I120" s="49"/>
      <c r="L120" s="50"/>
      <c r="P120" s="50"/>
      <c r="Q120" s="50"/>
      <c r="R120" s="50"/>
      <c r="S120" s="50"/>
      <c r="T120" s="50"/>
      <c r="U120" s="50"/>
      <c r="V120" s="320"/>
      <c r="W120" s="319"/>
      <c r="X120" s="319"/>
      <c r="Y120" s="320"/>
    </row>
    <row r="121" spans="1:25" s="43" customFormat="1" x14ac:dyDescent="0.25">
      <c r="A121" s="40"/>
      <c r="B121" s="793" t="s">
        <v>6</v>
      </c>
      <c r="C121" s="643">
        <f>SUM(C114:C120)</f>
        <v>6280</v>
      </c>
      <c r="D121" s="787">
        <f>SUM(D114:D120)</f>
        <v>73783.235080579994</v>
      </c>
      <c r="E121" s="654"/>
      <c r="G121" s="49"/>
      <c r="H121" s="49"/>
      <c r="I121" s="49"/>
      <c r="L121" s="50"/>
      <c r="P121" s="50"/>
      <c r="Q121" s="50"/>
      <c r="R121" s="50"/>
      <c r="S121" s="50"/>
      <c r="T121" s="50"/>
      <c r="U121" s="50"/>
      <c r="V121" s="320"/>
      <c r="W121" s="319"/>
      <c r="X121" s="319"/>
      <c r="Y121" s="320"/>
    </row>
    <row r="122" spans="1:25" ht="15" customHeight="1" x14ac:dyDescent="0.25">
      <c r="A122" s="16"/>
      <c r="C122" s="665"/>
      <c r="D122" s="665"/>
      <c r="E122" s="666"/>
      <c r="G122" s="20"/>
      <c r="H122" s="37"/>
      <c r="I122" s="37"/>
      <c r="J122" s="37"/>
      <c r="Q122" s="117"/>
      <c r="R122" s="117"/>
      <c r="S122" s="117"/>
      <c r="T122" s="117"/>
      <c r="U122" s="117"/>
      <c r="V122" s="117"/>
      <c r="W122" s="320"/>
      <c r="X122" s="319"/>
      <c r="Y122" s="319"/>
    </row>
    <row r="123" spans="1:25" ht="15" customHeight="1" x14ac:dyDescent="0.25">
      <c r="A123" s="16"/>
      <c r="B123" s="668"/>
      <c r="C123" s="665"/>
      <c r="D123" s="665"/>
      <c r="E123" s="666"/>
      <c r="G123" s="20"/>
      <c r="H123" s="37"/>
      <c r="I123" s="37"/>
      <c r="J123" s="37"/>
      <c r="Q123" s="117"/>
      <c r="R123" s="117"/>
      <c r="S123" s="117"/>
      <c r="T123" s="117"/>
      <c r="U123" s="117"/>
      <c r="V123" s="117"/>
      <c r="W123" s="320"/>
      <c r="X123" s="319"/>
      <c r="Y123" s="319"/>
    </row>
    <row r="124" spans="1:25" ht="15" customHeight="1" x14ac:dyDescent="0.25">
      <c r="A124" s="16"/>
      <c r="G124" s="20"/>
      <c r="H124" s="37"/>
      <c r="I124" s="37"/>
      <c r="J124" s="37"/>
      <c r="W124" s="320"/>
      <c r="X124" s="319"/>
      <c r="Y124" s="319"/>
    </row>
    <row r="125" spans="1:25" ht="26.25" customHeight="1" x14ac:dyDescent="0.25">
      <c r="A125" s="30"/>
      <c r="B125" s="1747" t="s">
        <v>203</v>
      </c>
      <c r="C125" s="1747"/>
      <c r="D125" s="1747"/>
      <c r="E125" s="1747"/>
      <c r="H125" s="13"/>
      <c r="I125" s="13"/>
      <c r="J125" s="13"/>
      <c r="X125" s="365"/>
      <c r="Y125" s="366"/>
    </row>
    <row r="126" spans="1:25" x14ac:dyDescent="0.25">
      <c r="A126" s="16"/>
      <c r="H126" s="13"/>
      <c r="I126" s="13"/>
      <c r="J126" s="13"/>
      <c r="X126" s="365"/>
      <c r="Y126" s="366"/>
    </row>
    <row r="127" spans="1:25" ht="15" customHeight="1" x14ac:dyDescent="0.35">
      <c r="A127" s="16"/>
      <c r="B127" s="792" t="s">
        <v>19</v>
      </c>
      <c r="C127" s="645" t="s">
        <v>3</v>
      </c>
      <c r="D127" s="786" t="s">
        <v>117</v>
      </c>
      <c r="E127" s="668"/>
      <c r="F127" s="13"/>
      <c r="H127" s="13"/>
      <c r="I127" s="13"/>
      <c r="L127" s="24"/>
      <c r="M127" s="20"/>
      <c r="P127" s="24"/>
      <c r="V127" s="349"/>
      <c r="W127" s="612" t="s">
        <v>147</v>
      </c>
      <c r="X127" s="612" t="s">
        <v>5</v>
      </c>
      <c r="Y127" s="612" t="s">
        <v>49</v>
      </c>
    </row>
    <row r="128" spans="1:25" ht="30" customHeight="1" x14ac:dyDescent="0.35">
      <c r="A128" s="16"/>
      <c r="B128" s="669" t="s">
        <v>20</v>
      </c>
      <c r="C128" s="654">
        <f>X134</f>
        <v>1354</v>
      </c>
      <c r="D128" s="664">
        <f>Y134/1000000</f>
        <v>22884.43118136</v>
      </c>
      <c r="E128" s="668"/>
      <c r="F128" s="13"/>
      <c r="H128" s="13"/>
      <c r="I128" s="13"/>
      <c r="L128" s="24"/>
      <c r="M128" s="20"/>
      <c r="N128" s="140"/>
      <c r="P128" s="24"/>
      <c r="V128" s="349"/>
      <c r="W128" s="613" t="s">
        <v>146</v>
      </c>
      <c r="X128">
        <v>392</v>
      </c>
      <c r="Y128">
        <v>3786852518.0100002</v>
      </c>
    </row>
    <row r="129" spans="1:28" s="43" customFormat="1" ht="30" customHeight="1" x14ac:dyDescent="0.35">
      <c r="A129" s="40"/>
      <c r="B129" s="669" t="s">
        <v>21</v>
      </c>
      <c r="C129" s="654">
        <f>X129</f>
        <v>3992</v>
      </c>
      <c r="D129" s="664">
        <f>Y129/1000000</f>
        <v>41123.624519969999</v>
      </c>
      <c r="E129" s="654"/>
      <c r="L129" s="50"/>
      <c r="N129" s="278"/>
      <c r="P129" s="50"/>
      <c r="Q129" s="50"/>
      <c r="R129" s="50"/>
      <c r="S129" s="50"/>
      <c r="T129" s="50"/>
      <c r="U129" s="50"/>
      <c r="V129" s="352"/>
      <c r="W129" s="613" t="s">
        <v>120</v>
      </c>
      <c r="X129">
        <v>3992</v>
      </c>
      <c r="Y129">
        <v>41123624519.970001</v>
      </c>
      <c r="Z129" s="326"/>
      <c r="AA129" s="20"/>
      <c r="AB129" s="20"/>
    </row>
    <row r="130" spans="1:28" s="43" customFormat="1" ht="30" customHeight="1" x14ac:dyDescent="0.35">
      <c r="A130" s="40"/>
      <c r="B130" s="669" t="s">
        <v>22</v>
      </c>
      <c r="C130" s="654">
        <f>X132</f>
        <v>404</v>
      </c>
      <c r="D130" s="664">
        <f>Y132/1000000</f>
        <v>4438.8628612399998</v>
      </c>
      <c r="E130" s="654"/>
      <c r="L130" s="50"/>
      <c r="N130" s="278"/>
      <c r="P130" s="50"/>
      <c r="Q130" s="50"/>
      <c r="R130" s="50"/>
      <c r="S130" s="50"/>
      <c r="T130" s="50"/>
      <c r="U130" s="50"/>
      <c r="V130" s="352"/>
      <c r="W130" s="613" t="s">
        <v>315</v>
      </c>
      <c r="X130">
        <v>30</v>
      </c>
      <c r="Y130">
        <v>313954000</v>
      </c>
      <c r="Z130" s="326"/>
      <c r="AA130" s="20"/>
      <c r="AB130" s="20"/>
    </row>
    <row r="131" spans="1:28" s="43" customFormat="1" ht="30" customHeight="1" x14ac:dyDescent="0.35">
      <c r="A131" s="40"/>
      <c r="B131" s="669" t="s">
        <v>23</v>
      </c>
      <c r="C131" s="654">
        <f>X128</f>
        <v>392</v>
      </c>
      <c r="D131" s="664">
        <f>Y128/1000000</f>
        <v>3786.85251801</v>
      </c>
      <c r="E131" s="654"/>
      <c r="L131" s="50"/>
      <c r="N131" s="278"/>
      <c r="P131" s="50"/>
      <c r="Q131" s="50"/>
      <c r="R131" s="50"/>
      <c r="S131" s="50"/>
      <c r="T131" s="50"/>
      <c r="U131" s="50"/>
      <c r="V131" s="352"/>
      <c r="W131" s="613" t="s">
        <v>148</v>
      </c>
      <c r="X131">
        <v>108</v>
      </c>
      <c r="Y131">
        <v>1235510000</v>
      </c>
      <c r="Z131" s="326"/>
      <c r="AA131" s="20"/>
      <c r="AB131" s="20"/>
    </row>
    <row r="132" spans="1:28" s="43" customFormat="1" ht="30" customHeight="1" x14ac:dyDescent="0.35">
      <c r="A132" s="40"/>
      <c r="B132" s="669" t="s">
        <v>135</v>
      </c>
      <c r="C132" s="654">
        <f>X130+X131+X133</f>
        <v>138</v>
      </c>
      <c r="D132" s="664">
        <f>(Y130+Y131+Y133)/1000000</f>
        <v>1549.4639999999999</v>
      </c>
      <c r="E132" s="654"/>
      <c r="L132" s="50"/>
      <c r="N132" s="207"/>
      <c r="P132" s="50"/>
      <c r="Q132" s="50"/>
      <c r="R132" s="50"/>
      <c r="S132" s="50"/>
      <c r="T132" s="50"/>
      <c r="U132" s="50"/>
      <c r="V132" s="352"/>
      <c r="W132" s="613" t="s">
        <v>121</v>
      </c>
      <c r="X132">
        <v>404</v>
      </c>
      <c r="Y132">
        <v>4438862861.2399998</v>
      </c>
      <c r="Z132" s="326"/>
      <c r="AA132" s="20"/>
      <c r="AB132" s="20"/>
    </row>
    <row r="133" spans="1:28" s="43" customFormat="1" ht="30" customHeight="1" x14ac:dyDescent="0.35">
      <c r="A133" s="40"/>
      <c r="B133" s="669" t="s">
        <v>136</v>
      </c>
      <c r="C133" s="654">
        <v>0</v>
      </c>
      <c r="D133" s="664">
        <v>0</v>
      </c>
      <c r="E133" s="654"/>
      <c r="L133" s="50"/>
      <c r="N133" s="50"/>
      <c r="P133" s="50"/>
      <c r="Q133" s="50"/>
      <c r="R133" s="50"/>
      <c r="S133" s="50"/>
      <c r="T133" s="50"/>
      <c r="U133" s="50"/>
      <c r="V133" s="352"/>
      <c r="W133" s="613" t="s">
        <v>155</v>
      </c>
      <c r="X133" s="714">
        <v>0</v>
      </c>
      <c r="Y133" s="714">
        <v>0</v>
      </c>
      <c r="Z133" s="326"/>
      <c r="AA133" s="20"/>
      <c r="AB133" s="20"/>
    </row>
    <row r="134" spans="1:28" s="43" customFormat="1" ht="30" customHeight="1" x14ac:dyDescent="0.35">
      <c r="A134" s="40"/>
      <c r="B134" s="669" t="s">
        <v>299</v>
      </c>
      <c r="C134" s="654">
        <v>0</v>
      </c>
      <c r="D134" s="664">
        <v>0</v>
      </c>
      <c r="E134" s="654"/>
      <c r="L134" s="50"/>
      <c r="N134" s="278"/>
      <c r="P134" s="50"/>
      <c r="Q134" s="50"/>
      <c r="R134" s="50"/>
      <c r="S134" s="50"/>
      <c r="T134" s="50"/>
      <c r="U134" s="50"/>
      <c r="V134" s="352"/>
      <c r="W134" s="613" t="s">
        <v>125</v>
      </c>
      <c r="X134">
        <v>1354</v>
      </c>
      <c r="Y134">
        <v>22884431181.360001</v>
      </c>
      <c r="Z134" s="326"/>
      <c r="AA134" s="20"/>
      <c r="AB134" s="20"/>
    </row>
    <row r="135" spans="1:28" s="43" customFormat="1" ht="15" customHeight="1" x14ac:dyDescent="0.25">
      <c r="A135" s="40"/>
      <c r="B135" s="794" t="s">
        <v>6</v>
      </c>
      <c r="C135" s="670">
        <f>SUM(C128:C134)</f>
        <v>6280</v>
      </c>
      <c r="D135" s="795">
        <f>SUM(D128:D134)</f>
        <v>73783.235080579994</v>
      </c>
      <c r="E135" s="654"/>
      <c r="L135" s="50"/>
      <c r="P135" s="50"/>
      <c r="Q135" s="50"/>
      <c r="R135" s="50"/>
      <c r="S135" s="50"/>
      <c r="T135" s="50"/>
      <c r="U135" s="50"/>
      <c r="V135" s="352"/>
      <c r="W135" s="431" t="s">
        <v>6</v>
      </c>
      <c r="X135" s="432">
        <f>SUM(X128:X134)</f>
        <v>6280</v>
      </c>
      <c r="Y135" s="430">
        <f>SUM(Y128:Y134)</f>
        <v>73783235080.580002</v>
      </c>
      <c r="Z135" s="326"/>
      <c r="AA135" s="20"/>
      <c r="AB135" s="20"/>
    </row>
    <row r="136" spans="1:28" ht="15" customHeight="1" x14ac:dyDescent="0.25">
      <c r="A136" s="16"/>
      <c r="F136" s="13"/>
      <c r="H136" s="13"/>
      <c r="I136" s="13"/>
      <c r="J136" s="13"/>
    </row>
    <row r="137" spans="1:28" ht="15" customHeight="1" x14ac:dyDescent="0.25">
      <c r="A137" s="16"/>
      <c r="G137" s="347"/>
      <c r="H137" s="13"/>
      <c r="I137" s="13"/>
      <c r="J137" s="13"/>
      <c r="Q137" s="25"/>
      <c r="R137" s="25"/>
      <c r="S137" s="25"/>
      <c r="T137" s="25"/>
      <c r="U137" s="25"/>
      <c r="V137" s="25"/>
      <c r="X137" s="367"/>
      <c r="Y137" s="367"/>
      <c r="Z137" s="367"/>
    </row>
    <row r="138" spans="1:28" ht="15" customHeight="1" x14ac:dyDescent="0.25">
      <c r="A138" s="16"/>
      <c r="H138" s="13"/>
      <c r="I138" s="13"/>
      <c r="J138" s="13"/>
      <c r="X138" s="367"/>
      <c r="Y138" s="367"/>
      <c r="Z138" s="367"/>
    </row>
    <row r="139" spans="1:28" ht="16.5" customHeight="1" x14ac:dyDescent="0.25">
      <c r="A139" s="30"/>
      <c r="B139" s="1711" t="s">
        <v>204</v>
      </c>
      <c r="C139" s="1711"/>
      <c r="D139" s="1711"/>
      <c r="E139" s="1711"/>
      <c r="H139" s="13"/>
      <c r="I139" s="13"/>
      <c r="J139" s="13"/>
      <c r="X139" s="367"/>
      <c r="Y139" s="367"/>
      <c r="Z139" s="367"/>
    </row>
    <row r="140" spans="1:28" x14ac:dyDescent="0.25">
      <c r="A140" s="16"/>
      <c r="H140" s="13"/>
      <c r="I140" s="13"/>
      <c r="J140" s="13"/>
      <c r="X140" s="367"/>
      <c r="Y140" s="367"/>
      <c r="Z140" s="367"/>
    </row>
    <row r="141" spans="1:28" ht="15" customHeight="1" x14ac:dyDescent="0.25">
      <c r="A141" s="16"/>
      <c r="B141" s="792" t="s">
        <v>24</v>
      </c>
      <c r="C141" s="645" t="s">
        <v>3</v>
      </c>
      <c r="D141" s="796" t="s">
        <v>117</v>
      </c>
      <c r="F141" s="13"/>
      <c r="H141" s="13"/>
      <c r="I141" s="13"/>
      <c r="L141" s="24"/>
      <c r="M141" s="20"/>
      <c r="P141" s="24"/>
      <c r="V141" s="349"/>
      <c r="W141" s="326"/>
      <c r="Y141" s="349"/>
      <c r="AA141" s="20"/>
      <c r="AB141" s="17"/>
    </row>
    <row r="142" spans="1:28" ht="30" customHeight="1" x14ac:dyDescent="0.35">
      <c r="A142" s="16"/>
      <c r="B142" s="671" t="s">
        <v>26</v>
      </c>
      <c r="C142" s="654">
        <f t="shared" ref="C142:D144" si="8">X144</f>
        <v>3994</v>
      </c>
      <c r="D142" s="664">
        <f t="shared" si="8"/>
        <v>49109450080.599998</v>
      </c>
      <c r="F142" s="13"/>
      <c r="H142" s="13"/>
      <c r="I142" s="13"/>
      <c r="L142" s="24"/>
      <c r="M142" s="20"/>
      <c r="P142" s="24"/>
      <c r="V142" s="349"/>
      <c r="W142" s="610" t="s">
        <v>25</v>
      </c>
      <c r="X142" s="610" t="s">
        <v>335</v>
      </c>
      <c r="Y142" s="610" t="s">
        <v>49</v>
      </c>
      <c r="AA142" s="20"/>
    </row>
    <row r="143" spans="1:28" ht="30" customHeight="1" x14ac:dyDescent="0.35">
      <c r="A143" s="16"/>
      <c r="B143" s="671" t="s">
        <v>519</v>
      </c>
      <c r="C143" s="654">
        <f t="shared" si="8"/>
        <v>47</v>
      </c>
      <c r="D143" s="664">
        <f t="shared" si="8"/>
        <v>486765726.63</v>
      </c>
      <c r="F143" s="13"/>
      <c r="H143" s="13"/>
      <c r="I143" s="13"/>
      <c r="L143" s="24"/>
      <c r="M143" s="20"/>
      <c r="O143" s="6"/>
      <c r="P143" s="24"/>
      <c r="V143" s="349"/>
      <c r="W143" s="705" t="s">
        <v>25</v>
      </c>
      <c r="X143" s="705" t="s">
        <v>335</v>
      </c>
      <c r="Y143" s="705" t="s">
        <v>49</v>
      </c>
      <c r="AA143" s="20"/>
    </row>
    <row r="144" spans="1:28" ht="30" customHeight="1" x14ac:dyDescent="0.35">
      <c r="A144" s="16"/>
      <c r="B144" s="671" t="s">
        <v>27</v>
      </c>
      <c r="C144" s="654">
        <f t="shared" si="8"/>
        <v>2239</v>
      </c>
      <c r="D144" s="664">
        <f t="shared" si="8"/>
        <v>24187019273.349998</v>
      </c>
      <c r="F144" s="13"/>
      <c r="H144" s="13"/>
      <c r="I144" s="13"/>
      <c r="L144" s="24"/>
      <c r="M144" s="20"/>
      <c r="O144" s="24"/>
      <c r="P144" s="18"/>
      <c r="Q144" s="18"/>
      <c r="R144" s="18"/>
      <c r="S144" s="18"/>
      <c r="T144" s="18"/>
      <c r="U144" s="18"/>
      <c r="V144" s="352"/>
      <c r="W144" s="611" t="s">
        <v>116</v>
      </c>
      <c r="X144">
        <v>3994</v>
      </c>
      <c r="Y144" s="767">
        <v>49109450080.599998</v>
      </c>
      <c r="AA144" s="20"/>
    </row>
    <row r="145" spans="1:28" ht="30" customHeight="1" x14ac:dyDescent="0.35">
      <c r="A145" s="16"/>
      <c r="B145" s="671" t="s">
        <v>206</v>
      </c>
      <c r="C145" s="654">
        <v>0</v>
      </c>
      <c r="D145" s="664">
        <v>0</v>
      </c>
      <c r="F145" s="13"/>
      <c r="H145" s="13"/>
      <c r="I145" s="13"/>
      <c r="L145" s="24"/>
      <c r="M145" s="20"/>
      <c r="O145" s="133"/>
      <c r="P145" s="18"/>
      <c r="Q145" s="18"/>
      <c r="R145" s="18"/>
      <c r="S145" s="18"/>
      <c r="T145" s="18"/>
      <c r="U145" s="18"/>
      <c r="V145" s="352"/>
      <c r="W145" s="611" t="s">
        <v>496</v>
      </c>
      <c r="X145" s="768">
        <v>47</v>
      </c>
      <c r="Y145" s="769">
        <v>486765726.63</v>
      </c>
      <c r="AA145" s="20"/>
      <c r="AB145" s="6"/>
    </row>
    <row r="146" spans="1:28" ht="15" customHeight="1" x14ac:dyDescent="0.25">
      <c r="A146" s="16"/>
      <c r="B146" s="792" t="s">
        <v>6</v>
      </c>
      <c r="C146" s="670">
        <f>SUM(C142:C145)</f>
        <v>6280</v>
      </c>
      <c r="D146" s="795">
        <f>SUM(D142:D145)</f>
        <v>73783235080.579987</v>
      </c>
      <c r="F146" s="13"/>
      <c r="H146" s="13"/>
      <c r="I146" s="13"/>
      <c r="L146" s="24"/>
      <c r="M146" s="20"/>
      <c r="O146" s="133"/>
      <c r="P146" s="18"/>
      <c r="Q146" s="18"/>
      <c r="R146" s="18"/>
      <c r="S146" s="18"/>
      <c r="T146" s="18"/>
      <c r="U146" s="18"/>
      <c r="V146" s="352"/>
      <c r="W146" s="433" t="s">
        <v>115</v>
      </c>
      <c r="X146" s="770">
        <v>2239</v>
      </c>
      <c r="Y146" s="771">
        <v>24187019273.349998</v>
      </c>
      <c r="AA146" s="20"/>
      <c r="AB146" s="6"/>
    </row>
    <row r="147" spans="1:28" ht="15" customHeight="1" x14ac:dyDescent="0.25">
      <c r="A147" s="16"/>
      <c r="B147" s="967" t="s">
        <v>534</v>
      </c>
      <c r="C147" s="672"/>
      <c r="D147" s="672"/>
      <c r="E147" s="673"/>
      <c r="H147" s="13"/>
      <c r="I147" s="13"/>
      <c r="J147" s="13"/>
      <c r="W147" s="431" t="s">
        <v>6</v>
      </c>
      <c r="X147" s="434">
        <f>SUM(X144:X146)</f>
        <v>6280</v>
      </c>
      <c r="Y147" s="435">
        <f>SUM(Y144:Y146)</f>
        <v>73783235080.579987</v>
      </c>
      <c r="AB147" s="6"/>
    </row>
    <row r="148" spans="1:28" ht="15" customHeight="1" x14ac:dyDescent="0.25">
      <c r="A148" s="16"/>
      <c r="B148" s="1710" t="s">
        <v>205</v>
      </c>
      <c r="C148" s="1710"/>
      <c r="D148" s="1710"/>
      <c r="E148" s="1710"/>
      <c r="H148" s="13"/>
      <c r="I148" s="13"/>
      <c r="J148" s="13"/>
      <c r="Z148" s="349"/>
    </row>
    <row r="149" spans="1:28" ht="29.15" customHeight="1" x14ac:dyDescent="0.25">
      <c r="A149" s="16"/>
      <c r="B149" s="1710"/>
      <c r="C149" s="1710"/>
      <c r="D149" s="1710"/>
      <c r="E149" s="1710"/>
      <c r="G149" s="136"/>
      <c r="H149" s="13"/>
      <c r="I149" s="13"/>
      <c r="J149" s="13"/>
      <c r="W149" s="360"/>
      <c r="AA149" s="331"/>
    </row>
    <row r="150" spans="1:28" ht="18" customHeight="1" x14ac:dyDescent="0.25">
      <c r="A150" s="16"/>
      <c r="B150" s="1710"/>
      <c r="C150" s="1710"/>
      <c r="D150" s="1710"/>
      <c r="E150" s="1710"/>
      <c r="H150" s="13"/>
      <c r="I150" s="13"/>
      <c r="J150" s="13"/>
    </row>
    <row r="151" spans="1:28" ht="18" customHeight="1" x14ac:dyDescent="0.25">
      <c r="A151" s="16"/>
      <c r="E151" s="834"/>
      <c r="H151" s="13"/>
      <c r="I151" s="13"/>
      <c r="J151" s="13"/>
    </row>
    <row r="152" spans="1:28" ht="18" customHeight="1" x14ac:dyDescent="0.25">
      <c r="A152" s="16"/>
      <c r="B152" s="835"/>
      <c r="C152" s="836"/>
      <c r="D152" s="836"/>
      <c r="E152" s="660"/>
      <c r="I152" s="137"/>
      <c r="J152" s="135"/>
    </row>
    <row r="153" spans="1:28" ht="18" customHeight="1" x14ac:dyDescent="0.25">
      <c r="A153" s="16"/>
      <c r="B153" s="835"/>
      <c r="C153" s="671"/>
      <c r="D153" s="671"/>
      <c r="E153" s="660"/>
      <c r="I153" s="137"/>
      <c r="J153" s="135"/>
    </row>
    <row r="154" spans="1:28" ht="18" customHeight="1" x14ac:dyDescent="0.25">
      <c r="A154" s="16"/>
      <c r="B154" s="835"/>
      <c r="C154" s="671"/>
      <c r="D154" s="671"/>
      <c r="E154" s="660"/>
      <c r="I154" s="137"/>
      <c r="J154" s="135"/>
    </row>
    <row r="155" spans="1:28" ht="18" customHeight="1" x14ac:dyDescent="0.25">
      <c r="A155" s="16"/>
      <c r="B155" s="835"/>
      <c r="C155" s="671"/>
      <c r="D155" s="671"/>
      <c r="E155" s="834"/>
      <c r="I155" s="137"/>
      <c r="J155" s="13"/>
    </row>
    <row r="156" spans="1:28" ht="26.25" customHeight="1" x14ac:dyDescent="0.25">
      <c r="A156" s="30"/>
      <c r="B156" s="1748" t="s">
        <v>285</v>
      </c>
      <c r="C156" s="1749"/>
      <c r="D156" s="1749"/>
      <c r="E156" s="1749"/>
      <c r="J156" s="13"/>
      <c r="W156" s="368"/>
      <c r="X156" s="369"/>
      <c r="Y156" s="370"/>
      <c r="Z156" s="349"/>
    </row>
    <row r="157" spans="1:28" ht="15" customHeight="1" x14ac:dyDescent="0.25">
      <c r="A157" s="16"/>
      <c r="E157" s="837"/>
      <c r="J157" s="13"/>
      <c r="W157" s="368"/>
      <c r="X157" s="464" t="s">
        <v>67</v>
      </c>
      <c r="Y157" s="465" t="s">
        <v>68</v>
      </c>
      <c r="Z157" s="466" t="s">
        <v>49</v>
      </c>
    </row>
    <row r="158" spans="1:28" ht="15" customHeight="1" x14ac:dyDescent="0.25">
      <c r="A158" s="30"/>
      <c r="B158" s="838" t="s">
        <v>157</v>
      </c>
      <c r="C158" s="839" t="s">
        <v>3</v>
      </c>
      <c r="D158" s="786" t="s">
        <v>117</v>
      </c>
      <c r="E158" s="2" t="s">
        <v>352</v>
      </c>
      <c r="G158" s="20"/>
      <c r="H158" s="20"/>
      <c r="I158" s="13"/>
      <c r="L158" s="24"/>
      <c r="M158" s="20"/>
      <c r="P158" s="24"/>
      <c r="V158" s="352">
        <f>+C159/C163</f>
        <v>0.53248407643312101</v>
      </c>
      <c r="W158" s="539" t="s">
        <v>340</v>
      </c>
      <c r="X158">
        <v>3344</v>
      </c>
      <c r="Y158">
        <v>38551712344.93998</v>
      </c>
      <c r="AA158" s="20"/>
    </row>
    <row r="159" spans="1:28" ht="30" customHeight="1" x14ac:dyDescent="0.25">
      <c r="A159" s="16"/>
      <c r="B159" s="840" t="s">
        <v>153</v>
      </c>
      <c r="C159" s="654">
        <v>3344</v>
      </c>
      <c r="D159" s="664">
        <v>38551712344.93998</v>
      </c>
      <c r="G159" s="20"/>
      <c r="H159" s="20"/>
      <c r="I159" s="13"/>
      <c r="L159" s="24"/>
      <c r="M159" s="20"/>
      <c r="P159" s="24"/>
      <c r="V159" s="352">
        <f>+C160/C163</f>
        <v>0.39856687898089171</v>
      </c>
      <c r="W159" s="539" t="s">
        <v>341</v>
      </c>
      <c r="X159">
        <v>2503</v>
      </c>
      <c r="Y159">
        <v>29327841864.559998</v>
      </c>
      <c r="AA159" s="20"/>
    </row>
    <row r="160" spans="1:28" s="43" customFormat="1" ht="30" customHeight="1" x14ac:dyDescent="0.25">
      <c r="A160" s="40"/>
      <c r="B160" s="840" t="s">
        <v>154</v>
      </c>
      <c r="C160" s="654">
        <v>2503</v>
      </c>
      <c r="D160" s="664">
        <v>29327841864.559998</v>
      </c>
      <c r="E160" s="654"/>
      <c r="L160" s="50"/>
      <c r="P160" s="50"/>
      <c r="Q160" s="50"/>
      <c r="R160" s="50"/>
      <c r="S160" s="50"/>
      <c r="T160" s="50"/>
      <c r="U160" s="50"/>
      <c r="V160" s="352">
        <f>+C161/C163</f>
        <v>6.894904458598726E-2</v>
      </c>
      <c r="W160" s="539" t="s">
        <v>342</v>
      </c>
      <c r="X160">
        <v>433</v>
      </c>
      <c r="Y160">
        <v>5903680871.0800009</v>
      </c>
      <c r="Z160" s="319"/>
      <c r="AA160" s="20"/>
      <c r="AB160" s="20"/>
    </row>
    <row r="161" spans="1:33" s="43" customFormat="1" ht="30" customHeight="1" x14ac:dyDescent="0.25">
      <c r="A161" s="40"/>
      <c r="B161" s="840" t="s">
        <v>152</v>
      </c>
      <c r="C161" s="654">
        <v>433</v>
      </c>
      <c r="D161" s="664">
        <v>5903680871.0800009</v>
      </c>
      <c r="E161" s="654"/>
      <c r="L161" s="50"/>
      <c r="P161" s="50"/>
      <c r="Q161" s="50"/>
      <c r="R161" s="50"/>
      <c r="S161" s="50"/>
      <c r="T161" s="50"/>
      <c r="U161" s="50"/>
      <c r="V161" s="352">
        <f>+C162/C163</f>
        <v>0</v>
      </c>
      <c r="W161" s="373" t="s">
        <v>207</v>
      </c>
      <c r="X161" s="472">
        <v>0</v>
      </c>
      <c r="Y161" s="375">
        <v>0</v>
      </c>
      <c r="Z161" s="319"/>
      <c r="AA161" s="20"/>
      <c r="AB161" s="20"/>
      <c r="AC161" s="20"/>
    </row>
    <row r="162" spans="1:33" s="43" customFormat="1" ht="30" customHeight="1" x14ac:dyDescent="0.25">
      <c r="A162" s="40"/>
      <c r="B162" s="840" t="s">
        <v>207</v>
      </c>
      <c r="C162" s="654">
        <f>+X161</f>
        <v>0</v>
      </c>
      <c r="D162" s="664">
        <f>Y161</f>
        <v>0</v>
      </c>
      <c r="E162" s="654"/>
      <c r="L162" s="50"/>
      <c r="P162" s="50"/>
      <c r="Q162" s="50"/>
      <c r="R162" s="50"/>
      <c r="S162" s="50"/>
      <c r="T162" s="50"/>
      <c r="U162" s="50"/>
      <c r="V162" s="374">
        <f>SUM(V158:V161)</f>
        <v>1</v>
      </c>
      <c r="W162" s="469" t="s">
        <v>6</v>
      </c>
      <c r="X162" s="470">
        <f>SUM(X158:X161)</f>
        <v>6280</v>
      </c>
      <c r="Y162" s="471">
        <f>SUM(Y158:Y161)</f>
        <v>73783235080.579971</v>
      </c>
      <c r="Z162" s="319"/>
      <c r="AA162" s="20"/>
      <c r="AB162" s="20"/>
      <c r="AC162" s="20"/>
    </row>
    <row r="163" spans="1:33" s="43" customFormat="1" ht="15" customHeight="1" x14ac:dyDescent="0.25">
      <c r="A163" s="40"/>
      <c r="B163" s="841" t="s">
        <v>6</v>
      </c>
      <c r="C163" s="842">
        <f>SUM(C159:C162)</f>
        <v>6280</v>
      </c>
      <c r="D163" s="795">
        <f>SUM(D159:D162)</f>
        <v>73783235080.579971</v>
      </c>
      <c r="E163" s="654"/>
      <c r="L163" s="50"/>
      <c r="P163" s="171"/>
      <c r="Q163" s="171"/>
      <c r="R163" s="171"/>
      <c r="S163" s="171"/>
      <c r="T163" s="171"/>
      <c r="U163" s="171"/>
      <c r="V163" s="375">
        <f>+D163-D303</f>
        <v>73783193989.452972</v>
      </c>
      <c r="W163" s="467"/>
      <c r="X163" s="468"/>
      <c r="Y163" s="463"/>
      <c r="Z163" s="319"/>
      <c r="AA163" s="20"/>
      <c r="AB163" s="20"/>
      <c r="AC163" s="20"/>
    </row>
    <row r="164" spans="1:33" ht="15" customHeight="1" x14ac:dyDescent="0.25">
      <c r="A164" s="16"/>
      <c r="C164" s="843"/>
      <c r="D164" s="843"/>
      <c r="E164" s="843"/>
      <c r="F164" s="102"/>
      <c r="G164" s="20"/>
      <c r="H164" s="20"/>
      <c r="J164" s="13"/>
      <c r="X164" s="369"/>
      <c r="Y164" s="370"/>
      <c r="Z164" s="349"/>
    </row>
    <row r="165" spans="1:33" ht="15" customHeight="1" x14ac:dyDescent="0.25">
      <c r="A165" s="16"/>
      <c r="B165" s="843"/>
      <c r="C165" s="843"/>
      <c r="D165" s="843"/>
      <c r="E165" s="843"/>
      <c r="F165" s="102"/>
      <c r="G165" s="20"/>
      <c r="H165" s="20"/>
      <c r="J165" s="13"/>
      <c r="W165" s="368"/>
      <c r="X165" s="369"/>
      <c r="Y165" s="370"/>
      <c r="Z165" s="349"/>
    </row>
    <row r="166" spans="1:33" s="458" customFormat="1" ht="25.5" customHeight="1" x14ac:dyDescent="0.3">
      <c r="A166" s="456"/>
      <c r="B166" s="1709" t="s">
        <v>533</v>
      </c>
      <c r="C166" s="1709"/>
      <c r="D166" s="1709"/>
      <c r="E166" s="1709"/>
      <c r="F166" s="457"/>
      <c r="G166" s="457"/>
      <c r="H166" s="457"/>
      <c r="I166" s="457"/>
      <c r="J166" s="457"/>
      <c r="M166" s="459"/>
      <c r="Q166" s="459"/>
      <c r="R166" s="459"/>
      <c r="S166" s="459"/>
      <c r="T166" s="459"/>
      <c r="U166" s="459"/>
      <c r="V166" s="459"/>
      <c r="W166" s="460"/>
      <c r="X166" s="454"/>
      <c r="Y166" s="454"/>
      <c r="Z166" s="454"/>
      <c r="AA166" s="454"/>
    </row>
    <row r="167" spans="1:33" s="13" customFormat="1" ht="54" customHeight="1" x14ac:dyDescent="0.25">
      <c r="A167" s="451"/>
      <c r="B167" s="1709" t="s">
        <v>205</v>
      </c>
      <c r="C167" s="1709"/>
      <c r="D167" s="1709"/>
      <c r="E167" s="1709"/>
      <c r="F167" s="348"/>
      <c r="G167" s="348"/>
      <c r="H167" s="348"/>
      <c r="I167" s="348"/>
      <c r="J167" s="348"/>
      <c r="K167" s="348"/>
      <c r="L167" s="348"/>
      <c r="M167" s="479"/>
      <c r="Q167" s="452"/>
      <c r="R167" s="452"/>
      <c r="S167" s="452"/>
      <c r="T167" s="452"/>
      <c r="U167" s="452"/>
      <c r="V167" s="452"/>
      <c r="W167" s="453"/>
      <c r="X167" s="455"/>
      <c r="Y167" s="455"/>
      <c r="Z167" s="462"/>
      <c r="AA167" s="455"/>
    </row>
    <row r="168" spans="1:33" ht="23.25" customHeight="1" x14ac:dyDescent="0.3">
      <c r="A168" s="16"/>
      <c r="B168" s="843"/>
      <c r="C168" s="843"/>
      <c r="D168" s="843"/>
      <c r="E168" s="843"/>
      <c r="F168" s="461"/>
      <c r="G168" s="102"/>
      <c r="H168" s="348"/>
      <c r="I168" s="348"/>
      <c r="J168" s="348"/>
      <c r="K168" s="348"/>
      <c r="L168" s="348"/>
      <c r="M168" s="479"/>
      <c r="W168" s="368"/>
      <c r="X168" s="343"/>
      <c r="Y168" s="343"/>
      <c r="Z168" s="376"/>
    </row>
    <row r="169" spans="1:33" ht="26.25" customHeight="1" x14ac:dyDescent="0.25">
      <c r="A169" s="30"/>
      <c r="B169" s="1684" t="s">
        <v>286</v>
      </c>
      <c r="C169" s="1684"/>
      <c r="D169" s="1684"/>
      <c r="E169" s="1684"/>
      <c r="J169" s="15"/>
      <c r="W169" s="368"/>
      <c r="X169" s="377"/>
      <c r="Y169" s="377"/>
      <c r="Z169" s="377"/>
    </row>
    <row r="170" spans="1:33" ht="15" customHeight="1" x14ac:dyDescent="0.25">
      <c r="A170" s="16"/>
      <c r="E170" s="837"/>
      <c r="J170" s="15"/>
      <c r="W170" s="368"/>
      <c r="X170" s="377"/>
      <c r="Y170" s="377"/>
      <c r="Z170" s="377"/>
    </row>
    <row r="171" spans="1:33" ht="32.25" customHeight="1" x14ac:dyDescent="0.25">
      <c r="A171" s="16"/>
      <c r="B171" s="473" t="s">
        <v>182</v>
      </c>
      <c r="C171" s="1742" t="s">
        <v>153</v>
      </c>
      <c r="D171" s="1743"/>
      <c r="E171" s="1714" t="s">
        <v>154</v>
      </c>
      <c r="F171" s="1715"/>
      <c r="G171" s="1714" t="s">
        <v>152</v>
      </c>
      <c r="H171" s="1715"/>
      <c r="I171" s="1714" t="s">
        <v>156</v>
      </c>
      <c r="J171" s="1715"/>
      <c r="K171" s="1714" t="s">
        <v>6</v>
      </c>
      <c r="L171" s="1715"/>
      <c r="M171" s="34"/>
      <c r="W171" s="378"/>
      <c r="X171" s="1737"/>
      <c r="Y171" s="1737"/>
      <c r="Z171" s="1737"/>
      <c r="AA171" s="1737"/>
      <c r="AB171" s="1735"/>
      <c r="AC171" s="1735"/>
      <c r="AD171" s="1735"/>
      <c r="AE171" s="1735"/>
      <c r="AF171" s="1736"/>
      <c r="AG171" s="1736"/>
    </row>
    <row r="172" spans="1:33" ht="15" customHeight="1" x14ac:dyDescent="0.25">
      <c r="A172" s="16"/>
      <c r="B172" s="844" t="s">
        <v>19</v>
      </c>
      <c r="C172" s="844" t="s">
        <v>68</v>
      </c>
      <c r="D172" s="845" t="s">
        <v>49</v>
      </c>
      <c r="E172" s="844" t="s">
        <v>68</v>
      </c>
      <c r="F172" s="475" t="s">
        <v>49</v>
      </c>
      <c r="G172" s="474" t="s">
        <v>68</v>
      </c>
      <c r="H172" s="475" t="s">
        <v>49</v>
      </c>
      <c r="I172" s="474" t="s">
        <v>68</v>
      </c>
      <c r="J172" s="475" t="s">
        <v>49</v>
      </c>
      <c r="K172" s="476" t="s">
        <v>68</v>
      </c>
      <c r="L172" s="480" t="s">
        <v>375</v>
      </c>
      <c r="M172" s="20"/>
      <c r="P172" s="24"/>
      <c r="V172" s="379"/>
      <c r="W172" s="379"/>
      <c r="X172" s="380"/>
      <c r="Y172" s="379"/>
      <c r="Z172" s="380"/>
      <c r="AA172" s="228"/>
      <c r="AB172" s="229"/>
      <c r="AC172" s="228"/>
      <c r="AD172" s="229"/>
      <c r="AE172" s="230"/>
      <c r="AF172" s="231"/>
    </row>
    <row r="173" spans="1:33" s="34" customFormat="1" ht="31.5" customHeight="1" x14ac:dyDescent="0.25">
      <c r="A173" s="48"/>
      <c r="B173" s="846" t="s">
        <v>183</v>
      </c>
      <c r="C173" s="847">
        <v>88</v>
      </c>
      <c r="D173" s="848">
        <v>870.02944897999998</v>
      </c>
      <c r="E173" s="849">
        <v>229</v>
      </c>
      <c r="F173" s="281">
        <v>2211.7743298200007</v>
      </c>
      <c r="G173" s="280">
        <v>75</v>
      </c>
      <c r="H173" s="281">
        <v>705.04873921000001</v>
      </c>
      <c r="I173" s="280">
        <v>0</v>
      </c>
      <c r="J173" s="282">
        <v>0</v>
      </c>
      <c r="K173" s="280">
        <v>392</v>
      </c>
      <c r="L173" s="281">
        <v>3786.8525180100005</v>
      </c>
      <c r="P173" s="139"/>
      <c r="Q173" s="139"/>
      <c r="R173" s="139"/>
      <c r="S173" s="139"/>
      <c r="T173" s="139"/>
      <c r="U173" s="139"/>
      <c r="V173" s="381"/>
      <c r="W173" s="382"/>
      <c r="X173" s="383"/>
      <c r="Y173" s="382"/>
      <c r="Z173" s="383"/>
      <c r="AA173" s="232"/>
      <c r="AB173" s="233"/>
      <c r="AC173" s="232"/>
      <c r="AD173" s="234"/>
      <c r="AE173" s="234"/>
      <c r="AF173" s="116"/>
      <c r="AG173" s="116"/>
    </row>
    <row r="174" spans="1:33" s="34" customFormat="1" ht="30" customHeight="1" x14ac:dyDescent="0.25">
      <c r="A174" s="48"/>
      <c r="B174" s="846" t="s">
        <v>184</v>
      </c>
      <c r="C174" s="847">
        <v>759</v>
      </c>
      <c r="D174" s="848">
        <v>11822.870917439976</v>
      </c>
      <c r="E174" s="849">
        <v>529</v>
      </c>
      <c r="F174" s="281">
        <v>9626.7253919999912</v>
      </c>
      <c r="G174" s="280">
        <v>66</v>
      </c>
      <c r="H174" s="281">
        <v>1434.8348719200001</v>
      </c>
      <c r="I174" s="280">
        <v>0</v>
      </c>
      <c r="J174" s="282">
        <v>0</v>
      </c>
      <c r="K174" s="280">
        <v>1354</v>
      </c>
      <c r="L174" s="281">
        <v>22884.431181359967</v>
      </c>
      <c r="P174" s="139"/>
      <c r="Q174" s="139"/>
      <c r="R174" s="139"/>
      <c r="S174" s="139"/>
      <c r="T174" s="139"/>
      <c r="U174" s="139"/>
      <c r="V174" s="381"/>
      <c r="W174" s="382"/>
      <c r="X174" s="383"/>
      <c r="Y174" s="382"/>
      <c r="Z174" s="383"/>
      <c r="AA174" s="232"/>
      <c r="AB174" s="233"/>
      <c r="AC174" s="232"/>
      <c r="AD174" s="234"/>
      <c r="AE174" s="234"/>
      <c r="AF174" s="116"/>
      <c r="AG174" s="116"/>
    </row>
    <row r="175" spans="1:33" s="34" customFormat="1" ht="43.5" x14ac:dyDescent="0.25">
      <c r="A175" s="48"/>
      <c r="B175" s="846" t="s">
        <v>308</v>
      </c>
      <c r="C175" s="847">
        <v>0</v>
      </c>
      <c r="D175" s="848">
        <v>0</v>
      </c>
      <c r="E175" s="849">
        <v>0</v>
      </c>
      <c r="F175" s="281">
        <v>0</v>
      </c>
      <c r="G175" s="280">
        <v>0</v>
      </c>
      <c r="H175" s="281">
        <v>0</v>
      </c>
      <c r="I175" s="280">
        <v>0</v>
      </c>
      <c r="J175" s="282">
        <v>0</v>
      </c>
      <c r="K175" s="280">
        <v>0</v>
      </c>
      <c r="L175" s="281">
        <v>0</v>
      </c>
      <c r="N175" s="206"/>
      <c r="P175" s="139"/>
      <c r="Q175" s="139"/>
      <c r="R175" s="139"/>
      <c r="S175" s="139"/>
      <c r="T175" s="139"/>
      <c r="U175" s="139"/>
      <c r="V175" s="381"/>
      <c r="W175" s="382"/>
      <c r="X175" s="383"/>
      <c r="Y175" s="382"/>
      <c r="Z175" s="383"/>
      <c r="AA175" s="232"/>
      <c r="AB175" s="233"/>
      <c r="AC175" s="232"/>
      <c r="AD175" s="234"/>
      <c r="AE175" s="234"/>
      <c r="AF175" s="116"/>
      <c r="AG175" s="116"/>
    </row>
    <row r="176" spans="1:33" s="34" customFormat="1" x14ac:dyDescent="0.25">
      <c r="A176" s="48"/>
      <c r="B176" s="846" t="s">
        <v>185</v>
      </c>
      <c r="C176" s="847">
        <v>228</v>
      </c>
      <c r="D176" s="848">
        <v>2315.7175418500005</v>
      </c>
      <c r="E176" s="849">
        <v>166</v>
      </c>
      <c r="F176" s="281">
        <v>1883.4609996600007</v>
      </c>
      <c r="G176" s="280">
        <v>10</v>
      </c>
      <c r="H176" s="281">
        <v>239.68431973</v>
      </c>
      <c r="I176" s="280">
        <v>0</v>
      </c>
      <c r="J176" s="282">
        <v>0</v>
      </c>
      <c r="K176" s="280">
        <v>404</v>
      </c>
      <c r="L176" s="281">
        <v>4438.8628612400016</v>
      </c>
      <c r="P176" s="139"/>
      <c r="Q176" s="139"/>
      <c r="R176" s="139"/>
      <c r="S176" s="139"/>
      <c r="T176" s="139"/>
      <c r="U176" s="139"/>
      <c r="V176" s="381"/>
      <c r="W176" s="382"/>
      <c r="X176" s="383"/>
      <c r="Y176" s="382"/>
      <c r="Z176" s="383"/>
      <c r="AA176" s="232"/>
      <c r="AB176" s="233"/>
      <c r="AC176" s="232"/>
      <c r="AD176" s="234"/>
      <c r="AE176" s="234"/>
      <c r="AF176" s="116"/>
      <c r="AG176" s="116"/>
    </row>
    <row r="177" spans="1:27" s="34" customFormat="1" ht="22.5" customHeight="1" x14ac:dyDescent="0.25">
      <c r="A177" s="48"/>
      <c r="B177" s="846" t="s">
        <v>186</v>
      </c>
      <c r="C177" s="847">
        <v>2180</v>
      </c>
      <c r="D177" s="848">
        <v>22557.733436669947</v>
      </c>
      <c r="E177" s="849">
        <v>1530</v>
      </c>
      <c r="F177" s="281">
        <v>15041.778143079999</v>
      </c>
      <c r="G177" s="280">
        <v>282</v>
      </c>
      <c r="H177" s="281">
        <v>3524.1129402199995</v>
      </c>
      <c r="I177" s="280">
        <v>0</v>
      </c>
      <c r="J177" s="282">
        <v>0</v>
      </c>
      <c r="K177" s="280">
        <v>3992</v>
      </c>
      <c r="L177" s="281">
        <v>41123.624519969948</v>
      </c>
      <c r="P177" s="139"/>
      <c r="Q177" s="139"/>
    </row>
    <row r="178" spans="1:27" s="34" customFormat="1" ht="29" x14ac:dyDescent="0.25">
      <c r="A178" s="48"/>
      <c r="B178" s="846" t="s">
        <v>187</v>
      </c>
      <c r="C178" s="847">
        <v>19</v>
      </c>
      <c r="D178" s="848">
        <v>199.87</v>
      </c>
      <c r="E178" s="849">
        <v>11</v>
      </c>
      <c r="F178" s="281">
        <v>114.084</v>
      </c>
      <c r="G178" s="280">
        <v>0</v>
      </c>
      <c r="H178" s="281">
        <v>0</v>
      </c>
      <c r="I178" s="280">
        <v>0</v>
      </c>
      <c r="J178" s="282">
        <v>0</v>
      </c>
      <c r="K178" s="280">
        <v>30</v>
      </c>
      <c r="L178" s="281">
        <v>313.95400000000001</v>
      </c>
      <c r="N178" s="206"/>
      <c r="P178" s="139"/>
      <c r="Q178" s="139"/>
    </row>
    <row r="179" spans="1:27" s="34" customFormat="1" ht="29" x14ac:dyDescent="0.25">
      <c r="A179" s="48"/>
      <c r="B179" s="846" t="s">
        <v>188</v>
      </c>
      <c r="C179" s="847">
        <v>70</v>
      </c>
      <c r="D179" s="848">
        <v>785.49099999999999</v>
      </c>
      <c r="E179" s="847">
        <v>38</v>
      </c>
      <c r="F179" s="281">
        <v>450.01900000000001</v>
      </c>
      <c r="G179" s="280">
        <v>0</v>
      </c>
      <c r="H179" s="279">
        <v>0</v>
      </c>
      <c r="I179" s="280">
        <v>0</v>
      </c>
      <c r="J179" s="282">
        <v>0</v>
      </c>
      <c r="K179" s="280">
        <v>108</v>
      </c>
      <c r="L179" s="281">
        <v>1235.51</v>
      </c>
      <c r="N179" s="206"/>
      <c r="P179" s="139"/>
      <c r="Q179" s="139"/>
    </row>
    <row r="180" spans="1:27" s="34" customFormat="1" ht="29" x14ac:dyDescent="0.25">
      <c r="A180" s="48"/>
      <c r="B180" s="846" t="s">
        <v>344</v>
      </c>
      <c r="C180" s="850">
        <v>0</v>
      </c>
      <c r="D180" s="851">
        <v>0</v>
      </c>
      <c r="E180" s="850">
        <v>0</v>
      </c>
      <c r="F180" s="281">
        <v>0</v>
      </c>
      <c r="G180" s="280">
        <v>0</v>
      </c>
      <c r="H180" s="312">
        <v>0</v>
      </c>
      <c r="I180" s="280">
        <v>0</v>
      </c>
      <c r="J180" s="282">
        <v>0</v>
      </c>
      <c r="K180" s="280">
        <v>0</v>
      </c>
      <c r="L180" s="281">
        <v>0</v>
      </c>
      <c r="N180" s="206"/>
      <c r="P180" s="139"/>
      <c r="Q180" s="139"/>
    </row>
    <row r="181" spans="1:27" s="34" customFormat="1" ht="21" customHeight="1" x14ac:dyDescent="0.25">
      <c r="A181" s="48"/>
      <c r="B181" s="846" t="s">
        <v>309</v>
      </c>
      <c r="C181" s="849">
        <v>0</v>
      </c>
      <c r="D181" s="852">
        <v>0</v>
      </c>
      <c r="E181" s="849">
        <v>0</v>
      </c>
      <c r="F181" s="281">
        <v>0</v>
      </c>
      <c r="G181" s="280">
        <v>0</v>
      </c>
      <c r="H181" s="281">
        <v>0</v>
      </c>
      <c r="I181" s="280">
        <v>0</v>
      </c>
      <c r="J181" s="282">
        <v>0</v>
      </c>
      <c r="K181" s="280">
        <v>0</v>
      </c>
      <c r="L181" s="281">
        <v>0</v>
      </c>
      <c r="P181" s="139"/>
      <c r="Q181" s="139"/>
    </row>
    <row r="182" spans="1:27" s="34" customFormat="1" x14ac:dyDescent="0.25">
      <c r="A182" s="48"/>
      <c r="B182" s="853" t="s">
        <v>490</v>
      </c>
      <c r="C182" s="854">
        <v>3344</v>
      </c>
      <c r="D182" s="855">
        <v>38551.71234493993</v>
      </c>
      <c r="E182" s="854">
        <v>2503</v>
      </c>
      <c r="F182" s="196">
        <v>29327.841864559992</v>
      </c>
      <c r="G182" s="195">
        <v>433</v>
      </c>
      <c r="H182" s="196">
        <v>5903.6808710799996</v>
      </c>
      <c r="I182" s="195">
        <v>0</v>
      </c>
      <c r="J182" s="197">
        <v>0</v>
      </c>
      <c r="K182" s="306">
        <v>6280</v>
      </c>
      <c r="L182" s="197">
        <v>73783.235080579907</v>
      </c>
      <c r="P182" s="139"/>
      <c r="Q182" s="139"/>
    </row>
    <row r="183" spans="1:27" x14ac:dyDescent="0.25">
      <c r="A183" s="16"/>
      <c r="C183" s="671"/>
      <c r="D183" s="671"/>
      <c r="E183" s="834"/>
      <c r="I183" s="137"/>
      <c r="J183" s="135"/>
    </row>
    <row r="184" spans="1:27" ht="18" customHeight="1" x14ac:dyDescent="0.25">
      <c r="A184" s="16"/>
      <c r="B184" s="835"/>
      <c r="C184" s="646"/>
      <c r="D184" s="646"/>
      <c r="E184" s="834"/>
      <c r="F184" s="140"/>
      <c r="H184" s="188"/>
      <c r="I184" s="137"/>
      <c r="J184" s="135"/>
      <c r="L184" s="749"/>
    </row>
    <row r="185" spans="1:27" s="591" customFormat="1" ht="26.25" customHeight="1" x14ac:dyDescent="0.25">
      <c r="A185" s="1433"/>
      <c r="B185" s="1684" t="s">
        <v>310</v>
      </c>
      <c r="C185" s="1684"/>
      <c r="D185" s="1684"/>
      <c r="E185" s="1684"/>
      <c r="F185" s="1289" t="s">
        <v>548</v>
      </c>
      <c r="G185" s="1289"/>
      <c r="H185" s="1289"/>
      <c r="I185" s="223"/>
      <c r="J185" s="223"/>
      <c r="K185" s="607"/>
      <c r="L185" s="607"/>
      <c r="M185" s="1434"/>
      <c r="Q185" s="1434"/>
      <c r="R185" s="1434"/>
      <c r="S185" s="1434"/>
      <c r="T185" s="1434"/>
      <c r="U185" s="1434"/>
      <c r="V185" s="1434"/>
      <c r="W185" s="336"/>
      <c r="X185" s="335"/>
      <c r="Y185" s="335"/>
      <c r="Z185" s="335"/>
      <c r="AA185" s="335"/>
    </row>
    <row r="186" spans="1:27" ht="10.5" customHeight="1" x14ac:dyDescent="0.25">
      <c r="A186" s="30"/>
      <c r="B186" s="661"/>
      <c r="C186" s="662"/>
      <c r="D186" s="662"/>
      <c r="G186" s="27"/>
      <c r="H186" s="31"/>
      <c r="J186" s="47"/>
      <c r="K186" s="140"/>
      <c r="L186" s="140"/>
    </row>
    <row r="187" spans="1:27" ht="26" x14ac:dyDescent="0.25">
      <c r="A187" s="16"/>
      <c r="B187" s="856" t="s">
        <v>28</v>
      </c>
      <c r="C187" s="857" t="s">
        <v>3</v>
      </c>
      <c r="D187" s="858" t="s">
        <v>117</v>
      </c>
      <c r="F187" s="311" t="s">
        <v>28</v>
      </c>
      <c r="G187" s="42" t="s">
        <v>273</v>
      </c>
      <c r="H187" s="310" t="s">
        <v>274</v>
      </c>
      <c r="I187" s="47"/>
      <c r="J187" s="198"/>
      <c r="K187" s="140"/>
      <c r="L187" s="24"/>
      <c r="M187" s="20"/>
      <c r="P187" s="24"/>
    </row>
    <row r="188" spans="1:27" x14ac:dyDescent="0.25">
      <c r="A188" s="16"/>
      <c r="B188" s="671" t="s">
        <v>69</v>
      </c>
      <c r="C188" s="654">
        <v>0</v>
      </c>
      <c r="D188" s="664">
        <v>0</v>
      </c>
      <c r="F188" s="44" t="s">
        <v>69</v>
      </c>
      <c r="G188" s="43">
        <v>20</v>
      </c>
      <c r="H188" s="43">
        <v>0</v>
      </c>
      <c r="I188" s="47"/>
      <c r="J188" s="140"/>
      <c r="L188" s="24"/>
      <c r="M188" s="20"/>
      <c r="P188" s="24"/>
    </row>
    <row r="189" spans="1:27" x14ac:dyDescent="0.25">
      <c r="A189" s="16"/>
      <c r="B189" s="671" t="s">
        <v>32</v>
      </c>
      <c r="C189" s="654">
        <v>0</v>
      </c>
      <c r="D189" s="664">
        <v>0</v>
      </c>
      <c r="F189" s="44" t="s">
        <v>32</v>
      </c>
      <c r="G189" s="43">
        <v>18</v>
      </c>
      <c r="H189" s="43">
        <v>0</v>
      </c>
      <c r="I189" s="47"/>
      <c r="L189" s="24"/>
      <c r="M189" s="20"/>
      <c r="P189" s="24"/>
    </row>
    <row r="190" spans="1:27" x14ac:dyDescent="0.25">
      <c r="A190" s="16"/>
      <c r="B190" s="671" t="s">
        <v>33</v>
      </c>
      <c r="C190" s="654">
        <v>0</v>
      </c>
      <c r="D190" s="664">
        <v>0</v>
      </c>
      <c r="F190" s="44" t="s">
        <v>33</v>
      </c>
      <c r="G190" s="43">
        <v>30</v>
      </c>
      <c r="H190" s="43">
        <v>0</v>
      </c>
      <c r="I190" s="47"/>
      <c r="L190" s="24"/>
      <c r="M190" s="20"/>
      <c r="P190" s="24"/>
    </row>
    <row r="191" spans="1:27" x14ac:dyDescent="0.25">
      <c r="A191" s="16"/>
      <c r="B191" s="671" t="s">
        <v>34</v>
      </c>
      <c r="C191" s="654">
        <v>0</v>
      </c>
      <c r="D191" s="664">
        <v>0</v>
      </c>
      <c r="F191" s="44" t="s">
        <v>34</v>
      </c>
      <c r="G191" s="43">
        <v>10</v>
      </c>
      <c r="H191" s="43">
        <v>0</v>
      </c>
      <c r="I191" s="47"/>
      <c r="L191" s="24"/>
      <c r="M191" s="20"/>
      <c r="P191" s="24"/>
    </row>
    <row r="192" spans="1:27" x14ac:dyDescent="0.25">
      <c r="A192" s="16"/>
      <c r="B192" s="671" t="s">
        <v>35</v>
      </c>
      <c r="C192" s="654">
        <v>0</v>
      </c>
      <c r="D192" s="664">
        <v>0</v>
      </c>
      <c r="F192" s="44" t="s">
        <v>35</v>
      </c>
      <c r="G192" s="43">
        <v>28</v>
      </c>
      <c r="H192" s="43">
        <v>0</v>
      </c>
      <c r="I192" s="47"/>
      <c r="L192" s="24"/>
      <c r="M192" s="20"/>
      <c r="P192" s="24"/>
    </row>
    <row r="193" spans="1:40" x14ac:dyDescent="0.25">
      <c r="A193" s="16"/>
      <c r="B193" s="671" t="s">
        <v>31</v>
      </c>
      <c r="C193" s="654">
        <v>0</v>
      </c>
      <c r="D193" s="664">
        <v>0</v>
      </c>
      <c r="F193" s="44" t="s">
        <v>31</v>
      </c>
      <c r="G193" s="43">
        <v>14</v>
      </c>
      <c r="H193" s="43">
        <v>0</v>
      </c>
      <c r="I193" s="47"/>
      <c r="L193" s="24"/>
      <c r="M193" s="20"/>
      <c r="P193" s="24"/>
      <c r="V193" s="349"/>
      <c r="W193" s="326"/>
      <c r="AA193" s="20"/>
      <c r="AB193" s="17"/>
    </row>
    <row r="194" spans="1:40" x14ac:dyDescent="0.25">
      <c r="A194" s="16"/>
      <c r="B194" s="671" t="s">
        <v>36</v>
      </c>
      <c r="C194" s="654">
        <v>0</v>
      </c>
      <c r="D194" s="664">
        <v>0</v>
      </c>
      <c r="F194" s="44" t="s">
        <v>36</v>
      </c>
      <c r="G194" s="43">
        <v>9</v>
      </c>
      <c r="H194" s="43">
        <v>0</v>
      </c>
      <c r="I194" s="47"/>
      <c r="L194" s="24"/>
      <c r="M194" s="20"/>
      <c r="P194" s="24"/>
      <c r="V194" s="349"/>
      <c r="W194" s="326"/>
      <c r="AA194" s="20"/>
      <c r="AB194" s="17"/>
    </row>
    <row r="195" spans="1:40" x14ac:dyDescent="0.35">
      <c r="A195" s="16"/>
      <c r="B195" s="671" t="s">
        <v>37</v>
      </c>
      <c r="C195" s="654">
        <v>0</v>
      </c>
      <c r="D195" s="664">
        <v>0</v>
      </c>
      <c r="F195" s="44" t="s">
        <v>37</v>
      </c>
      <c r="G195" s="43">
        <v>9</v>
      </c>
      <c r="H195" s="43">
        <v>0</v>
      </c>
      <c r="I195" s="47"/>
      <c r="L195" s="24"/>
      <c r="M195" s="20"/>
      <c r="P195" s="24"/>
      <c r="V195" s="349"/>
      <c r="W195" s="612"/>
      <c r="X195" s="612"/>
      <c r="Y195" s="612"/>
      <c r="AA195" s="20"/>
      <c r="AB195" s="17"/>
    </row>
    <row r="196" spans="1:40" hidden="1" x14ac:dyDescent="0.35">
      <c r="A196" s="16"/>
      <c r="B196" s="671" t="s">
        <v>41</v>
      </c>
      <c r="C196" s="859">
        <v>0</v>
      </c>
      <c r="D196" s="840">
        <v>0</v>
      </c>
      <c r="F196" s="44" t="s">
        <v>41</v>
      </c>
      <c r="G196" s="43">
        <v>0</v>
      </c>
      <c r="H196" s="43">
        <v>0</v>
      </c>
      <c r="I196" s="47"/>
      <c r="L196" s="24"/>
      <c r="M196" s="20"/>
      <c r="P196" s="24"/>
      <c r="V196" s="349"/>
      <c r="W196" s="613"/>
      <c r="X196" s="614"/>
      <c r="Y196" s="614"/>
      <c r="AA196" s="20"/>
      <c r="AB196" s="17"/>
    </row>
    <row r="197" spans="1:40" hidden="1" x14ac:dyDescent="0.25">
      <c r="A197" s="16"/>
      <c r="B197" s="671" t="s">
        <v>39</v>
      </c>
      <c r="C197" s="859">
        <v>0</v>
      </c>
      <c r="D197" s="840">
        <v>0</v>
      </c>
      <c r="F197" s="44" t="s">
        <v>39</v>
      </c>
      <c r="G197" s="43">
        <v>0</v>
      </c>
      <c r="H197" s="43">
        <v>0</v>
      </c>
      <c r="I197" s="47"/>
      <c r="J197" s="202"/>
      <c r="L197" s="24"/>
      <c r="M197" s="20"/>
      <c r="P197" s="24"/>
      <c r="V197" s="349"/>
      <c r="W197" s="326"/>
      <c r="AA197" s="20"/>
      <c r="AB197" s="17"/>
    </row>
    <row r="198" spans="1:40" hidden="1" x14ac:dyDescent="0.35">
      <c r="A198" s="16"/>
      <c r="B198" s="671" t="s">
        <v>40</v>
      </c>
      <c r="C198" s="859">
        <v>0</v>
      </c>
      <c r="D198" s="840">
        <v>0</v>
      </c>
      <c r="F198" s="44" t="s">
        <v>40</v>
      </c>
      <c r="G198" s="43">
        <v>0</v>
      </c>
      <c r="H198" s="43">
        <v>0</v>
      </c>
      <c r="I198" s="47"/>
      <c r="L198" s="24"/>
      <c r="M198" s="20"/>
      <c r="P198" s="24"/>
      <c r="V198" s="349"/>
      <c r="W198" s="613"/>
      <c r="X198" s="614"/>
      <c r="Y198" s="614"/>
      <c r="AA198" s="20"/>
      <c r="AB198" s="17"/>
    </row>
    <row r="199" spans="1:40" hidden="1" x14ac:dyDescent="0.35">
      <c r="A199" s="16"/>
      <c r="B199" s="671" t="s">
        <v>70</v>
      </c>
      <c r="C199" s="859">
        <v>0</v>
      </c>
      <c r="D199" s="840">
        <v>0</v>
      </c>
      <c r="F199" s="44" t="s">
        <v>70</v>
      </c>
      <c r="G199" s="43">
        <v>0</v>
      </c>
      <c r="H199" s="43">
        <v>0</v>
      </c>
      <c r="I199" s="47"/>
      <c r="L199" s="25"/>
      <c r="M199" s="20"/>
      <c r="P199" s="24"/>
      <c r="V199" s="349"/>
      <c r="W199" s="613"/>
      <c r="X199" s="614"/>
      <c r="Y199" s="614"/>
      <c r="AA199" s="20"/>
      <c r="AB199" s="17"/>
    </row>
    <row r="200" spans="1:40" x14ac:dyDescent="0.25">
      <c r="A200" s="16"/>
      <c r="B200" s="856" t="s">
        <v>29</v>
      </c>
      <c r="C200" s="643">
        <f>SUM(C188:C199)</f>
        <v>0</v>
      </c>
      <c r="D200" s="1526">
        <f>SUM(D188:D199)</f>
        <v>0</v>
      </c>
      <c r="F200" s="311" t="s">
        <v>29</v>
      </c>
      <c r="G200" s="42">
        <f>SUM(G188:G199)</f>
        <v>138</v>
      </c>
      <c r="H200" s="42">
        <f>SUM(H188:H199)</f>
        <v>0</v>
      </c>
      <c r="I200" s="47"/>
      <c r="J200" s="140"/>
      <c r="K200" s="202"/>
      <c r="L200" s="24"/>
      <c r="M200" s="20"/>
      <c r="P200" s="24"/>
      <c r="V200" s="349"/>
      <c r="W200" s="326"/>
      <c r="AA200" s="20"/>
      <c r="AB200" s="17"/>
    </row>
    <row r="201" spans="1:40" ht="18" customHeight="1" x14ac:dyDescent="0.25">
      <c r="A201" s="16"/>
      <c r="H201" s="47"/>
      <c r="I201" s="47"/>
      <c r="J201" s="47"/>
      <c r="AC201" s="17"/>
    </row>
    <row r="202" spans="1:40" ht="18" customHeight="1" x14ac:dyDescent="0.25">
      <c r="A202" s="16"/>
      <c r="H202" s="47"/>
      <c r="I202" s="47"/>
      <c r="J202" s="47"/>
      <c r="AC202" s="17"/>
    </row>
    <row r="203" spans="1:40" ht="18" customHeight="1" x14ac:dyDescent="0.25">
      <c r="A203" s="16"/>
      <c r="B203" s="835"/>
      <c r="C203" s="671"/>
      <c r="D203" s="671"/>
      <c r="E203" s="834"/>
      <c r="H203" s="47"/>
      <c r="I203" s="47"/>
      <c r="J203" s="47"/>
      <c r="AC203" s="17"/>
    </row>
    <row r="204" spans="1:40" ht="18" customHeight="1" x14ac:dyDescent="0.25">
      <c r="A204" s="16"/>
      <c r="B204" s="835"/>
      <c r="C204" s="671"/>
      <c r="D204" s="671"/>
      <c r="E204" s="834"/>
      <c r="H204" s="47"/>
      <c r="I204" s="47"/>
      <c r="J204" s="47"/>
      <c r="AC204" s="17"/>
    </row>
    <row r="205" spans="1:40" s="591" customFormat="1" ht="27.75" customHeight="1" x14ac:dyDescent="0.25">
      <c r="A205" s="1433"/>
      <c r="B205" s="1684" t="s">
        <v>378</v>
      </c>
      <c r="C205" s="1684"/>
      <c r="D205" s="1684"/>
      <c r="E205" s="1684"/>
      <c r="G205" s="1435"/>
      <c r="H205" s="1435"/>
      <c r="I205" s="1435"/>
      <c r="J205" s="1435"/>
      <c r="L205" s="1436"/>
      <c r="M205" s="1434"/>
      <c r="Q205" s="1437"/>
      <c r="R205" s="1437"/>
      <c r="S205" s="1437"/>
      <c r="T205" s="1437"/>
      <c r="U205" s="1437"/>
      <c r="V205" s="1437"/>
      <c r="W205" s="336"/>
      <c r="X205" s="335"/>
      <c r="Y205" s="1438"/>
      <c r="Z205" s="1439"/>
      <c r="AA205" s="1440"/>
      <c r="AB205" s="600"/>
      <c r="AC205" s="1441"/>
      <c r="AD205" s="600"/>
      <c r="AE205" s="1441"/>
      <c r="AF205" s="1441"/>
    </row>
    <row r="206" spans="1:40" ht="18" customHeight="1" x14ac:dyDescent="0.25">
      <c r="A206" s="30"/>
      <c r="B206" s="661"/>
      <c r="C206" s="654"/>
      <c r="D206" s="654"/>
      <c r="E206" s="860"/>
      <c r="J206" s="19"/>
      <c r="X206" s="384"/>
    </row>
    <row r="207" spans="1:40" ht="15" customHeight="1" x14ac:dyDescent="0.25">
      <c r="A207" s="16"/>
      <c r="B207" s="860"/>
      <c r="C207" s="1720" t="s">
        <v>193</v>
      </c>
      <c r="D207" s="1721"/>
      <c r="E207" s="1738" t="s">
        <v>193</v>
      </c>
      <c r="F207" s="1739"/>
      <c r="G207" s="1724"/>
      <c r="H207" s="1725"/>
      <c r="K207" s="1738" t="s">
        <v>190</v>
      </c>
      <c r="L207" s="1739"/>
      <c r="M207" s="1738" t="s">
        <v>190</v>
      </c>
      <c r="N207" s="1739"/>
      <c r="P207" s="24"/>
      <c r="Q207" s="20"/>
      <c r="X207" s="385"/>
    </row>
    <row r="208" spans="1:40" x14ac:dyDescent="0.25">
      <c r="A208" s="16"/>
      <c r="B208" s="861"/>
      <c r="C208" s="1712" t="s">
        <v>1561</v>
      </c>
      <c r="D208" s="1713"/>
      <c r="E208" s="1712" t="s">
        <v>1562</v>
      </c>
      <c r="F208" s="1713"/>
      <c r="G208" s="1722" t="s">
        <v>385</v>
      </c>
      <c r="H208" s="1723"/>
      <c r="I208" s="140"/>
      <c r="K208" s="1712" t="s">
        <v>1561</v>
      </c>
      <c r="L208" s="1713"/>
      <c r="M208" s="1712" t="s">
        <v>1562</v>
      </c>
      <c r="N208" s="1713"/>
      <c r="O208" s="1740" t="s">
        <v>385</v>
      </c>
      <c r="P208" s="1741"/>
      <c r="X208" s="335"/>
      <c r="Y208" s="590"/>
      <c r="Z208" s="590"/>
      <c r="AA208" s="590"/>
      <c r="AB208" s="591"/>
      <c r="AC208" s="592"/>
      <c r="AD208" s="592"/>
      <c r="AE208" s="592"/>
      <c r="AG208" s="326"/>
      <c r="AH208" s="1733" t="s">
        <v>193</v>
      </c>
      <c r="AI208" s="1733"/>
      <c r="AJ208" s="1733"/>
      <c r="AL208" s="1733" t="s">
        <v>190</v>
      </c>
      <c r="AM208" s="1733"/>
      <c r="AN208" s="1733"/>
    </row>
    <row r="209" spans="1:40" ht="15" customHeight="1" x14ac:dyDescent="0.25">
      <c r="A209" s="16"/>
      <c r="B209" s="862" t="s">
        <v>189</v>
      </c>
      <c r="C209" s="863" t="s">
        <v>68</v>
      </c>
      <c r="D209" s="864" t="s">
        <v>191</v>
      </c>
      <c r="E209" s="863" t="s">
        <v>68</v>
      </c>
      <c r="F209" s="323" t="s">
        <v>191</v>
      </c>
      <c r="G209" s="542" t="s">
        <v>771</v>
      </c>
      <c r="H209" s="323" t="s">
        <v>772</v>
      </c>
      <c r="I209" s="140"/>
      <c r="J209" s="156" t="s">
        <v>189</v>
      </c>
      <c r="K209" s="323" t="s">
        <v>68</v>
      </c>
      <c r="L209" s="323" t="s">
        <v>191</v>
      </c>
      <c r="M209" s="323" t="s">
        <v>68</v>
      </c>
      <c r="N209" s="323" t="s">
        <v>191</v>
      </c>
      <c r="O209" s="542" t="s">
        <v>771</v>
      </c>
      <c r="P209" s="323" t="s">
        <v>772</v>
      </c>
      <c r="V209" s="349"/>
      <c r="W209" s="593"/>
      <c r="X209" s="594"/>
      <c r="Y209" s="594"/>
      <c r="Z209" s="594"/>
      <c r="AA209" s="591"/>
      <c r="AB209" s="595"/>
      <c r="AC209" s="595"/>
      <c r="AD209" s="595"/>
      <c r="AF209" s="386" t="s">
        <v>353</v>
      </c>
      <c r="AG209" s="495" t="s">
        <v>68</v>
      </c>
      <c r="AH209" s="387" t="s">
        <v>49</v>
      </c>
      <c r="AI209" s="387" t="s">
        <v>191</v>
      </c>
      <c r="AK209" s="495" t="s">
        <v>68</v>
      </c>
      <c r="AL209" s="387" t="s">
        <v>49</v>
      </c>
      <c r="AM209" s="387" t="s">
        <v>191</v>
      </c>
    </row>
    <row r="210" spans="1:40" ht="15" customHeight="1" x14ac:dyDescent="0.25">
      <c r="A210" s="16"/>
      <c r="B210" s="865" t="s">
        <v>172</v>
      </c>
      <c r="C210" s="961">
        <v>4462</v>
      </c>
      <c r="D210" s="309">
        <v>9.2091275212909007</v>
      </c>
      <c r="E210" s="976">
        <v>4503</v>
      </c>
      <c r="F210" s="309">
        <v>9.2322393959582492</v>
      </c>
      <c r="G210" s="138">
        <f>C210-E210</f>
        <v>-41</v>
      </c>
      <c r="H210" s="641">
        <f>D210-F210</f>
        <v>-2.3111874667348431E-2</v>
      </c>
      <c r="I210" s="140"/>
      <c r="J210" s="157" t="s">
        <v>172</v>
      </c>
      <c r="K210" s="961">
        <v>4966</v>
      </c>
      <c r="L210" s="309">
        <v>9.2288048731373351</v>
      </c>
      <c r="M210" s="961">
        <v>4667</v>
      </c>
      <c r="N210" s="309">
        <v>8.8881503782944087</v>
      </c>
      <c r="O210" s="138">
        <f>K210-M210</f>
        <v>299</v>
      </c>
      <c r="P210" s="309">
        <f>L210-N210</f>
        <v>0.34065449484292643</v>
      </c>
      <c r="V210" s="349"/>
      <c r="W210" s="596"/>
      <c r="X210" s="597"/>
      <c r="Y210" s="598"/>
      <c r="Z210" s="598"/>
      <c r="AA210" s="591"/>
      <c r="AB210" s="599"/>
      <c r="AC210" s="600"/>
      <c r="AD210" s="600"/>
      <c r="AF210" s="496" t="s">
        <v>172</v>
      </c>
      <c r="AG210" s="389">
        <v>3200</v>
      </c>
      <c r="AH210" s="371">
        <v>21514.3410817</v>
      </c>
      <c r="AI210" s="371">
        <f>+AH210/AG210</f>
        <v>6.7232315880312505</v>
      </c>
      <c r="AK210" s="389">
        <v>2970</v>
      </c>
      <c r="AL210" s="371">
        <v>19460.86</v>
      </c>
      <c r="AM210" s="371">
        <f>+AL210/AK210</f>
        <v>6.5524781144781148</v>
      </c>
    </row>
    <row r="211" spans="1:40" ht="15" customHeight="1" x14ac:dyDescent="0.25">
      <c r="A211" s="16"/>
      <c r="B211" s="865" t="s">
        <v>192</v>
      </c>
      <c r="C211" s="961">
        <v>1981</v>
      </c>
      <c r="D211" s="309">
        <v>22.887097043417466</v>
      </c>
      <c r="E211" s="976">
        <v>1163</v>
      </c>
      <c r="F211" s="309">
        <v>21.430206866689595</v>
      </c>
      <c r="G211" s="138">
        <f>C211-E211</f>
        <v>818</v>
      </c>
      <c r="H211" s="641">
        <f>D211-F211</f>
        <v>1.456890176727871</v>
      </c>
      <c r="I211" s="140"/>
      <c r="J211" s="157" t="s">
        <v>192</v>
      </c>
      <c r="K211" s="961">
        <v>1314</v>
      </c>
      <c r="L211" s="309">
        <v>21.273204018706238</v>
      </c>
      <c r="M211" s="961">
        <v>1251</v>
      </c>
      <c r="N211" s="309">
        <v>22.182036559360508</v>
      </c>
      <c r="O211" s="635">
        <f>K211-M211</f>
        <v>63</v>
      </c>
      <c r="P211" s="309">
        <f>L211-N211</f>
        <v>-0.9088325406542701</v>
      </c>
      <c r="V211" s="349"/>
      <c r="W211" s="596"/>
      <c r="X211" s="597"/>
      <c r="Y211" s="598"/>
      <c r="Z211" s="598"/>
      <c r="AA211" s="591"/>
      <c r="AB211" s="599"/>
      <c r="AC211" s="600"/>
      <c r="AD211" s="600"/>
      <c r="AF211" s="388" t="s">
        <v>192</v>
      </c>
      <c r="AG211" s="389">
        <v>613</v>
      </c>
      <c r="AH211" s="371">
        <v>11387.261850180001</v>
      </c>
      <c r="AI211" s="371">
        <f>+AH211/AG211</f>
        <v>18.576283605513868</v>
      </c>
      <c r="AK211" s="389">
        <v>698</v>
      </c>
      <c r="AL211" s="371">
        <v>14183.69741406</v>
      </c>
      <c r="AM211" s="371">
        <f>+AL211/AK211</f>
        <v>20.320483401232092</v>
      </c>
    </row>
    <row r="212" spans="1:40" ht="15" customHeight="1" x14ac:dyDescent="0.25">
      <c r="A212" s="16"/>
      <c r="B212" s="866" t="s">
        <v>6</v>
      </c>
      <c r="C212" s="227">
        <f>SUM(C210:C211)</f>
        <v>6443</v>
      </c>
      <c r="D212" s="867"/>
      <c r="E212" s="977">
        <f>SUM(E210:E211)</f>
        <v>5666</v>
      </c>
      <c r="F212" s="13"/>
      <c r="G212" s="4"/>
      <c r="J212" s="45" t="s">
        <v>6</v>
      </c>
      <c r="K212" s="227">
        <f>SUM(K210:K211)</f>
        <v>6280</v>
      </c>
      <c r="L212" s="24"/>
      <c r="M212" s="227">
        <f>SUM(M210:M211)</f>
        <v>5918</v>
      </c>
      <c r="O212" s="720"/>
      <c r="P212" s="24"/>
      <c r="Q212" s="20"/>
      <c r="X212" s="601"/>
      <c r="Y212" s="602"/>
      <c r="Z212" s="603"/>
      <c r="AA212" s="335"/>
      <c r="AB212" s="591"/>
      <c r="AC212" s="604"/>
      <c r="AD212" s="605"/>
      <c r="AE212" s="591"/>
      <c r="AG212" s="390" t="s">
        <v>6</v>
      </c>
      <c r="AH212" s="391">
        <f>SUM(AG210:AG211)</f>
        <v>3813</v>
      </c>
      <c r="AI212" s="392"/>
      <c r="AJ212" s="326"/>
      <c r="AL212" s="391">
        <f>SUM(AK210:AK211)</f>
        <v>3668</v>
      </c>
      <c r="AM212" s="392"/>
      <c r="AN212" s="326"/>
    </row>
    <row r="213" spans="1:40" x14ac:dyDescent="0.25">
      <c r="A213" s="16"/>
      <c r="B213" s="868"/>
      <c r="C213" s="867"/>
      <c r="D213" s="867"/>
      <c r="E213" s="834"/>
      <c r="F213" s="297"/>
      <c r="G213" s="941"/>
      <c r="I213" s="297"/>
      <c r="J213" s="11"/>
      <c r="K213" s="297"/>
      <c r="L213" s="302"/>
      <c r="X213" s="335"/>
      <c r="Y213" s="335"/>
      <c r="Z213" s="335"/>
      <c r="AA213" s="335"/>
      <c r="AB213" s="591"/>
      <c r="AC213" s="606"/>
      <c r="AD213" s="607"/>
      <c r="AE213" s="591"/>
    </row>
    <row r="214" spans="1:40" ht="18" customHeight="1" x14ac:dyDescent="0.25">
      <c r="A214" s="16"/>
      <c r="B214" s="835"/>
      <c r="C214" s="671"/>
      <c r="D214" s="919"/>
      <c r="E214" s="869"/>
      <c r="I214" s="544"/>
      <c r="J214" s="135"/>
      <c r="K214" s="23"/>
      <c r="L214" s="23"/>
      <c r="N214" s="23"/>
      <c r="O214" s="23"/>
      <c r="P214" s="544"/>
      <c r="X214" s="335"/>
      <c r="Y214" s="335"/>
      <c r="Z214" s="335"/>
      <c r="AA214" s="335"/>
      <c r="AB214" s="591"/>
      <c r="AC214" s="606"/>
      <c r="AD214" s="607"/>
      <c r="AE214" s="591"/>
    </row>
    <row r="215" spans="1:40" ht="27.75" customHeight="1" x14ac:dyDescent="0.25">
      <c r="A215" s="30"/>
      <c r="B215" s="1684" t="s">
        <v>210</v>
      </c>
      <c r="C215" s="1684"/>
      <c r="D215" s="1684"/>
      <c r="E215" s="1684"/>
      <c r="H215" s="13"/>
      <c r="I215" s="13"/>
      <c r="J215" s="13"/>
      <c r="L215" s="137"/>
      <c r="Q215" s="4"/>
      <c r="R215" s="4"/>
      <c r="S215" s="4"/>
      <c r="T215" s="4"/>
      <c r="U215" s="4"/>
      <c r="V215" s="4"/>
      <c r="Y215" s="393"/>
      <c r="Z215" s="394"/>
      <c r="AA215" s="370"/>
      <c r="AB215" s="19"/>
      <c r="AC215" s="23"/>
      <c r="AD215" s="19"/>
      <c r="AE215" s="23"/>
      <c r="AF215" s="23"/>
    </row>
    <row r="216" spans="1:40" ht="15" customHeight="1" x14ac:dyDescent="0.25">
      <c r="A216" s="16"/>
      <c r="H216" s="13"/>
      <c r="I216" s="13"/>
      <c r="J216" s="13"/>
      <c r="L216" s="23"/>
      <c r="N216" s="23"/>
      <c r="P216" s="4"/>
      <c r="W216" s="332"/>
      <c r="Y216" s="393"/>
      <c r="Z216" s="394"/>
      <c r="AA216" s="370"/>
      <c r="AB216" s="19"/>
      <c r="AC216" s="23"/>
      <c r="AD216" s="19"/>
      <c r="AE216" s="23"/>
      <c r="AF216" s="23"/>
    </row>
    <row r="217" spans="1:40" ht="15" customHeight="1" x14ac:dyDescent="0.25">
      <c r="A217" s="16"/>
      <c r="B217" s="856" t="s">
        <v>28</v>
      </c>
      <c r="C217" s="863" t="s">
        <v>3</v>
      </c>
      <c r="D217" s="870" t="s">
        <v>117</v>
      </c>
      <c r="F217" s="13"/>
      <c r="H217" s="13"/>
      <c r="I217" s="13"/>
      <c r="L217" s="24"/>
      <c r="M217" s="20"/>
      <c r="P217" s="24"/>
      <c r="V217" s="349"/>
      <c r="W217" s="326"/>
      <c r="X217" s="393"/>
      <c r="AA217" s="19"/>
      <c r="AB217" s="17"/>
      <c r="AC217" s="140"/>
    </row>
    <row r="218" spans="1:40" x14ac:dyDescent="0.3">
      <c r="A218" s="16"/>
      <c r="B218" s="671" t="s">
        <v>69</v>
      </c>
      <c r="C218" s="859">
        <v>845</v>
      </c>
      <c r="D218" s="664">
        <v>9247.7704987500001</v>
      </c>
      <c r="F218" s="13"/>
      <c r="H218" s="13"/>
      <c r="I218" s="13"/>
      <c r="L218" s="24"/>
      <c r="M218" s="20"/>
      <c r="P218" s="23"/>
      <c r="Q218" s="23"/>
      <c r="R218" s="23"/>
      <c r="S218" s="23"/>
      <c r="T218" s="23"/>
      <c r="U218" s="23"/>
      <c r="V218" s="349"/>
      <c r="W218" s="326"/>
      <c r="X218" s="370"/>
      <c r="Y218" s="369"/>
      <c r="Z218" s="397"/>
      <c r="AA218" s="23"/>
      <c r="AB218" s="23"/>
      <c r="AC218" s="23"/>
      <c r="AD218" s="23"/>
      <c r="AE218" s="158"/>
    </row>
    <row r="219" spans="1:40" x14ac:dyDescent="0.3">
      <c r="A219" s="16"/>
      <c r="B219" s="671" t="s">
        <v>32</v>
      </c>
      <c r="C219" s="859">
        <v>809</v>
      </c>
      <c r="D219" s="664">
        <v>9165.7979012199994</v>
      </c>
      <c r="F219" s="13"/>
      <c r="H219" s="13"/>
      <c r="I219" s="13"/>
      <c r="L219" s="24"/>
      <c r="M219" s="20"/>
      <c r="N219" s="23"/>
      <c r="P219" s="4"/>
      <c r="Q219" s="4"/>
      <c r="R219" s="4"/>
      <c r="S219" s="4"/>
      <c r="T219" s="4"/>
      <c r="U219" s="4"/>
      <c r="V219" s="398"/>
      <c r="W219" s="326"/>
      <c r="X219" s="370">
        <v>1421</v>
      </c>
      <c r="Y219" s="369">
        <v>12252.63411767688</v>
      </c>
      <c r="Z219" s="397"/>
      <c r="AA219" s="23"/>
      <c r="AB219" s="23"/>
      <c r="AC219" s="23"/>
      <c r="AD219" s="23"/>
      <c r="AE219" s="159"/>
      <c r="AH219" s="1734"/>
      <c r="AI219" s="1734"/>
    </row>
    <row r="220" spans="1:40" x14ac:dyDescent="0.3">
      <c r="A220" s="16"/>
      <c r="B220" s="671" t="s">
        <v>33</v>
      </c>
      <c r="C220" s="859">
        <v>858</v>
      </c>
      <c r="D220" s="664">
        <v>8988.9563298699995</v>
      </c>
      <c r="F220" s="13"/>
      <c r="H220" s="13"/>
      <c r="I220" s="13"/>
      <c r="L220" s="1221"/>
      <c r="M220" s="20"/>
      <c r="O220" s="4"/>
      <c r="P220" s="23"/>
      <c r="Q220" s="23"/>
      <c r="R220" s="23"/>
      <c r="S220" s="23"/>
      <c r="T220" s="23"/>
      <c r="U220" s="23"/>
      <c r="V220" s="399"/>
      <c r="W220" s="326"/>
      <c r="X220" s="370">
        <v>1041</v>
      </c>
      <c r="Y220" s="369">
        <v>8292.7401420099995</v>
      </c>
      <c r="Z220" s="370"/>
      <c r="AA220" s="19"/>
      <c r="AB220" s="23"/>
      <c r="AC220" s="23"/>
      <c r="AD220" s="23"/>
      <c r="AE220" s="296"/>
      <c r="AH220" s="141"/>
      <c r="AI220" s="141"/>
    </row>
    <row r="221" spans="1:40" x14ac:dyDescent="0.3">
      <c r="A221" s="16"/>
      <c r="B221" s="671" t="s">
        <v>34</v>
      </c>
      <c r="C221" s="859">
        <v>957</v>
      </c>
      <c r="D221" s="664">
        <v>13439.095442999998</v>
      </c>
      <c r="F221" s="13"/>
      <c r="H221" s="13"/>
      <c r="I221" s="13"/>
      <c r="L221" s="24"/>
      <c r="M221" s="20"/>
      <c r="P221" s="23"/>
      <c r="Q221" s="23"/>
      <c r="R221" s="23"/>
      <c r="S221" s="23"/>
      <c r="T221" s="23"/>
      <c r="U221" s="23"/>
      <c r="V221" s="349"/>
      <c r="W221" s="326"/>
      <c r="X221" s="370">
        <v>770</v>
      </c>
      <c r="Y221" s="369">
        <v>6038.1425611800005</v>
      </c>
      <c r="Z221" s="397"/>
      <c r="AA221" s="23"/>
      <c r="AB221" s="23"/>
      <c r="AC221" s="23"/>
      <c r="AD221" s="23"/>
      <c r="AE221" s="158"/>
    </row>
    <row r="222" spans="1:40" x14ac:dyDescent="0.3">
      <c r="A222" s="16"/>
      <c r="B222" s="671" t="s">
        <v>35</v>
      </c>
      <c r="C222" s="859">
        <v>838</v>
      </c>
      <c r="D222" s="664">
        <v>10794.272742609999</v>
      </c>
      <c r="F222" s="13"/>
      <c r="H222" s="13"/>
      <c r="I222" s="13"/>
      <c r="L222" s="24"/>
      <c r="M222" s="20"/>
      <c r="P222" s="4"/>
      <c r="Q222" s="4"/>
      <c r="R222" s="4"/>
      <c r="S222" s="4"/>
      <c r="T222" s="4"/>
      <c r="U222" s="4"/>
      <c r="V222" s="398"/>
      <c r="W222" s="326"/>
      <c r="X222" s="370">
        <v>1043</v>
      </c>
      <c r="Y222" s="369">
        <v>10247.784376600001</v>
      </c>
      <c r="Z222" s="397"/>
      <c r="AA222" s="23"/>
      <c r="AB222" s="23"/>
      <c r="AC222" s="23"/>
      <c r="AD222" s="23"/>
      <c r="AE222" s="159"/>
      <c r="AH222" s="1734"/>
      <c r="AI222" s="1734"/>
    </row>
    <row r="223" spans="1:40" x14ac:dyDescent="0.3">
      <c r="A223" s="16"/>
      <c r="B223" s="671" t="s">
        <v>31</v>
      </c>
      <c r="C223" s="859">
        <v>775</v>
      </c>
      <c r="D223" s="664">
        <v>8943.0206398299997</v>
      </c>
      <c r="F223" s="13"/>
      <c r="H223" s="13"/>
      <c r="I223" s="13"/>
      <c r="L223" s="24"/>
      <c r="M223" s="20"/>
      <c r="O223" s="4"/>
      <c r="P223" s="23"/>
      <c r="Q223" s="23"/>
      <c r="R223" s="23"/>
      <c r="S223" s="23"/>
      <c r="T223" s="23"/>
      <c r="U223" s="23"/>
      <c r="V223" s="399"/>
      <c r="W223" s="326"/>
      <c r="X223" s="370">
        <v>1349</v>
      </c>
      <c r="Y223" s="369">
        <v>13272.00041705</v>
      </c>
      <c r="Z223" s="370"/>
      <c r="AA223" s="19"/>
      <c r="AB223" s="23"/>
      <c r="AC223" s="23"/>
      <c r="AD223" s="23"/>
      <c r="AE223" s="296"/>
      <c r="AH223" s="141"/>
      <c r="AI223" s="141"/>
    </row>
    <row r="224" spans="1:40" x14ac:dyDescent="0.3">
      <c r="A224" s="16"/>
      <c r="B224" s="671" t="s">
        <v>36</v>
      </c>
      <c r="C224" s="859">
        <v>678</v>
      </c>
      <c r="D224" s="664">
        <v>7343.8936927800005</v>
      </c>
      <c r="F224" s="13"/>
      <c r="H224" s="13"/>
      <c r="I224" s="13"/>
      <c r="L224" s="24"/>
      <c r="M224" s="20"/>
      <c r="P224" s="23"/>
      <c r="Q224" s="23"/>
      <c r="R224" s="23"/>
      <c r="S224" s="23"/>
      <c r="T224" s="23"/>
      <c r="U224" s="23"/>
      <c r="V224" s="349"/>
      <c r="W224" s="326"/>
      <c r="X224" s="370">
        <v>1296</v>
      </c>
      <c r="Y224" s="369">
        <v>12990.21725528</v>
      </c>
      <c r="Z224" s="397"/>
      <c r="AA224" s="23"/>
      <c r="AB224" s="23"/>
      <c r="AC224" s="23"/>
      <c r="AD224" s="23"/>
      <c r="AE224" s="158"/>
    </row>
    <row r="225" spans="1:35" x14ac:dyDescent="0.3">
      <c r="A225" s="16"/>
      <c r="B225" s="671" t="s">
        <v>37</v>
      </c>
      <c r="C225" s="859">
        <v>520</v>
      </c>
      <c r="D225" s="664">
        <v>5860.4278325199994</v>
      </c>
      <c r="F225" s="13"/>
      <c r="H225" s="13"/>
      <c r="I225" s="13"/>
      <c r="L225" s="24"/>
      <c r="M225" s="20"/>
      <c r="P225" s="4"/>
      <c r="Q225" s="4"/>
      <c r="R225" s="4"/>
      <c r="S225" s="4"/>
      <c r="T225" s="4"/>
      <c r="U225" s="4"/>
      <c r="V225" s="398"/>
      <c r="W225" s="326"/>
      <c r="X225" s="370">
        <v>1345</v>
      </c>
      <c r="Y225" s="369">
        <v>11734.405629929999</v>
      </c>
      <c r="Z225" s="397"/>
      <c r="AA225" s="23"/>
      <c r="AB225" s="23"/>
      <c r="AC225" s="23"/>
      <c r="AD225" s="23"/>
      <c r="AE225" s="159"/>
      <c r="AH225" s="1734"/>
      <c r="AI225" s="1734"/>
    </row>
    <row r="226" spans="1:35" hidden="1" x14ac:dyDescent="0.3">
      <c r="A226" s="16"/>
      <c r="B226" s="671" t="s">
        <v>41</v>
      </c>
      <c r="C226" s="859">
        <v>0</v>
      </c>
      <c r="D226" s="664">
        <v>0</v>
      </c>
      <c r="F226" s="13"/>
      <c r="H226" s="13"/>
      <c r="I226" s="13"/>
      <c r="L226" s="24"/>
      <c r="M226" s="20"/>
      <c r="O226" s="4"/>
      <c r="P226" s="23"/>
      <c r="Q226" s="23"/>
      <c r="R226" s="23"/>
      <c r="S226" s="23"/>
      <c r="T226" s="23"/>
      <c r="U226" s="23"/>
      <c r="V226" s="399"/>
      <c r="W226" s="326"/>
      <c r="X226" s="395"/>
      <c r="Y226" s="394"/>
      <c r="Z226" s="370"/>
      <c r="AA226" s="19"/>
      <c r="AB226" s="23"/>
      <c r="AC226" s="23"/>
      <c r="AD226" s="23"/>
      <c r="AE226" s="296"/>
      <c r="AH226" s="141"/>
      <c r="AI226" s="141"/>
    </row>
    <row r="227" spans="1:35" hidden="1" x14ac:dyDescent="0.3">
      <c r="A227" s="16"/>
      <c r="B227" s="671" t="s">
        <v>39</v>
      </c>
      <c r="C227" s="859">
        <v>0</v>
      </c>
      <c r="D227" s="664">
        <v>0</v>
      </c>
      <c r="F227" s="13"/>
      <c r="H227" s="13"/>
      <c r="I227" s="13"/>
      <c r="L227" s="24"/>
      <c r="M227" s="20"/>
      <c r="P227" s="23"/>
      <c r="Q227" s="23"/>
      <c r="R227" s="23"/>
      <c r="S227" s="23"/>
      <c r="T227" s="23"/>
      <c r="U227" s="23"/>
      <c r="V227" s="349"/>
      <c r="W227" s="326"/>
      <c r="X227" s="395"/>
      <c r="Y227" s="396"/>
      <c r="Z227" s="397"/>
      <c r="AA227" s="23"/>
      <c r="AB227" s="23"/>
      <c r="AC227" s="23"/>
      <c r="AD227" s="23"/>
      <c r="AE227" s="158"/>
    </row>
    <row r="228" spans="1:35" hidden="1" x14ac:dyDescent="0.3">
      <c r="A228" s="16"/>
      <c r="B228" s="671" t="s">
        <v>40</v>
      </c>
      <c r="C228" s="859">
        <v>0</v>
      </c>
      <c r="D228" s="664">
        <v>0</v>
      </c>
      <c r="F228" s="13"/>
      <c r="H228" s="13"/>
      <c r="I228" s="13"/>
      <c r="L228" s="24"/>
      <c r="M228" s="20"/>
      <c r="P228" s="4"/>
      <c r="Q228" s="4"/>
      <c r="R228" s="4"/>
      <c r="S228" s="4"/>
      <c r="T228" s="4"/>
      <c r="U228" s="4"/>
      <c r="V228" s="398"/>
      <c r="W228" s="326"/>
      <c r="X228" s="395"/>
      <c r="Y228" s="396"/>
      <c r="Z228" s="397"/>
      <c r="AA228" s="23"/>
      <c r="AB228" s="23"/>
      <c r="AC228" s="23"/>
      <c r="AD228" s="23"/>
      <c r="AE228" s="159"/>
      <c r="AH228" s="1734"/>
      <c r="AI228" s="1734"/>
    </row>
    <row r="229" spans="1:35" hidden="1" x14ac:dyDescent="0.3">
      <c r="A229" s="16"/>
      <c r="B229" s="671" t="s">
        <v>70</v>
      </c>
      <c r="C229" s="859">
        <v>0</v>
      </c>
      <c r="D229" s="664">
        <v>0</v>
      </c>
      <c r="F229" s="13"/>
      <c r="H229" s="13"/>
      <c r="I229" s="13"/>
      <c r="L229" s="24"/>
      <c r="M229" s="20"/>
      <c r="O229" s="4"/>
      <c r="P229" s="23"/>
      <c r="Q229" s="23"/>
      <c r="R229" s="23"/>
      <c r="S229" s="23"/>
      <c r="T229" s="23"/>
      <c r="U229" s="23"/>
      <c r="V229" s="399"/>
      <c r="W229" s="326"/>
      <c r="X229" s="395"/>
      <c r="Y229" s="394"/>
      <c r="Z229" s="370"/>
      <c r="AA229" s="19"/>
      <c r="AB229" s="23"/>
      <c r="AC229" s="23"/>
      <c r="AD229" s="23"/>
      <c r="AE229" s="296"/>
      <c r="AH229" s="141"/>
      <c r="AI229" s="141"/>
    </row>
    <row r="230" spans="1:35" x14ac:dyDescent="0.25">
      <c r="A230" s="16"/>
      <c r="B230" s="871" t="s">
        <v>29</v>
      </c>
      <c r="C230" s="872">
        <f>SUM(C218:C229)</f>
        <v>6280</v>
      </c>
      <c r="D230" s="873">
        <f>D218+D219+D220+D221+D222+D223+D224+D225+D226+D227+D228+D229</f>
        <v>73783.235080579994</v>
      </c>
      <c r="F230" s="13"/>
      <c r="H230" s="13"/>
      <c r="I230" s="13"/>
      <c r="L230" s="24"/>
      <c r="M230" s="20"/>
      <c r="P230" s="117"/>
      <c r="Q230" s="117"/>
      <c r="R230" s="117"/>
      <c r="S230" s="117"/>
      <c r="T230" s="117"/>
      <c r="U230" s="117"/>
      <c r="V230" s="370"/>
      <c r="W230" s="369"/>
      <c r="X230" s="395"/>
      <c r="Y230" s="394"/>
      <c r="Z230" s="370"/>
      <c r="AA230" s="19"/>
      <c r="AB230" s="23"/>
      <c r="AC230" s="23"/>
      <c r="AD230" s="23"/>
      <c r="AH230" s="23"/>
      <c r="AI230" s="19"/>
    </row>
    <row r="231" spans="1:35" ht="15" customHeight="1" x14ac:dyDescent="0.25">
      <c r="A231" s="16"/>
      <c r="C231" s="674"/>
      <c r="D231" s="674"/>
      <c r="F231" s="13"/>
      <c r="H231" s="13"/>
      <c r="I231" s="13"/>
      <c r="J231" s="13"/>
      <c r="X231" s="369"/>
      <c r="Y231" s="395"/>
      <c r="Z231" s="396"/>
      <c r="AA231" s="397"/>
      <c r="AC231" s="23"/>
      <c r="AD231" s="23"/>
      <c r="AE231" s="23"/>
      <c r="AI231" s="23"/>
    </row>
    <row r="232" spans="1:35" ht="15" customHeight="1" x14ac:dyDescent="0.25">
      <c r="A232" s="16"/>
      <c r="F232" s="13"/>
      <c r="H232" s="13"/>
      <c r="I232" s="13"/>
      <c r="J232" s="13"/>
      <c r="X232" s="369"/>
      <c r="Y232" s="400"/>
      <c r="Z232" s="400"/>
      <c r="AA232" s="401"/>
      <c r="AC232" s="23"/>
      <c r="AD232" s="23"/>
      <c r="AE232" s="19"/>
      <c r="AI232" s="23"/>
    </row>
    <row r="233" spans="1:35" ht="15" customHeight="1" x14ac:dyDescent="0.25">
      <c r="A233" s="16"/>
      <c r="E233" s="874"/>
      <c r="F233" s="13"/>
      <c r="H233" s="13"/>
      <c r="I233" s="13"/>
      <c r="J233" s="13"/>
      <c r="X233" s="369"/>
      <c r="AC233" s="23"/>
      <c r="AD233" s="23"/>
      <c r="AE233" s="19"/>
      <c r="AI233" s="23"/>
    </row>
    <row r="234" spans="1:35" ht="15" customHeight="1" x14ac:dyDescent="0.25">
      <c r="A234" s="16"/>
      <c r="C234" s="674"/>
      <c r="D234" s="674"/>
      <c r="F234" s="13"/>
      <c r="H234" s="13"/>
      <c r="I234" s="13"/>
      <c r="J234" s="13"/>
      <c r="X234" s="369"/>
      <c r="Y234" s="400"/>
      <c r="Z234" s="400"/>
      <c r="AA234" s="401"/>
      <c r="AC234" s="23"/>
      <c r="AD234" s="23"/>
      <c r="AE234" s="19"/>
      <c r="AI234" s="23"/>
    </row>
    <row r="235" spans="1:35" ht="15" customHeight="1" x14ac:dyDescent="0.25">
      <c r="A235" s="16"/>
      <c r="F235" s="13"/>
      <c r="H235" s="13"/>
      <c r="I235" s="13"/>
      <c r="J235" s="13"/>
      <c r="X235" s="369"/>
      <c r="Y235" s="400"/>
      <c r="Z235" s="400"/>
      <c r="AA235" s="401"/>
      <c r="AC235" s="23"/>
      <c r="AD235" s="23"/>
      <c r="AE235" s="19"/>
      <c r="AI235" s="23"/>
    </row>
    <row r="236" spans="1:35" ht="15" customHeight="1" x14ac:dyDescent="0.25">
      <c r="A236" s="16"/>
      <c r="F236" s="13"/>
      <c r="H236" s="13"/>
      <c r="I236" s="13"/>
      <c r="J236" s="13"/>
      <c r="X236" s="369"/>
      <c r="Y236" s="400"/>
      <c r="Z236" s="400"/>
      <c r="AA236" s="401"/>
      <c r="AC236" s="23"/>
      <c r="AD236" s="23"/>
      <c r="AE236" s="19"/>
      <c r="AI236" s="23"/>
    </row>
    <row r="237" spans="1:35" ht="15" customHeight="1" x14ac:dyDescent="0.25">
      <c r="A237" s="16"/>
      <c r="F237" s="13"/>
      <c r="H237" s="13"/>
      <c r="I237" s="13"/>
      <c r="J237" s="13"/>
      <c r="X237" s="369"/>
      <c r="Y237" s="400"/>
      <c r="Z237" s="400"/>
      <c r="AA237" s="401"/>
      <c r="AC237" s="23"/>
      <c r="AD237" s="23"/>
      <c r="AE237" s="19"/>
      <c r="AI237" s="23"/>
    </row>
    <row r="238" spans="1:35" ht="15" customHeight="1" x14ac:dyDescent="0.25">
      <c r="A238" s="16"/>
      <c r="F238" s="13"/>
      <c r="H238" s="13"/>
      <c r="I238" s="13"/>
      <c r="J238" s="13"/>
      <c r="X238" s="369"/>
      <c r="Y238" s="400"/>
      <c r="Z238" s="400"/>
      <c r="AA238" s="401"/>
      <c r="AC238" s="23"/>
      <c r="AD238" s="23"/>
      <c r="AE238" s="19"/>
      <c r="AI238" s="23"/>
    </row>
    <row r="239" spans="1:35" ht="15" customHeight="1" x14ac:dyDescent="0.25">
      <c r="A239" s="16"/>
      <c r="F239" s="13"/>
      <c r="H239" s="13"/>
      <c r="I239" s="13"/>
      <c r="J239" s="13"/>
      <c r="X239" s="369"/>
      <c r="Y239" s="400"/>
      <c r="Z239" s="400"/>
      <c r="AA239" s="401"/>
      <c r="AC239" s="23"/>
      <c r="AD239" s="23"/>
      <c r="AE239" s="19"/>
      <c r="AI239" s="23"/>
    </row>
    <row r="240" spans="1:35" ht="15" customHeight="1" x14ac:dyDescent="0.25">
      <c r="A240" s="16"/>
      <c r="B240" s="868"/>
      <c r="C240" s="875"/>
      <c r="D240" s="875"/>
      <c r="E240" s="876"/>
      <c r="G240" s="38"/>
      <c r="H240" s="13"/>
      <c r="I240" s="13"/>
      <c r="J240" s="13"/>
      <c r="X240" s="369"/>
      <c r="AC240" s="23"/>
      <c r="AD240" s="23"/>
      <c r="AE240" s="19"/>
      <c r="AI240" s="23"/>
    </row>
    <row r="241" spans="1:32" ht="23.5" customHeight="1" x14ac:dyDescent="0.25">
      <c r="A241" s="30"/>
      <c r="B241" s="1711" t="s">
        <v>351</v>
      </c>
      <c r="C241" s="1711"/>
      <c r="D241" s="1711"/>
      <c r="E241" s="1711"/>
      <c r="F241" s="1719"/>
      <c r="G241" s="1719"/>
      <c r="H241" s="1719"/>
      <c r="I241" s="13"/>
      <c r="J241" s="13"/>
      <c r="K241" s="13"/>
      <c r="L241" s="13"/>
      <c r="M241" s="452"/>
      <c r="Y241" s="400"/>
      <c r="Z241" s="370"/>
      <c r="AA241" s="369"/>
      <c r="AC241" s="17"/>
    </row>
    <row r="242" spans="1:32" ht="15.75" customHeight="1" x14ac:dyDescent="0.25">
      <c r="A242" s="16"/>
      <c r="E242" s="650"/>
      <c r="H242" s="13"/>
      <c r="I242" s="13"/>
      <c r="J242" s="13"/>
      <c r="K242" s="13"/>
      <c r="L242" s="13"/>
      <c r="M242" s="452"/>
      <c r="Y242" s="400"/>
      <c r="Z242" s="370"/>
      <c r="AA242" s="369"/>
      <c r="AC242" s="33"/>
      <c r="AE242" s="27"/>
    </row>
    <row r="243" spans="1:32" ht="30.75" customHeight="1" x14ac:dyDescent="0.25">
      <c r="A243" s="16"/>
      <c r="B243" s="877"/>
      <c r="C243" s="1730" t="s">
        <v>1563</v>
      </c>
      <c r="D243" s="1732"/>
      <c r="E243" s="1744" t="s">
        <v>1564</v>
      </c>
      <c r="F243" s="1745"/>
      <c r="G243" s="20"/>
      <c r="X243" s="1727" t="s">
        <v>508</v>
      </c>
      <c r="Y243" s="1727"/>
      <c r="Z243" s="1727"/>
      <c r="AA243" s="1727"/>
      <c r="AB243" s="53"/>
      <c r="AC243" s="1727" t="s">
        <v>494</v>
      </c>
      <c r="AD243" s="1727"/>
      <c r="AE243" s="1727"/>
      <c r="AF243" s="1727"/>
    </row>
    <row r="244" spans="1:32" ht="26.25" customHeight="1" x14ac:dyDescent="0.3">
      <c r="A244" s="16"/>
      <c r="B244" s="878" t="s">
        <v>189</v>
      </c>
      <c r="C244" s="1084" t="s">
        <v>68</v>
      </c>
      <c r="D244" s="879" t="s">
        <v>174</v>
      </c>
      <c r="E244" s="880" t="s">
        <v>68</v>
      </c>
      <c r="F244" s="760" t="s">
        <v>174</v>
      </c>
      <c r="G244" s="20"/>
      <c r="H244" s="20"/>
      <c r="L244" s="24"/>
      <c r="M244" s="20"/>
      <c r="P244" s="160"/>
      <c r="Q244" s="160"/>
      <c r="R244" s="160"/>
      <c r="S244" s="160"/>
      <c r="T244" s="160"/>
      <c r="U244" s="160"/>
      <c r="V244" s="402"/>
      <c r="W244" s="403" t="s">
        <v>189</v>
      </c>
      <c r="X244" s="404" t="s">
        <v>68</v>
      </c>
      <c r="Y244" s="404" t="s">
        <v>349</v>
      </c>
      <c r="Z244" s="404" t="s">
        <v>174</v>
      </c>
      <c r="AA244" s="303"/>
      <c r="AB244" s="403" t="s">
        <v>189</v>
      </c>
      <c r="AC244" s="404" t="s">
        <v>68</v>
      </c>
      <c r="AD244" s="404" t="s">
        <v>349</v>
      </c>
      <c r="AE244" s="404" t="s">
        <v>174</v>
      </c>
    </row>
    <row r="245" spans="1:32" ht="21" customHeight="1" x14ac:dyDescent="0.3">
      <c r="A245" s="16"/>
      <c r="B245" s="881" t="s">
        <v>172</v>
      </c>
      <c r="C245" s="1085">
        <v>421</v>
      </c>
      <c r="D245" s="648">
        <v>9.194009501187649</v>
      </c>
      <c r="E245" s="859">
        <v>616</v>
      </c>
      <c r="F245" s="648">
        <v>9.1956149602272728</v>
      </c>
      <c r="G245" s="20"/>
      <c r="H245" s="20"/>
      <c r="L245" s="24"/>
      <c r="M245" s="20"/>
      <c r="O245" s="160"/>
      <c r="P245" s="161"/>
      <c r="Q245" s="161"/>
      <c r="R245" s="161"/>
      <c r="S245" s="161"/>
      <c r="T245" s="161"/>
      <c r="U245" s="161"/>
      <c r="V245" s="349"/>
      <c r="W245" s="405" t="s">
        <v>172</v>
      </c>
      <c r="X245" s="436">
        <v>658</v>
      </c>
      <c r="Y245" s="437">
        <v>5776.5609999999997</v>
      </c>
      <c r="Z245" s="1136">
        <f>+Y245/X245</f>
        <v>8.7789680851063832</v>
      </c>
      <c r="AA245" s="51"/>
      <c r="AB245" s="405" t="s">
        <v>172</v>
      </c>
      <c r="AC245" s="389">
        <v>830</v>
      </c>
      <c r="AD245" s="371">
        <v>5428.8249999999998</v>
      </c>
      <c r="AE245" s="371">
        <f>+AD245/AC245</f>
        <v>6.5407530120481923</v>
      </c>
    </row>
    <row r="246" spans="1:32" ht="21" customHeight="1" x14ac:dyDescent="0.25">
      <c r="A246" s="16"/>
      <c r="B246" s="882" t="s">
        <v>173</v>
      </c>
      <c r="C246" s="1085">
        <v>99</v>
      </c>
      <c r="D246" s="648">
        <v>20.098483156767674</v>
      </c>
      <c r="E246" s="859">
        <v>280</v>
      </c>
      <c r="F246" s="648">
        <v>25.376377224678571</v>
      </c>
      <c r="G246" s="20"/>
      <c r="H246" s="20"/>
      <c r="L246" s="24"/>
      <c r="M246" s="20"/>
      <c r="P246" s="24"/>
      <c r="V246" s="349"/>
      <c r="W246" s="405" t="s">
        <v>173</v>
      </c>
      <c r="X246" s="718">
        <v>71</v>
      </c>
      <c r="Y246" s="719">
        <v>1355.82168581</v>
      </c>
      <c r="Z246" s="1136">
        <f>+Y246/X246</f>
        <v>19.096080081830987</v>
      </c>
      <c r="AA246" s="51"/>
      <c r="AB246" s="405" t="s">
        <v>173</v>
      </c>
      <c r="AC246" s="389">
        <v>43</v>
      </c>
      <c r="AD246" s="371">
        <v>686.34394599000007</v>
      </c>
      <c r="AE246" s="371">
        <f>+AD246/AC246</f>
        <v>15.961487116046513</v>
      </c>
    </row>
    <row r="247" spans="1:32" ht="15" customHeight="1" x14ac:dyDescent="0.25">
      <c r="A247" s="16"/>
      <c r="B247" s="883" t="s">
        <v>29</v>
      </c>
      <c r="C247" s="1086">
        <f>SUM(C245:C246)</f>
        <v>520</v>
      </c>
      <c r="D247" s="884"/>
      <c r="E247" s="885">
        <f>+E246+E245</f>
        <v>896</v>
      </c>
      <c r="F247" s="761"/>
      <c r="G247" s="20"/>
      <c r="H247" s="20"/>
      <c r="K247" s="26"/>
      <c r="L247" s="24"/>
      <c r="M247" s="20"/>
      <c r="P247" s="24"/>
      <c r="V247" s="349"/>
      <c r="W247" s="406" t="s">
        <v>29</v>
      </c>
      <c r="X247" s="407">
        <f>SUM(X245:X246)</f>
        <v>729</v>
      </c>
      <c r="Y247" s="408"/>
      <c r="Z247" s="409"/>
      <c r="AA247" s="304"/>
      <c r="AB247" s="406" t="s">
        <v>29</v>
      </c>
      <c r="AC247" s="407">
        <f>SUM(AC245:AC246)</f>
        <v>873</v>
      </c>
      <c r="AD247" s="408"/>
      <c r="AE247" s="409"/>
    </row>
    <row r="248" spans="1:32" ht="15.75" customHeight="1" x14ac:dyDescent="0.25">
      <c r="A248" s="16"/>
      <c r="B248" s="886"/>
      <c r="C248" s="887"/>
      <c r="D248" s="887"/>
      <c r="E248" s="887"/>
      <c r="F248" s="304"/>
      <c r="G248" s="305"/>
      <c r="H248" s="20"/>
      <c r="L248" s="26"/>
      <c r="Y248" s="410"/>
      <c r="Z248" s="409"/>
      <c r="AA248" s="409"/>
      <c r="AB248" s="304"/>
      <c r="AC248" s="305"/>
      <c r="AE248" s="27"/>
    </row>
    <row r="249" spans="1:32" ht="15.75" customHeight="1" x14ac:dyDescent="0.3">
      <c r="A249" s="16"/>
      <c r="G249" s="20"/>
      <c r="H249" s="20"/>
      <c r="P249" s="160"/>
      <c r="Q249" s="160"/>
      <c r="R249" s="160"/>
      <c r="S249" s="160"/>
      <c r="T249" s="160"/>
      <c r="U249" s="160"/>
      <c r="V249" s="160"/>
      <c r="W249" s="411"/>
      <c r="Y249" s="400"/>
      <c r="Z249" s="394"/>
      <c r="AA249" s="369"/>
      <c r="AC249" s="17"/>
    </row>
    <row r="250" spans="1:32" ht="15.75" customHeight="1" x14ac:dyDescent="0.3">
      <c r="A250" s="16"/>
      <c r="E250" s="650"/>
      <c r="P250" s="160"/>
      <c r="Q250" s="160"/>
      <c r="R250" s="160"/>
      <c r="S250" s="160"/>
      <c r="T250" s="160"/>
      <c r="U250" s="160"/>
      <c r="V250" s="160"/>
      <c r="W250" s="411"/>
      <c r="Y250" s="400"/>
      <c r="Z250" s="394"/>
      <c r="AA250" s="369"/>
      <c r="AC250" s="17"/>
    </row>
    <row r="251" spans="1:32" ht="15.75" customHeight="1" x14ac:dyDescent="0.3">
      <c r="A251" s="16"/>
      <c r="E251" s="650"/>
      <c r="H251" s="143"/>
      <c r="I251" s="144"/>
      <c r="J251" s="143"/>
      <c r="P251" s="160"/>
      <c r="Q251" s="160"/>
      <c r="R251" s="160"/>
      <c r="S251" s="160"/>
      <c r="T251" s="160"/>
      <c r="U251" s="160"/>
      <c r="V251" s="160"/>
      <c r="W251" s="411"/>
      <c r="Y251" s="400"/>
      <c r="Z251" s="370"/>
      <c r="AA251" s="369"/>
      <c r="AC251" s="17"/>
    </row>
    <row r="252" spans="1:32" ht="15.75" customHeight="1" x14ac:dyDescent="0.3">
      <c r="A252" s="16"/>
      <c r="E252" s="650"/>
      <c r="H252" s="144"/>
      <c r="I252" s="145"/>
      <c r="J252" s="26"/>
      <c r="P252" s="160"/>
      <c r="Q252" s="160"/>
      <c r="R252" s="160"/>
      <c r="S252" s="160"/>
      <c r="T252" s="160"/>
      <c r="U252" s="160"/>
      <c r="V252" s="160"/>
      <c r="W252" s="411"/>
      <c r="Y252" s="400"/>
      <c r="Z252" s="370"/>
      <c r="AA252" s="369"/>
      <c r="AC252" s="17"/>
    </row>
    <row r="253" spans="1:32" ht="15.75" customHeight="1" x14ac:dyDescent="0.3">
      <c r="A253" s="16"/>
      <c r="E253" s="650"/>
      <c r="G253" s="20"/>
      <c r="H253" s="20"/>
      <c r="P253" s="160"/>
      <c r="Q253" s="161"/>
      <c r="R253" s="161"/>
      <c r="S253" s="161"/>
      <c r="T253" s="161"/>
      <c r="U253" s="161"/>
      <c r="V253" s="161"/>
      <c r="W253" s="411"/>
      <c r="Y253" s="400"/>
      <c r="Z253" s="370"/>
      <c r="AA253" s="369"/>
      <c r="AC253" s="17"/>
    </row>
    <row r="254" spans="1:32" ht="15.75" customHeight="1" x14ac:dyDescent="0.3">
      <c r="A254" s="16"/>
      <c r="E254" s="650"/>
      <c r="G254" s="26"/>
      <c r="H254" s="26"/>
      <c r="Q254" s="160"/>
      <c r="R254" s="160"/>
      <c r="S254" s="160"/>
      <c r="T254" s="160"/>
      <c r="U254" s="160"/>
      <c r="V254" s="160"/>
      <c r="W254" s="411"/>
      <c r="Y254" s="400"/>
      <c r="Z254" s="370"/>
      <c r="AA254" s="369"/>
      <c r="AC254" s="17"/>
    </row>
    <row r="255" spans="1:32" ht="15.75" customHeight="1" x14ac:dyDescent="0.3">
      <c r="A255" s="16"/>
      <c r="E255" s="650"/>
      <c r="Q255" s="160"/>
      <c r="R255" s="160"/>
      <c r="S255" s="160"/>
      <c r="T255" s="160"/>
      <c r="U255" s="160"/>
      <c r="V255" s="160"/>
      <c r="W255" s="411"/>
      <c r="Y255" s="400"/>
      <c r="Z255" s="370"/>
      <c r="AA255" s="369"/>
      <c r="AC255" s="17"/>
    </row>
    <row r="256" spans="1:32" ht="15.75" customHeight="1" x14ac:dyDescent="0.3">
      <c r="A256" s="16"/>
      <c r="E256" s="650"/>
      <c r="Q256" s="160"/>
      <c r="R256" s="160"/>
      <c r="S256" s="160"/>
      <c r="T256" s="160"/>
      <c r="U256" s="160"/>
      <c r="V256" s="160"/>
      <c r="W256" s="411"/>
      <c r="Y256" s="400"/>
      <c r="Z256" s="370"/>
      <c r="AA256" s="369"/>
      <c r="AC256" s="17"/>
    </row>
    <row r="257" spans="1:26" ht="15.75" customHeight="1" x14ac:dyDescent="0.3">
      <c r="A257" s="16"/>
      <c r="E257" s="650"/>
      <c r="Q257" s="160"/>
      <c r="R257" s="160"/>
      <c r="S257" s="160"/>
      <c r="T257" s="160"/>
      <c r="U257" s="160"/>
      <c r="V257" s="160"/>
      <c r="W257" s="411"/>
      <c r="Y257" s="400"/>
      <c r="Z257" s="370"/>
    </row>
    <row r="258" spans="1:26" ht="15.75" customHeight="1" x14ac:dyDescent="0.3">
      <c r="A258" s="16"/>
      <c r="E258" s="650"/>
      <c r="Q258" s="160"/>
      <c r="R258" s="160"/>
      <c r="S258" s="160"/>
      <c r="T258" s="160"/>
      <c r="U258" s="160"/>
      <c r="V258" s="160"/>
      <c r="W258" s="411"/>
      <c r="Y258" s="400"/>
      <c r="Z258" s="370"/>
    </row>
    <row r="259" spans="1:26" ht="15.75" customHeight="1" x14ac:dyDescent="0.3">
      <c r="A259" s="16"/>
      <c r="E259" s="650"/>
      <c r="Q259" s="160"/>
      <c r="R259" s="160"/>
      <c r="S259" s="160"/>
      <c r="T259" s="160"/>
      <c r="U259" s="160"/>
      <c r="V259" s="160"/>
      <c r="W259" s="411"/>
      <c r="Y259" s="400"/>
      <c r="Z259" s="370"/>
    </row>
    <row r="260" spans="1:26" ht="15.75" customHeight="1" x14ac:dyDescent="0.3">
      <c r="A260" s="16"/>
      <c r="E260" s="650"/>
      <c r="Q260" s="160"/>
      <c r="R260" s="160"/>
      <c r="S260" s="160"/>
      <c r="T260" s="160"/>
      <c r="U260" s="160"/>
      <c r="V260" s="160"/>
      <c r="W260" s="411"/>
      <c r="Y260" s="400"/>
      <c r="Z260" s="370"/>
    </row>
    <row r="261" spans="1:26" ht="15.75" customHeight="1" x14ac:dyDescent="0.3">
      <c r="A261" s="16"/>
      <c r="E261" s="650"/>
      <c r="Q261" s="160"/>
      <c r="R261" s="160"/>
      <c r="S261" s="160"/>
      <c r="T261" s="160"/>
      <c r="U261" s="160"/>
      <c r="V261" s="160"/>
      <c r="W261" s="411"/>
      <c r="Y261" s="400"/>
      <c r="Z261" s="370"/>
    </row>
    <row r="262" spans="1:26" ht="15.75" customHeight="1" x14ac:dyDescent="0.3">
      <c r="A262" s="16"/>
      <c r="E262" s="650"/>
      <c r="Q262" s="160"/>
      <c r="R262" s="160"/>
      <c r="S262" s="160"/>
      <c r="T262" s="160"/>
      <c r="U262" s="160"/>
      <c r="V262" s="160"/>
      <c r="W262" s="411"/>
      <c r="Y262" s="400"/>
      <c r="Z262" s="370"/>
    </row>
    <row r="263" spans="1:26" ht="15.75" customHeight="1" x14ac:dyDescent="0.3">
      <c r="A263" s="16"/>
      <c r="E263" s="650"/>
      <c r="Q263" s="160"/>
      <c r="R263" s="160"/>
      <c r="S263" s="160"/>
      <c r="T263" s="160"/>
      <c r="U263" s="160"/>
      <c r="V263" s="160"/>
      <c r="W263" s="411"/>
      <c r="Y263" s="400"/>
      <c r="Z263" s="370"/>
    </row>
    <row r="264" spans="1:26" ht="15.75" customHeight="1" x14ac:dyDescent="0.3">
      <c r="A264" s="16"/>
      <c r="E264" s="650"/>
      <c r="Q264" s="160"/>
      <c r="R264" s="160"/>
      <c r="S264" s="160"/>
      <c r="T264" s="160"/>
      <c r="U264" s="160"/>
      <c r="V264" s="160"/>
      <c r="W264" s="411"/>
      <c r="Y264" s="400"/>
      <c r="Z264" s="370"/>
    </row>
    <row r="265" spans="1:26" ht="15.75" customHeight="1" x14ac:dyDescent="0.3">
      <c r="A265" s="16"/>
      <c r="E265" s="650"/>
      <c r="Q265" s="160"/>
      <c r="R265" s="160"/>
      <c r="S265" s="160"/>
      <c r="T265" s="160"/>
      <c r="U265" s="160"/>
      <c r="V265" s="160"/>
      <c r="W265" s="411"/>
      <c r="Y265" s="400"/>
      <c r="Z265" s="370"/>
    </row>
    <row r="266" spans="1:26" ht="26.25" customHeight="1" x14ac:dyDescent="0.3">
      <c r="A266" s="30"/>
      <c r="B266" s="1684" t="s">
        <v>417</v>
      </c>
      <c r="C266" s="1684"/>
      <c r="D266" s="1684"/>
      <c r="E266" s="1684"/>
      <c r="F266" s="1684"/>
      <c r="G266" s="1684"/>
      <c r="H266" s="20"/>
      <c r="I266" s="27"/>
      <c r="J266" s="27"/>
      <c r="K266" s="27"/>
      <c r="L266" s="27"/>
      <c r="Q266" s="160"/>
      <c r="R266" s="160"/>
      <c r="S266" s="160"/>
      <c r="T266" s="160"/>
      <c r="U266" s="160"/>
      <c r="V266" s="160"/>
      <c r="W266" s="411"/>
      <c r="Y266" s="400"/>
      <c r="Z266" s="370"/>
    </row>
    <row r="267" spans="1:26" ht="15.75" customHeight="1" x14ac:dyDescent="0.3">
      <c r="A267" s="16"/>
      <c r="E267" s="650"/>
      <c r="Q267" s="160"/>
      <c r="R267" s="160"/>
      <c r="S267" s="160"/>
      <c r="T267" s="160"/>
      <c r="U267" s="160"/>
      <c r="V267" s="160"/>
      <c r="W267" s="402"/>
      <c r="Y267" s="400"/>
      <c r="Z267" s="370"/>
    </row>
    <row r="268" spans="1:26" ht="15.75" customHeight="1" x14ac:dyDescent="0.3">
      <c r="A268" s="16"/>
      <c r="E268" s="650"/>
      <c r="Q268" s="160"/>
      <c r="R268" s="160"/>
      <c r="S268" s="160"/>
      <c r="T268" s="160"/>
      <c r="U268" s="160"/>
      <c r="V268" s="160"/>
      <c r="W268" s="402"/>
    </row>
    <row r="269" spans="1:26" ht="15.75" customHeight="1" x14ac:dyDescent="0.3">
      <c r="A269" s="16"/>
      <c r="E269" s="650"/>
      <c r="Q269" s="160"/>
      <c r="R269" s="160"/>
      <c r="S269" s="160"/>
      <c r="T269" s="160"/>
      <c r="U269" s="160"/>
      <c r="V269" s="160"/>
      <c r="W269" s="326"/>
      <c r="Y269" s="332"/>
      <c r="Z269" s="412"/>
    </row>
    <row r="270" spans="1:26" ht="30" customHeight="1" x14ac:dyDescent="0.3">
      <c r="A270" s="16"/>
      <c r="B270" s="825" t="s">
        <v>128</v>
      </c>
      <c r="C270" s="879" t="s">
        <v>68</v>
      </c>
      <c r="D270" s="888" t="s">
        <v>174</v>
      </c>
      <c r="F270" s="13"/>
      <c r="G270" s="4"/>
      <c r="H270" s="20"/>
      <c r="L270" s="24"/>
      <c r="M270" s="20"/>
      <c r="P270" s="160"/>
      <c r="Q270" s="160"/>
      <c r="R270" s="160"/>
      <c r="S270" s="160"/>
      <c r="T270" s="160"/>
      <c r="U270" s="160"/>
      <c r="V270" s="326"/>
      <c r="W270" s="413" t="s">
        <v>128</v>
      </c>
      <c r="X270" s="404" t="s">
        <v>68</v>
      </c>
      <c r="Y270" s="404" t="s">
        <v>376</v>
      </c>
      <c r="Z270" s="404" t="s">
        <v>375</v>
      </c>
    </row>
    <row r="271" spans="1:26" s="4" customFormat="1" ht="21" customHeight="1" x14ac:dyDescent="0.3">
      <c r="A271" s="99"/>
      <c r="B271" s="654" t="s">
        <v>175</v>
      </c>
      <c r="C271" s="644">
        <f>+X271</f>
        <v>13</v>
      </c>
      <c r="D271" s="648">
        <f>+Y271</f>
        <v>16.590608821363283</v>
      </c>
      <c r="E271" s="644"/>
      <c r="L271" s="481"/>
      <c r="P271" s="162"/>
      <c r="Q271" s="162"/>
      <c r="R271" s="162"/>
      <c r="S271" s="162"/>
      <c r="T271" s="162"/>
      <c r="U271" s="162"/>
      <c r="V271" s="332"/>
      <c r="W271" s="319" t="s">
        <v>175</v>
      </c>
      <c r="X271" s="332">
        <v>13</v>
      </c>
      <c r="Y271" s="414">
        <f>(Z271/X271)/1000000</f>
        <v>16.590608821363283</v>
      </c>
      <c r="Z271" s="414">
        <v>215677914.67772266</v>
      </c>
    </row>
    <row r="272" spans="1:26" s="4" customFormat="1" ht="21" customHeight="1" x14ac:dyDescent="0.3">
      <c r="A272" s="99"/>
      <c r="B272" s="654" t="s">
        <v>176</v>
      </c>
      <c r="C272" s="644">
        <f>+X272</f>
        <v>3</v>
      </c>
      <c r="D272" s="648">
        <f t="shared" ref="D272:D273" si="9">+Y272</f>
        <v>25.63905449333333</v>
      </c>
      <c r="E272" s="644"/>
      <c r="L272" s="481"/>
      <c r="P272" s="162"/>
      <c r="Q272" s="162"/>
      <c r="R272" s="162"/>
      <c r="S272" s="162"/>
      <c r="T272" s="162"/>
      <c r="U272" s="162"/>
      <c r="V272" s="332"/>
      <c r="W272" s="319" t="s">
        <v>176</v>
      </c>
      <c r="X272" s="332">
        <v>3</v>
      </c>
      <c r="Y272" s="414">
        <f>(Z272/X272)/1000000</f>
        <v>25.63905449333333</v>
      </c>
      <c r="Z272" s="414">
        <v>76917163.479999989</v>
      </c>
    </row>
    <row r="273" spans="1:32" s="4" customFormat="1" ht="21" customHeight="1" x14ac:dyDescent="0.3">
      <c r="A273" s="99"/>
      <c r="B273" s="654" t="s">
        <v>177</v>
      </c>
      <c r="C273" s="644">
        <f>+X273</f>
        <v>83</v>
      </c>
      <c r="D273" s="648">
        <f t="shared" si="9"/>
        <v>20.447647642891571</v>
      </c>
      <c r="E273" s="644"/>
      <c r="L273" s="481"/>
      <c r="P273" s="162"/>
      <c r="Q273" s="162"/>
      <c r="R273" s="162"/>
      <c r="S273" s="162"/>
      <c r="T273" s="162"/>
      <c r="U273" s="162"/>
      <c r="V273" s="415"/>
      <c r="W273" s="319" t="s">
        <v>177</v>
      </c>
      <c r="X273" s="332">
        <v>83</v>
      </c>
      <c r="Y273" s="414">
        <f>(Z273/X273)/1000000</f>
        <v>20.447647642891571</v>
      </c>
      <c r="Z273" s="414">
        <v>1697154754.3600004</v>
      </c>
    </row>
    <row r="274" spans="1:32" ht="15.75" customHeight="1" x14ac:dyDescent="0.3">
      <c r="A274" s="16"/>
      <c r="B274" s="889" t="s">
        <v>29</v>
      </c>
      <c r="C274" s="645">
        <f>SUM(C271:C273)</f>
        <v>99</v>
      </c>
      <c r="D274" s="795">
        <f>SUM(D271:D273)</f>
        <v>62.677310957588176</v>
      </c>
      <c r="F274" s="13"/>
      <c r="G274" s="4"/>
      <c r="H274" s="20"/>
      <c r="L274" s="24"/>
      <c r="M274" s="20"/>
      <c r="P274" s="160"/>
      <c r="Q274" s="160"/>
      <c r="R274" s="160"/>
      <c r="S274" s="160"/>
      <c r="T274" s="160"/>
      <c r="U274" s="160"/>
      <c r="V274" s="402"/>
      <c r="W274" s="406" t="s">
        <v>29</v>
      </c>
      <c r="X274" s="416">
        <f>SUM(X271:X273)</f>
        <v>99</v>
      </c>
      <c r="Y274" s="417">
        <f>SUM(Y271:Y273)</f>
        <v>62.677310957588176</v>
      </c>
      <c r="Z274" s="417">
        <f>SUM(Z271:Z273)</f>
        <v>1989749832.5177231</v>
      </c>
    </row>
    <row r="275" spans="1:32" ht="15.75" customHeight="1" x14ac:dyDescent="0.3">
      <c r="A275" s="16"/>
      <c r="E275" s="644"/>
      <c r="Q275" s="160"/>
      <c r="R275" s="160"/>
      <c r="S275" s="160"/>
      <c r="T275" s="160"/>
      <c r="U275" s="160"/>
      <c r="V275" s="160"/>
      <c r="W275" s="402"/>
      <c r="Y275" s="400"/>
      <c r="Z275" s="370"/>
    </row>
    <row r="276" spans="1:32" ht="15.75" customHeight="1" x14ac:dyDescent="0.3">
      <c r="A276" s="16"/>
      <c r="Q276" s="160"/>
      <c r="R276" s="160"/>
      <c r="S276" s="160"/>
      <c r="T276" s="160"/>
      <c r="U276" s="160"/>
      <c r="V276" s="160"/>
      <c r="W276" s="402"/>
      <c r="Y276" s="400"/>
      <c r="Z276" s="370"/>
    </row>
    <row r="277" spans="1:32" ht="15.75" customHeight="1" x14ac:dyDescent="0.3">
      <c r="A277" s="16"/>
      <c r="E277" s="650"/>
      <c r="Q277" s="160"/>
      <c r="R277" s="160"/>
      <c r="S277" s="160"/>
      <c r="T277" s="160"/>
      <c r="U277" s="160"/>
      <c r="V277" s="160"/>
      <c r="W277" s="411"/>
      <c r="Y277" s="400"/>
      <c r="Z277" s="370"/>
    </row>
    <row r="278" spans="1:32" ht="15.75" customHeight="1" x14ac:dyDescent="0.25">
      <c r="E278" s="834"/>
      <c r="J278" s="146"/>
      <c r="Y278" s="400"/>
      <c r="Z278" s="370"/>
    </row>
    <row r="279" spans="1:32" ht="15.75" customHeight="1" x14ac:dyDescent="0.25">
      <c r="B279" s="860"/>
      <c r="C279" s="654"/>
      <c r="D279" s="654"/>
      <c r="E279" s="654"/>
      <c r="J279" s="14"/>
      <c r="W279" s="418"/>
      <c r="Y279" s="400"/>
      <c r="Z279" s="370"/>
    </row>
    <row r="280" spans="1:32" ht="15" customHeight="1" x14ac:dyDescent="0.25">
      <c r="B280" s="860"/>
      <c r="C280" s="654"/>
      <c r="D280" s="654"/>
      <c r="E280" s="654"/>
      <c r="J280" s="14"/>
      <c r="W280" s="419"/>
      <c r="Y280" s="400"/>
      <c r="Z280" s="370"/>
    </row>
    <row r="281" spans="1:32" ht="14.25" customHeight="1" x14ac:dyDescent="0.25">
      <c r="B281" s="860"/>
      <c r="C281" s="654"/>
      <c r="D281" s="654"/>
      <c r="E281" s="654"/>
      <c r="J281" s="14"/>
      <c r="W281" s="419"/>
      <c r="Y281" s="400"/>
      <c r="Z281" s="370"/>
    </row>
    <row r="282" spans="1:32" ht="15" customHeight="1" x14ac:dyDescent="0.25">
      <c r="B282" s="860"/>
      <c r="C282" s="654"/>
      <c r="D282" s="654"/>
      <c r="E282" s="654"/>
      <c r="J282" s="14"/>
      <c r="W282" s="419"/>
      <c r="Y282" s="400"/>
      <c r="Z282" s="370"/>
    </row>
    <row r="283" spans="1:32" x14ac:dyDescent="0.25">
      <c r="B283" s="860"/>
      <c r="C283" s="654"/>
      <c r="D283" s="654"/>
      <c r="E283" s="654"/>
      <c r="J283" s="14"/>
      <c r="W283" s="419"/>
      <c r="Y283" s="400"/>
      <c r="Z283" s="370"/>
    </row>
    <row r="284" spans="1:32" ht="15" customHeight="1" x14ac:dyDescent="0.25">
      <c r="B284" s="860"/>
      <c r="C284" s="859"/>
      <c r="D284" s="859"/>
      <c r="E284" s="654"/>
      <c r="J284" s="14"/>
      <c r="W284" s="419"/>
      <c r="Y284" s="400"/>
      <c r="Z284" s="370"/>
    </row>
    <row r="285" spans="1:32" ht="15" customHeight="1" x14ac:dyDescent="0.25">
      <c r="B285" s="860"/>
      <c r="C285" s="654"/>
      <c r="D285" s="654"/>
      <c r="E285" s="654"/>
      <c r="J285" s="14"/>
      <c r="W285" s="419"/>
      <c r="Z285" s="370"/>
    </row>
    <row r="286" spans="1:32" ht="15" customHeight="1" x14ac:dyDescent="0.25">
      <c r="B286" s="860"/>
      <c r="C286" s="654"/>
      <c r="D286" s="654"/>
      <c r="E286" s="654"/>
      <c r="J286" s="14"/>
      <c r="W286" s="419"/>
      <c r="Y286" s="370"/>
      <c r="Z286" s="369"/>
    </row>
    <row r="287" spans="1:32" ht="27.75" customHeight="1" x14ac:dyDescent="0.25">
      <c r="A287" s="30"/>
      <c r="B287" s="1684" t="s">
        <v>249</v>
      </c>
      <c r="C287" s="1684"/>
      <c r="D287" s="1684"/>
      <c r="E287" s="1684"/>
      <c r="H287" s="13"/>
      <c r="I287" s="13"/>
      <c r="J287" s="13"/>
      <c r="L287" s="137"/>
      <c r="Q287" s="4"/>
      <c r="R287" s="4"/>
      <c r="S287" s="4"/>
      <c r="T287" s="4"/>
      <c r="U287" s="4"/>
      <c r="V287" s="4"/>
      <c r="Y287" s="393"/>
      <c r="Z287" s="394"/>
      <c r="AA287" s="370"/>
      <c r="AB287" s="19"/>
      <c r="AC287" s="23"/>
      <c r="AD287" s="19"/>
      <c r="AE287" s="23"/>
      <c r="AF287" s="23"/>
    </row>
    <row r="288" spans="1:32" ht="15" customHeight="1" x14ac:dyDescent="0.25">
      <c r="A288" s="30"/>
      <c r="B288" s="661"/>
      <c r="C288" s="662"/>
      <c r="D288" s="662"/>
      <c r="E288" s="644"/>
      <c r="J288" s="4"/>
      <c r="W288" s="419"/>
      <c r="Y288" s="370"/>
      <c r="Z288" s="369"/>
    </row>
    <row r="289" spans="1:17" ht="15" customHeight="1" x14ac:dyDescent="0.25">
      <c r="A289" s="30"/>
      <c r="B289" s="661"/>
      <c r="C289" s="1726" t="s">
        <v>60</v>
      </c>
      <c r="D289" s="1726"/>
      <c r="E289" s="1726" t="s">
        <v>237</v>
      </c>
      <c r="F289" s="1726"/>
      <c r="G289" s="1726" t="s">
        <v>662</v>
      </c>
      <c r="H289" s="1726"/>
      <c r="J289" s="4"/>
    </row>
    <row r="290" spans="1:17" ht="15" customHeight="1" x14ac:dyDescent="0.25">
      <c r="A290" s="16"/>
      <c r="B290" s="1463" t="s">
        <v>28</v>
      </c>
      <c r="C290" s="1463" t="s">
        <v>68</v>
      </c>
      <c r="D290" s="1464" t="s">
        <v>117</v>
      </c>
      <c r="E290" s="1463" t="s">
        <v>68</v>
      </c>
      <c r="F290" s="1464" t="s">
        <v>117</v>
      </c>
      <c r="G290" s="1465" t="s">
        <v>663</v>
      </c>
      <c r="H290" s="1465" t="s">
        <v>664</v>
      </c>
      <c r="I290" s="4"/>
      <c r="L290" s="24"/>
      <c r="M290" s="20"/>
      <c r="Q290" s="20"/>
    </row>
    <row r="291" spans="1:17" x14ac:dyDescent="0.25">
      <c r="A291" s="16"/>
      <c r="B291" s="1470" t="s">
        <v>69</v>
      </c>
      <c r="C291" s="1466">
        <v>53</v>
      </c>
      <c r="D291" s="1467">
        <v>498.00700000000001</v>
      </c>
      <c r="E291" s="1466">
        <v>95</v>
      </c>
      <c r="F291" s="1467">
        <v>1844.1658275699999</v>
      </c>
      <c r="G291" s="1466">
        <v>148</v>
      </c>
      <c r="H291" s="1467">
        <v>2342.1728275699998</v>
      </c>
      <c r="I291" s="4"/>
      <c r="L291" s="24"/>
      <c r="M291" s="20"/>
      <c r="O291" s="13"/>
      <c r="P291" s="13"/>
      <c r="Q291" s="20"/>
    </row>
    <row r="292" spans="1:17" x14ac:dyDescent="0.25">
      <c r="A292" s="16"/>
      <c r="B292" s="1470" t="s">
        <v>32</v>
      </c>
      <c r="C292" s="1466">
        <v>296</v>
      </c>
      <c r="D292" s="1467">
        <v>2635.6990000000001</v>
      </c>
      <c r="E292" s="1466">
        <v>137</v>
      </c>
      <c r="F292" s="1467">
        <v>2622.9705079299997</v>
      </c>
      <c r="G292" s="1466">
        <v>433</v>
      </c>
      <c r="H292" s="1467">
        <v>5258.6695079299998</v>
      </c>
      <c r="I292" s="4"/>
      <c r="L292" s="24"/>
      <c r="M292" s="20"/>
      <c r="O292" s="13"/>
      <c r="P292" s="13"/>
      <c r="Q292" s="20"/>
    </row>
    <row r="293" spans="1:17" x14ac:dyDescent="0.25">
      <c r="A293" s="16"/>
      <c r="B293" s="1470" t="s">
        <v>33</v>
      </c>
      <c r="C293" s="1466">
        <v>803</v>
      </c>
      <c r="D293" s="1467">
        <v>7476.473</v>
      </c>
      <c r="E293" s="1466">
        <v>392</v>
      </c>
      <c r="F293" s="1467">
        <v>9831.6510848999988</v>
      </c>
      <c r="G293" s="1466">
        <v>1195</v>
      </c>
      <c r="H293" s="1467">
        <v>17308.124084899999</v>
      </c>
      <c r="I293" s="4"/>
      <c r="L293" s="24"/>
      <c r="M293" s="20"/>
      <c r="O293" s="13"/>
      <c r="P293" s="13"/>
      <c r="Q293" s="20"/>
    </row>
    <row r="294" spans="1:17" x14ac:dyDescent="0.25">
      <c r="A294" s="16"/>
      <c r="B294" s="1470" t="s">
        <v>34</v>
      </c>
      <c r="C294" s="1466">
        <v>203</v>
      </c>
      <c r="D294" s="1467">
        <v>1790.0989999999999</v>
      </c>
      <c r="E294" s="1466">
        <v>138</v>
      </c>
      <c r="F294" s="1467">
        <v>2923.5774514499999</v>
      </c>
      <c r="G294" s="1466">
        <v>341</v>
      </c>
      <c r="H294" s="1467">
        <v>4713.6764514500001</v>
      </c>
      <c r="I294" s="4"/>
      <c r="L294" s="24"/>
      <c r="M294" s="20"/>
      <c r="Q294" s="23"/>
    </row>
    <row r="295" spans="1:17" x14ac:dyDescent="0.25">
      <c r="A295" s="16"/>
      <c r="B295" s="1470" t="s">
        <v>35</v>
      </c>
      <c r="C295" s="1466">
        <v>982</v>
      </c>
      <c r="D295" s="1467">
        <v>9095.2170000000006</v>
      </c>
      <c r="E295" s="1466">
        <v>201</v>
      </c>
      <c r="F295" s="1467">
        <v>3808.5302350700003</v>
      </c>
      <c r="G295" s="1466">
        <v>1183</v>
      </c>
      <c r="H295" s="1467">
        <v>12903.747235070001</v>
      </c>
      <c r="I295" s="4"/>
      <c r="L295" s="24"/>
      <c r="M295" s="20"/>
      <c r="Q295" s="23"/>
    </row>
    <row r="296" spans="1:17" x14ac:dyDescent="0.25">
      <c r="A296" s="16"/>
      <c r="B296" s="1470" t="s">
        <v>31</v>
      </c>
      <c r="C296" s="1466">
        <v>931</v>
      </c>
      <c r="D296" s="1467">
        <v>8614.9449999999997</v>
      </c>
      <c r="E296" s="1466">
        <v>155</v>
      </c>
      <c r="F296" s="1467">
        <v>2906.5720580799998</v>
      </c>
      <c r="G296" s="1466">
        <v>1086</v>
      </c>
      <c r="H296" s="1467">
        <v>11521.51705808</v>
      </c>
      <c r="I296" s="4"/>
      <c r="L296" s="24"/>
      <c r="M296" s="20"/>
      <c r="Q296" s="23"/>
    </row>
    <row r="297" spans="1:17" x14ac:dyDescent="0.25">
      <c r="A297" s="16"/>
      <c r="B297" s="1470" t="s">
        <v>36</v>
      </c>
      <c r="C297" s="1466">
        <v>590</v>
      </c>
      <c r="D297" s="1467">
        <v>5360.0590000000002</v>
      </c>
      <c r="E297" s="1466">
        <v>249</v>
      </c>
      <c r="F297" s="1467">
        <v>4788.0980225800004</v>
      </c>
      <c r="G297" s="1466">
        <v>839</v>
      </c>
      <c r="H297" s="1467">
        <v>10148.157022580001</v>
      </c>
      <c r="I297" s="4"/>
      <c r="L297" s="24"/>
      <c r="M297" s="20"/>
      <c r="Q297" s="23"/>
    </row>
    <row r="298" spans="1:17" x14ac:dyDescent="0.25">
      <c r="A298" s="16"/>
      <c r="B298" s="1470" t="s">
        <v>37</v>
      </c>
      <c r="C298" s="1466">
        <v>604</v>
      </c>
      <c r="D298" s="1467">
        <v>5620.6279999999997</v>
      </c>
      <c r="E298" s="1466">
        <v>614</v>
      </c>
      <c r="F298" s="1467">
        <v>16613.77405543</v>
      </c>
      <c r="G298" s="1466">
        <v>1218</v>
      </c>
      <c r="H298" s="1467">
        <v>22234.40205543</v>
      </c>
      <c r="I298" s="4"/>
      <c r="L298" s="24"/>
      <c r="M298" s="20"/>
      <c r="Q298" s="23"/>
    </row>
    <row r="299" spans="1:17" hidden="1" x14ac:dyDescent="0.25">
      <c r="A299" s="16"/>
      <c r="B299" s="1470" t="s">
        <v>38</v>
      </c>
      <c r="C299" s="1466">
        <v>0</v>
      </c>
      <c r="D299" s="1467">
        <v>0</v>
      </c>
      <c r="E299" s="1466">
        <v>0</v>
      </c>
      <c r="F299" s="1467">
        <v>0</v>
      </c>
      <c r="G299" s="1466">
        <v>0</v>
      </c>
      <c r="H299" s="1467">
        <v>0</v>
      </c>
      <c r="I299" s="4"/>
      <c r="L299" s="24"/>
      <c r="M299" s="20"/>
      <c r="Q299" s="23"/>
    </row>
    <row r="300" spans="1:17" hidden="1" x14ac:dyDescent="0.25">
      <c r="A300" s="16"/>
      <c r="B300" s="1470" t="s">
        <v>39</v>
      </c>
      <c r="C300" s="1466">
        <v>0</v>
      </c>
      <c r="D300" s="1467">
        <v>0</v>
      </c>
      <c r="E300" s="1466">
        <v>0</v>
      </c>
      <c r="F300" s="1467">
        <v>0</v>
      </c>
      <c r="G300" s="1466">
        <v>0</v>
      </c>
      <c r="H300" s="1467">
        <v>0</v>
      </c>
      <c r="I300" s="4">
        <v>959</v>
      </c>
      <c r="J300" s="20">
        <v>11038.270843050001</v>
      </c>
      <c r="L300" s="24"/>
      <c r="M300" s="20"/>
      <c r="Q300" s="23"/>
    </row>
    <row r="301" spans="1:17" hidden="1" x14ac:dyDescent="0.25">
      <c r="A301" s="16"/>
      <c r="B301" s="1470" t="s">
        <v>40</v>
      </c>
      <c r="C301" s="1466">
        <v>0</v>
      </c>
      <c r="D301" s="1467">
        <v>0</v>
      </c>
      <c r="E301" s="1466">
        <v>0</v>
      </c>
      <c r="F301" s="1467">
        <v>0</v>
      </c>
      <c r="G301" s="1466">
        <v>0</v>
      </c>
      <c r="H301" s="1467">
        <v>0</v>
      </c>
      <c r="I301" s="4"/>
      <c r="L301" s="24"/>
      <c r="M301" s="20"/>
      <c r="Q301" s="20"/>
    </row>
    <row r="302" spans="1:17" hidden="1" x14ac:dyDescent="0.25">
      <c r="A302" s="16"/>
      <c r="B302" s="1470" t="s">
        <v>70</v>
      </c>
      <c r="C302" s="1466">
        <v>0</v>
      </c>
      <c r="D302" s="1467">
        <v>0</v>
      </c>
      <c r="E302" s="1466">
        <v>0</v>
      </c>
      <c r="F302" s="1467">
        <v>0</v>
      </c>
      <c r="G302" s="1466">
        <v>0</v>
      </c>
      <c r="H302" s="1467">
        <v>0</v>
      </c>
      <c r="I302" s="4"/>
      <c r="L302" s="24"/>
      <c r="M302" s="20"/>
      <c r="Q302" s="20"/>
    </row>
    <row r="303" spans="1:17" x14ac:dyDescent="0.25">
      <c r="A303" s="16"/>
      <c r="B303" s="1471" t="s">
        <v>6</v>
      </c>
      <c r="C303" s="1468">
        <f t="shared" ref="C303:H303" si="10">SUM(C291:C302)</f>
        <v>4462</v>
      </c>
      <c r="D303" s="1469">
        <f t="shared" si="10"/>
        <v>41091.127</v>
      </c>
      <c r="E303" s="1468">
        <f t="shared" si="10"/>
        <v>1981</v>
      </c>
      <c r="F303" s="1469">
        <f t="shared" si="10"/>
        <v>45339.339243009999</v>
      </c>
      <c r="G303" s="1468">
        <f t="shared" si="10"/>
        <v>6443</v>
      </c>
      <c r="H303" s="1469">
        <f t="shared" si="10"/>
        <v>86430.46624301</v>
      </c>
      <c r="I303" s="4"/>
      <c r="L303" s="24"/>
      <c r="M303" s="20"/>
      <c r="O303" s="13"/>
      <c r="P303" s="13"/>
      <c r="Q303" s="20"/>
    </row>
    <row r="304" spans="1:17" ht="29.25" customHeight="1" x14ac:dyDescent="0.25">
      <c r="A304" s="16"/>
      <c r="B304" s="1688" t="s">
        <v>649</v>
      </c>
      <c r="C304" s="1688"/>
      <c r="D304" s="1688"/>
      <c r="E304" s="1688"/>
      <c r="F304" s="34"/>
      <c r="G304" s="14"/>
      <c r="H304" s="43"/>
      <c r="I304" s="34"/>
      <c r="J304" s="4"/>
    </row>
    <row r="305" spans="1:16" ht="15" customHeight="1" x14ac:dyDescent="0.25">
      <c r="A305" s="16"/>
      <c r="B305" s="1688"/>
      <c r="C305" s="1688"/>
      <c r="D305" s="1688"/>
      <c r="E305" s="1688"/>
      <c r="J305" s="4"/>
    </row>
    <row r="306" spans="1:16" ht="45" customHeight="1" x14ac:dyDescent="0.25">
      <c r="A306" s="16"/>
      <c r="B306" s="1688"/>
      <c r="C306" s="1688"/>
      <c r="D306" s="1688"/>
      <c r="E306" s="1688"/>
      <c r="J306" s="15"/>
      <c r="N306" s="24"/>
      <c r="O306" s="24"/>
      <c r="P306" s="24"/>
    </row>
    <row r="307" spans="1:16" ht="17.25" customHeight="1" x14ac:dyDescent="0.25">
      <c r="A307" s="16"/>
      <c r="B307" s="784"/>
      <c r="C307" s="675"/>
      <c r="D307" s="675"/>
      <c r="E307" s="784"/>
      <c r="J307" s="15"/>
      <c r="N307" s="24"/>
      <c r="O307" s="24"/>
      <c r="P307" s="24"/>
    </row>
    <row r="308" spans="1:16" ht="15.75" customHeight="1" x14ac:dyDescent="0.25">
      <c r="A308" s="16"/>
      <c r="B308" s="784"/>
      <c r="C308" s="784"/>
      <c r="D308" s="784"/>
      <c r="E308" s="784"/>
      <c r="J308" s="15"/>
      <c r="N308" s="24"/>
      <c r="O308" s="24"/>
      <c r="P308" s="24"/>
    </row>
    <row r="309" spans="1:16" ht="17.25" hidden="1" customHeight="1" x14ac:dyDescent="0.25">
      <c r="A309" s="16"/>
      <c r="B309" s="784"/>
      <c r="C309" s="784"/>
      <c r="D309" s="784"/>
      <c r="E309" s="784"/>
      <c r="J309" s="15"/>
      <c r="N309" s="24"/>
      <c r="O309" s="24"/>
      <c r="P309" s="24"/>
    </row>
    <row r="310" spans="1:16" ht="17.25" customHeight="1" x14ac:dyDescent="0.25">
      <c r="A310" s="16"/>
      <c r="B310" s="784"/>
      <c r="C310" s="675"/>
      <c r="D310" s="675"/>
      <c r="E310" s="784"/>
      <c r="J310" s="15"/>
      <c r="N310" s="24"/>
      <c r="O310" s="24"/>
      <c r="P310" s="24"/>
    </row>
    <row r="311" spans="1:16" ht="15" customHeight="1" x14ac:dyDescent="0.25">
      <c r="A311" s="16"/>
      <c r="B311" s="676"/>
      <c r="C311" s="677"/>
      <c r="D311" s="677"/>
      <c r="E311" s="678"/>
      <c r="G311" s="20"/>
      <c r="N311" s="24"/>
      <c r="O311" s="24"/>
      <c r="P311" s="24"/>
    </row>
    <row r="312" spans="1:16" ht="26.25" customHeight="1" x14ac:dyDescent="0.25">
      <c r="A312" s="16"/>
      <c r="B312" s="1684" t="s">
        <v>250</v>
      </c>
      <c r="C312" s="1684"/>
      <c r="D312" s="826"/>
      <c r="E312" s="679"/>
      <c r="G312" s="34"/>
      <c r="M312" s="20"/>
      <c r="N312" s="24"/>
      <c r="O312" s="24"/>
      <c r="P312" s="24"/>
    </row>
    <row r="313" spans="1:16" ht="15" customHeight="1" x14ac:dyDescent="0.25">
      <c r="A313" s="16"/>
      <c r="G313" s="34"/>
      <c r="N313" s="24"/>
      <c r="O313" s="24"/>
      <c r="P313" s="24"/>
    </row>
    <row r="314" spans="1:16" ht="15" customHeight="1" x14ac:dyDescent="0.25">
      <c r="A314" s="16"/>
      <c r="B314" s="788" t="s">
        <v>28</v>
      </c>
      <c r="C314" s="645" t="s">
        <v>3</v>
      </c>
      <c r="D314" s="786" t="s">
        <v>117</v>
      </c>
      <c r="F314" s="34"/>
      <c r="G314" s="4"/>
      <c r="H314" s="20"/>
      <c r="L314" s="24"/>
      <c r="N314" s="24"/>
      <c r="O314" s="24"/>
      <c r="P314" s="24"/>
    </row>
    <row r="315" spans="1:16" x14ac:dyDescent="0.25">
      <c r="A315" s="16"/>
      <c r="B315" s="779" t="s">
        <v>69</v>
      </c>
      <c r="C315" s="644">
        <v>10</v>
      </c>
      <c r="D315" s="648">
        <v>91438000</v>
      </c>
      <c r="F315" s="34"/>
      <c r="G315" s="4"/>
      <c r="H315" s="20"/>
      <c r="L315" s="24"/>
      <c r="N315" s="24"/>
      <c r="O315" s="24"/>
      <c r="P315" s="24"/>
    </row>
    <row r="316" spans="1:16" x14ac:dyDescent="0.25">
      <c r="A316" s="16"/>
      <c r="B316" s="779" t="s">
        <v>32</v>
      </c>
      <c r="C316" s="644">
        <v>9</v>
      </c>
      <c r="D316" s="648">
        <v>79709000</v>
      </c>
      <c r="F316" s="34"/>
      <c r="G316" s="4"/>
      <c r="H316" s="20"/>
      <c r="L316" s="24"/>
      <c r="N316" s="24"/>
      <c r="O316" s="24"/>
      <c r="P316" s="24"/>
    </row>
    <row r="317" spans="1:16" x14ac:dyDescent="0.25">
      <c r="A317" s="16"/>
      <c r="B317" s="779" t="s">
        <v>33</v>
      </c>
      <c r="C317" s="644">
        <v>70</v>
      </c>
      <c r="D317" s="648">
        <v>624635000</v>
      </c>
      <c r="F317" s="34"/>
      <c r="G317" s="4"/>
      <c r="H317" s="20"/>
      <c r="L317" s="24"/>
      <c r="N317" s="24"/>
      <c r="O317" s="24"/>
      <c r="P317" s="24"/>
    </row>
    <row r="318" spans="1:16" x14ac:dyDescent="0.25">
      <c r="A318" s="16"/>
      <c r="B318" s="779" t="s">
        <v>34</v>
      </c>
      <c r="C318" s="644">
        <v>8</v>
      </c>
      <c r="D318" s="648">
        <v>73353000</v>
      </c>
      <c r="F318" s="34"/>
      <c r="G318" s="4"/>
      <c r="H318" s="20"/>
      <c r="L318" s="24"/>
      <c r="N318" s="24"/>
      <c r="O318" s="24"/>
      <c r="P318" s="24"/>
    </row>
    <row r="319" spans="1:16" x14ac:dyDescent="0.25">
      <c r="A319" s="16"/>
      <c r="B319" s="779" t="s">
        <v>35</v>
      </c>
      <c r="C319" s="644">
        <v>66</v>
      </c>
      <c r="D319" s="648">
        <v>582322000</v>
      </c>
      <c r="F319" s="34"/>
      <c r="G319" s="4"/>
      <c r="H319" s="20"/>
      <c r="L319" s="24"/>
      <c r="N319" s="24"/>
      <c r="O319" s="24"/>
      <c r="P319" s="24"/>
    </row>
    <row r="320" spans="1:16" x14ac:dyDescent="0.25">
      <c r="A320" s="16"/>
      <c r="B320" s="779" t="s">
        <v>31</v>
      </c>
      <c r="C320" s="644">
        <v>81</v>
      </c>
      <c r="D320" s="648">
        <v>774443373.85000002</v>
      </c>
      <c r="F320" s="34"/>
      <c r="G320" s="4"/>
      <c r="H320" s="20"/>
      <c r="L320" s="24"/>
      <c r="N320" s="24"/>
      <c r="O320" s="24"/>
      <c r="P320" s="24"/>
    </row>
    <row r="321" spans="1:17" x14ac:dyDescent="0.25">
      <c r="A321" s="16"/>
      <c r="B321" s="779" t="s">
        <v>36</v>
      </c>
      <c r="C321" s="644">
        <v>51</v>
      </c>
      <c r="D321" s="648">
        <v>457573000</v>
      </c>
      <c r="F321" s="34"/>
      <c r="G321" s="4"/>
      <c r="H321" s="20"/>
      <c r="L321" s="24"/>
      <c r="N321" s="24"/>
      <c r="O321" s="24"/>
      <c r="P321" s="24"/>
    </row>
    <row r="322" spans="1:17" x14ac:dyDescent="0.25">
      <c r="A322" s="16"/>
      <c r="B322" s="779" t="s">
        <v>37</v>
      </c>
      <c r="C322" s="644">
        <v>66</v>
      </c>
      <c r="D322" s="648">
        <v>595251000</v>
      </c>
      <c r="F322" s="34"/>
      <c r="G322" s="4"/>
      <c r="H322" s="20"/>
      <c r="L322" s="24"/>
      <c r="N322" s="24"/>
      <c r="O322" s="24"/>
      <c r="P322" s="24"/>
    </row>
    <row r="323" spans="1:17" hidden="1" x14ac:dyDescent="0.25">
      <c r="A323" s="16"/>
      <c r="B323" s="779" t="s">
        <v>38</v>
      </c>
      <c r="C323" s="644">
        <v>0</v>
      </c>
      <c r="D323" s="648">
        <v>0</v>
      </c>
      <c r="E323" s="485"/>
      <c r="F323" s="34"/>
      <c r="G323" s="4"/>
      <c r="H323" s="20"/>
      <c r="L323" s="24"/>
      <c r="N323" s="24"/>
      <c r="O323" s="24"/>
      <c r="P323" s="24"/>
    </row>
    <row r="324" spans="1:17" hidden="1" x14ac:dyDescent="0.25">
      <c r="A324" s="16"/>
      <c r="B324" s="779" t="s">
        <v>39</v>
      </c>
      <c r="C324" s="644">
        <v>0</v>
      </c>
      <c r="D324" s="648">
        <v>0</v>
      </c>
      <c r="E324" s="485"/>
      <c r="F324" s="34"/>
      <c r="G324" s="4"/>
      <c r="H324" s="20"/>
      <c r="L324" s="24"/>
      <c r="N324" s="24"/>
      <c r="O324" s="24"/>
      <c r="P324" s="24"/>
    </row>
    <row r="325" spans="1:17" hidden="1" x14ac:dyDescent="0.25">
      <c r="A325" s="16"/>
      <c r="B325" s="779" t="s">
        <v>40</v>
      </c>
      <c r="C325" s="644">
        <v>0</v>
      </c>
      <c r="D325" s="648">
        <v>0</v>
      </c>
      <c r="E325" s="485"/>
      <c r="F325" s="34"/>
      <c r="G325" s="4"/>
      <c r="H325" s="20"/>
      <c r="L325" s="24"/>
      <c r="N325" s="24"/>
      <c r="O325" s="24"/>
      <c r="P325" s="24"/>
    </row>
    <row r="326" spans="1:17" hidden="1" x14ac:dyDescent="0.25">
      <c r="A326" s="16"/>
      <c r="B326" s="779" t="s">
        <v>70</v>
      </c>
      <c r="C326" s="644">
        <v>0</v>
      </c>
      <c r="D326" s="648">
        <v>0</v>
      </c>
      <c r="E326" s="485"/>
      <c r="F326" s="34"/>
      <c r="G326" s="4"/>
      <c r="H326" s="20"/>
      <c r="L326" s="24"/>
      <c r="N326" s="24"/>
      <c r="O326" s="24"/>
      <c r="P326" s="24"/>
    </row>
    <row r="327" spans="1:17" hidden="1" x14ac:dyDescent="0.25">
      <c r="A327" s="16"/>
      <c r="B327" s="680"/>
      <c r="D327" s="648"/>
      <c r="E327" s="485"/>
      <c r="F327" s="34"/>
      <c r="G327" s="4"/>
      <c r="H327" s="20"/>
      <c r="I327" s="19"/>
      <c r="L327" s="24"/>
      <c r="N327" s="24"/>
      <c r="O327" s="24"/>
      <c r="P327" s="24"/>
    </row>
    <row r="328" spans="1:17" x14ac:dyDescent="0.25">
      <c r="A328" s="16"/>
      <c r="B328" s="792" t="s">
        <v>6</v>
      </c>
      <c r="C328" s="785">
        <f>SUM(C315:C327)</f>
        <v>361</v>
      </c>
      <c r="D328" s="797">
        <f>SUM(D315:D327)</f>
        <v>3278724373.8499999</v>
      </c>
      <c r="F328" s="13"/>
      <c r="G328" s="4"/>
      <c r="H328" s="20"/>
      <c r="I328" s="19"/>
      <c r="L328" s="24"/>
      <c r="N328" s="24"/>
      <c r="O328" s="24"/>
      <c r="P328" s="24"/>
    </row>
    <row r="329" spans="1:17" x14ac:dyDescent="0.25">
      <c r="A329" s="16"/>
      <c r="B329" s="967" t="s">
        <v>534</v>
      </c>
      <c r="C329" s="662"/>
      <c r="D329" s="971"/>
      <c r="F329" s="13"/>
      <c r="G329" s="4"/>
      <c r="H329" s="20"/>
      <c r="I329" s="19"/>
      <c r="L329" s="24"/>
      <c r="N329" s="24"/>
      <c r="O329" s="24"/>
      <c r="P329" s="24"/>
    </row>
    <row r="330" spans="1:17" ht="15.75" customHeight="1" x14ac:dyDescent="0.25">
      <c r="A330" s="16"/>
      <c r="B330" s="1688" t="s">
        <v>114</v>
      </c>
      <c r="C330" s="1688"/>
      <c r="D330" s="1688"/>
      <c r="E330" s="1688"/>
      <c r="J330" s="19"/>
      <c r="N330" s="24"/>
      <c r="O330" s="24"/>
      <c r="P330" s="24"/>
    </row>
    <row r="331" spans="1:17" ht="15" customHeight="1" x14ac:dyDescent="0.25">
      <c r="A331" s="16"/>
      <c r="B331" s="1688"/>
      <c r="C331" s="1688"/>
      <c r="D331" s="1688"/>
      <c r="E331" s="1688"/>
      <c r="J331" s="19"/>
      <c r="N331" s="24"/>
      <c r="O331" s="24"/>
      <c r="P331" s="24"/>
    </row>
    <row r="332" spans="1:17" ht="15.75" customHeight="1" x14ac:dyDescent="0.25">
      <c r="B332" s="1688"/>
      <c r="C332" s="1688"/>
      <c r="D332" s="1688"/>
      <c r="E332" s="1688"/>
      <c r="F332" s="30"/>
      <c r="G332" s="30"/>
      <c r="H332" s="30"/>
      <c r="I332" s="27"/>
      <c r="J332" s="155"/>
      <c r="K332" s="4"/>
      <c r="N332" s="24"/>
      <c r="O332" s="24"/>
      <c r="P332" s="24"/>
    </row>
    <row r="333" spans="1:17" ht="15.75" customHeight="1" x14ac:dyDescent="0.25">
      <c r="B333" s="824"/>
      <c r="C333" s="824"/>
      <c r="D333" s="824"/>
      <c r="E333" s="824"/>
      <c r="F333" s="30"/>
      <c r="G333" s="30"/>
      <c r="H333" s="30"/>
      <c r="I333" s="27"/>
      <c r="J333" s="155"/>
      <c r="K333" s="4"/>
      <c r="P333" s="27"/>
      <c r="Q333" s="25"/>
    </row>
    <row r="334" spans="1:17" ht="15.75" customHeight="1" x14ac:dyDescent="0.25">
      <c r="B334" s="824"/>
      <c r="C334" s="824"/>
      <c r="D334" s="824"/>
      <c r="E334" s="1180"/>
      <c r="F334" s="30"/>
      <c r="G334" s="30"/>
      <c r="H334" s="30"/>
      <c r="I334" s="27"/>
      <c r="J334" s="155"/>
      <c r="K334" s="4"/>
      <c r="P334" s="27"/>
      <c r="Q334" s="25"/>
    </row>
    <row r="335" spans="1:17" ht="15.75" customHeight="1" x14ac:dyDescent="0.25">
      <c r="B335" s="824"/>
      <c r="C335" s="824"/>
      <c r="D335" s="824"/>
      <c r="E335" s="824"/>
      <c r="F335" s="30"/>
      <c r="G335" s="30"/>
      <c r="H335" s="30"/>
      <c r="I335" s="27"/>
      <c r="J335" s="155"/>
      <c r="K335" s="4"/>
      <c r="P335" s="27"/>
      <c r="Q335" s="25"/>
    </row>
    <row r="336" spans="1:17" ht="15.75" customHeight="1" x14ac:dyDescent="0.25">
      <c r="B336" s="824"/>
      <c r="C336" s="824"/>
      <c r="D336" s="824"/>
      <c r="E336" s="824"/>
      <c r="F336" s="30"/>
      <c r="G336" s="30"/>
      <c r="H336" s="30"/>
      <c r="I336" s="27"/>
      <c r="J336" s="155"/>
      <c r="K336" s="4"/>
      <c r="P336" s="27"/>
      <c r="Q336" s="25"/>
    </row>
    <row r="337" spans="1:25" ht="26.25" customHeight="1" x14ac:dyDescent="0.25">
      <c r="A337" s="30"/>
      <c r="B337" s="1684" t="s">
        <v>287</v>
      </c>
      <c r="C337" s="1684"/>
      <c r="D337" s="1684"/>
      <c r="E337" s="1684"/>
      <c r="F337" s="27"/>
      <c r="G337" s="155"/>
      <c r="M337" s="482"/>
      <c r="Q337" s="25"/>
      <c r="R337" s="25"/>
      <c r="S337" s="25"/>
      <c r="T337" s="25"/>
      <c r="U337" s="25"/>
      <c r="V337" s="25"/>
      <c r="W337" s="368"/>
    </row>
    <row r="338" spans="1:25" ht="15.75" customHeight="1" x14ac:dyDescent="0.25">
      <c r="A338" s="30"/>
      <c r="B338" s="661"/>
      <c r="C338" s="662"/>
      <c r="D338" s="662"/>
      <c r="M338" s="482"/>
      <c r="Q338" s="1728"/>
      <c r="R338" s="163"/>
      <c r="S338" s="163"/>
      <c r="T338" s="163"/>
      <c r="U338" s="163"/>
      <c r="V338" s="163"/>
      <c r="W338" s="368"/>
      <c r="X338" s="1729"/>
      <c r="Y338" s="1729"/>
    </row>
    <row r="339" spans="1:25" ht="15.75" customHeight="1" x14ac:dyDescent="0.25">
      <c r="A339" s="16"/>
      <c r="C339" s="1730" t="s">
        <v>1565</v>
      </c>
      <c r="D339" s="1731"/>
      <c r="E339" s="1731"/>
      <c r="F339" s="1731"/>
      <c r="G339" s="1731"/>
      <c r="H339" s="1732"/>
      <c r="J339" s="2"/>
      <c r="K339" s="1716" t="s">
        <v>1568</v>
      </c>
      <c r="L339" s="1717"/>
      <c r="M339" s="1717"/>
      <c r="N339" s="1718"/>
      <c r="O339" s="167"/>
      <c r="Q339" s="1728"/>
      <c r="R339" s="163"/>
      <c r="S339" s="163"/>
      <c r="T339" s="163"/>
      <c r="U339" s="163"/>
      <c r="V339" s="163"/>
      <c r="W339" s="420"/>
      <c r="X339" s="421"/>
      <c r="Y339" s="421"/>
    </row>
    <row r="340" spans="1:25" s="34" customFormat="1" ht="24.65" customHeight="1" x14ac:dyDescent="0.25">
      <c r="A340" s="48"/>
      <c r="B340" s="485"/>
      <c r="C340" s="1697" t="s">
        <v>1566</v>
      </c>
      <c r="D340" s="1698"/>
      <c r="E340" s="1698"/>
      <c r="F340" s="1685" t="s">
        <v>1567</v>
      </c>
      <c r="G340" s="1686"/>
      <c r="H340" s="1687"/>
      <c r="I340" s="20"/>
      <c r="J340" s="485"/>
      <c r="K340" s="1685" t="s">
        <v>1569</v>
      </c>
      <c r="L340" s="1687"/>
      <c r="M340" s="1685" t="s">
        <v>1570</v>
      </c>
      <c r="N340" s="1687"/>
      <c r="O340" s="167"/>
      <c r="Q340" s="163"/>
      <c r="R340" s="163"/>
      <c r="S340" s="163"/>
      <c r="T340" s="163"/>
      <c r="U340" s="163"/>
      <c r="V340" s="163"/>
      <c r="W340" s="422"/>
      <c r="X340" s="423"/>
      <c r="Y340" s="423"/>
    </row>
    <row r="341" spans="1:25" x14ac:dyDescent="0.25">
      <c r="A341" s="16"/>
      <c r="B341" s="643" t="s">
        <v>48</v>
      </c>
      <c r="C341" s="643" t="s">
        <v>387</v>
      </c>
      <c r="D341" s="643" t="s">
        <v>49</v>
      </c>
      <c r="E341" s="863" t="s">
        <v>386</v>
      </c>
      <c r="F341" s="42" t="s">
        <v>30</v>
      </c>
      <c r="G341" s="42" t="s">
        <v>49</v>
      </c>
      <c r="H341" s="323" t="s">
        <v>386</v>
      </c>
      <c r="J341" s="643" t="s">
        <v>48</v>
      </c>
      <c r="K341" s="643" t="s">
        <v>252</v>
      </c>
      <c r="L341" s="643" t="s">
        <v>49</v>
      </c>
      <c r="M341" s="643" t="s">
        <v>30</v>
      </c>
      <c r="N341" s="978" t="s">
        <v>49</v>
      </c>
      <c r="O341" s="167"/>
      <c r="P341" s="164"/>
      <c r="Q341" s="164"/>
      <c r="R341" s="164"/>
      <c r="S341" s="164"/>
      <c r="T341" s="164"/>
      <c r="U341" s="164"/>
      <c r="V341" s="424"/>
      <c r="W341" s="425"/>
      <c r="X341" s="426"/>
    </row>
    <row r="342" spans="1:25" s="43" customFormat="1" x14ac:dyDescent="0.25">
      <c r="A342" s="40"/>
      <c r="B342" s="890" t="s">
        <v>50</v>
      </c>
      <c r="C342" s="891">
        <v>1682</v>
      </c>
      <c r="D342" s="1352">
        <f>18325412818.19/1000000</f>
        <v>18325.412818189998</v>
      </c>
      <c r="E342" s="892">
        <f>C342/$C$367</f>
        <v>0.26105851311500855</v>
      </c>
      <c r="F342" s="891">
        <v>1539</v>
      </c>
      <c r="G342" s="1352">
        <f>15086890362.28/1000000</f>
        <v>15086.890362280001</v>
      </c>
      <c r="H342" s="892">
        <f t="shared" ref="H342:H366" si="11">F342/$F$367</f>
        <v>0.24506369426751592</v>
      </c>
      <c r="J342" s="890" t="s">
        <v>50</v>
      </c>
      <c r="K342" s="891">
        <v>1836</v>
      </c>
      <c r="L342" s="1352">
        <f>18317398093.95/1000000</f>
        <v>18317.39809395</v>
      </c>
      <c r="M342" s="891">
        <v>1675</v>
      </c>
      <c r="N342" s="1431">
        <f>16461214535.9/1000000</f>
        <v>16461.214535899999</v>
      </c>
      <c r="P342" s="165"/>
      <c r="Q342" s="165"/>
      <c r="R342" s="165"/>
      <c r="S342" s="165"/>
      <c r="T342" s="165"/>
      <c r="U342" s="165"/>
      <c r="V342" s="427"/>
      <c r="W342" s="428"/>
      <c r="X342" s="429"/>
      <c r="Y342" s="319"/>
    </row>
    <row r="343" spans="1:25" s="43" customFormat="1" x14ac:dyDescent="0.25">
      <c r="A343" s="40"/>
      <c r="B343" s="890" t="s">
        <v>51</v>
      </c>
      <c r="C343" s="891">
        <v>1958</v>
      </c>
      <c r="D343" s="1352">
        <f>33050827693.88/1000000</f>
        <v>33050.827693880005</v>
      </c>
      <c r="E343" s="892">
        <f>C343/$C$367</f>
        <v>0.30389570076051531</v>
      </c>
      <c r="F343" s="891">
        <v>1717</v>
      </c>
      <c r="G343" s="1352">
        <f>23215438923.55/1000000</f>
        <v>23215.438923549998</v>
      </c>
      <c r="H343" s="892">
        <f t="shared" si="11"/>
        <v>0.27340764331210193</v>
      </c>
      <c r="J343" s="890" t="s">
        <v>51</v>
      </c>
      <c r="K343" s="891">
        <v>1634</v>
      </c>
      <c r="L343" s="1352">
        <f>24074045975.71/1000000</f>
        <v>24074.04597571</v>
      </c>
      <c r="M343" s="891">
        <v>1754</v>
      </c>
      <c r="N343" s="1431">
        <f>25507827718.6/1000000</f>
        <v>25507.827718599998</v>
      </c>
      <c r="P343" s="165"/>
      <c r="Q343" s="165"/>
      <c r="R343" s="165"/>
      <c r="S343" s="165"/>
      <c r="T343" s="165"/>
      <c r="U343" s="165"/>
      <c r="V343" s="427"/>
      <c r="W343" s="428"/>
      <c r="X343" s="429"/>
      <c r="Y343" s="319"/>
    </row>
    <row r="344" spans="1:25" s="43" customFormat="1" x14ac:dyDescent="0.25">
      <c r="A344" s="40"/>
      <c r="B344" s="890" t="s">
        <v>52</v>
      </c>
      <c r="C344" s="891">
        <v>42</v>
      </c>
      <c r="D344" s="1352">
        <f>813191992.05/1000000</f>
        <v>813.19199204999995</v>
      </c>
      <c r="E344" s="892">
        <f t="shared" ref="E344:E366" si="12">C344/$C$367</f>
        <v>6.5187024677945057E-3</v>
      </c>
      <c r="F344" s="891">
        <v>24</v>
      </c>
      <c r="G344" s="1352">
        <f>458701836.19/1000000</f>
        <v>458.70183618999999</v>
      </c>
      <c r="H344" s="892">
        <f>F344/$F$367</f>
        <v>3.821656050955414E-3</v>
      </c>
      <c r="J344" s="890" t="s">
        <v>52</v>
      </c>
      <c r="K344" s="891">
        <v>38</v>
      </c>
      <c r="L344" s="1352">
        <f>560149772.36/1000000</f>
        <v>560.14977236000004</v>
      </c>
      <c r="M344" s="891">
        <v>45</v>
      </c>
      <c r="N344" s="1431">
        <f>642513365.57/1000000</f>
        <v>642.51336557000002</v>
      </c>
      <c r="O344" s="165"/>
      <c r="P344" s="165"/>
      <c r="Q344" s="165"/>
      <c r="R344" s="165"/>
      <c r="S344" s="165"/>
      <c r="T344" s="165"/>
      <c r="U344" s="165"/>
      <c r="V344" s="427"/>
      <c r="W344" s="428"/>
      <c r="X344" s="429"/>
      <c r="Y344" s="319"/>
    </row>
    <row r="345" spans="1:25" s="43" customFormat="1" x14ac:dyDescent="0.25">
      <c r="A345" s="40"/>
      <c r="B345" s="890" t="s">
        <v>53</v>
      </c>
      <c r="C345" s="891">
        <v>306</v>
      </c>
      <c r="D345" s="1352">
        <f>4837126284.1/1000000</f>
        <v>4837.1262841000007</v>
      </c>
      <c r="E345" s="892">
        <f t="shared" si="12"/>
        <v>4.7493403693931395E-2</v>
      </c>
      <c r="F345" s="891">
        <v>210</v>
      </c>
      <c r="G345" s="1352">
        <f>2777778033.81/1000000</f>
        <v>2777.7780338100001</v>
      </c>
      <c r="H345" s="892">
        <f t="shared" si="11"/>
        <v>3.3439490445859872E-2</v>
      </c>
      <c r="J345" s="890" t="s">
        <v>53</v>
      </c>
      <c r="K345" s="891">
        <v>104</v>
      </c>
      <c r="L345" s="1352">
        <f>917781951.71/1000000</f>
        <v>917.78195171000004</v>
      </c>
      <c r="M345" s="891">
        <v>169</v>
      </c>
      <c r="N345" s="1431">
        <f>2232980092.77/1000000</f>
        <v>2232.9800927699998</v>
      </c>
      <c r="O345" s="167"/>
      <c r="P345" s="167"/>
      <c r="Q345" s="167"/>
      <c r="R345" s="167"/>
      <c r="S345" s="167"/>
      <c r="T345" s="167"/>
      <c r="U345" s="167"/>
      <c r="V345" s="427"/>
      <c r="W345" s="428"/>
      <c r="X345" s="429"/>
      <c r="Y345" s="319"/>
    </row>
    <row r="346" spans="1:25" s="43" customFormat="1" x14ac:dyDescent="0.25">
      <c r="A346" s="40"/>
      <c r="B346" s="890" t="s">
        <v>54</v>
      </c>
      <c r="C346" s="891">
        <v>26</v>
      </c>
      <c r="D346" s="1352">
        <f>217467000/1000000</f>
        <v>217.46700000000001</v>
      </c>
      <c r="E346" s="892">
        <f t="shared" si="12"/>
        <v>4.0353872419680277E-3</v>
      </c>
      <c r="F346" s="891">
        <v>18</v>
      </c>
      <c r="G346" s="1352">
        <f>147023000/1000000</f>
        <v>147.023</v>
      </c>
      <c r="H346" s="892">
        <f t="shared" si="11"/>
        <v>2.8662420382165603E-3</v>
      </c>
      <c r="J346" s="890" t="s">
        <v>54</v>
      </c>
      <c r="K346" s="891">
        <v>26</v>
      </c>
      <c r="L346" s="1352">
        <f>208287000/1000000</f>
        <v>208.28700000000001</v>
      </c>
      <c r="M346" s="891">
        <v>27</v>
      </c>
      <c r="N346" s="1431">
        <f>216682000/1000000</f>
        <v>216.68199999999999</v>
      </c>
      <c r="O346" s="167"/>
      <c r="P346" s="167"/>
      <c r="Q346" s="167"/>
      <c r="R346" s="167"/>
      <c r="S346" s="167"/>
      <c r="T346" s="167"/>
      <c r="U346" s="167"/>
      <c r="V346" s="427"/>
      <c r="W346" s="428"/>
      <c r="X346" s="429"/>
      <c r="Y346" s="319"/>
    </row>
    <row r="347" spans="1:25" s="43" customFormat="1" x14ac:dyDescent="0.25">
      <c r="A347" s="40"/>
      <c r="B347" s="890" t="s">
        <v>55</v>
      </c>
      <c r="C347" s="891">
        <v>194</v>
      </c>
      <c r="D347" s="1352">
        <f>1609244973.99/1000000</f>
        <v>1609.2449739900001</v>
      </c>
      <c r="E347" s="892">
        <f t="shared" si="12"/>
        <v>3.011019711314605E-2</v>
      </c>
      <c r="F347" s="891">
        <v>194</v>
      </c>
      <c r="G347" s="1352">
        <f>1698686644.34/1000000</f>
        <v>1698.6866443399999</v>
      </c>
      <c r="H347" s="892">
        <f t="shared" si="11"/>
        <v>3.089171974522293E-2</v>
      </c>
      <c r="J347" s="890" t="s">
        <v>55</v>
      </c>
      <c r="K347" s="891">
        <v>172</v>
      </c>
      <c r="L347" s="1352">
        <f>1527353682.61/1000000</f>
        <v>1527.3536826099999</v>
      </c>
      <c r="M347" s="891">
        <v>142</v>
      </c>
      <c r="N347" s="1431">
        <f>1268385037.91/1000000</f>
        <v>1268.3850379100002</v>
      </c>
      <c r="O347" s="165"/>
      <c r="P347" s="165"/>
      <c r="Q347" s="165"/>
      <c r="R347" s="165"/>
      <c r="S347" s="165"/>
      <c r="T347" s="165"/>
      <c r="U347" s="165"/>
      <c r="V347" s="427"/>
      <c r="W347" s="428"/>
      <c r="X347" s="429"/>
      <c r="Y347" s="319"/>
    </row>
    <row r="348" spans="1:25" s="43" customFormat="1" x14ac:dyDescent="0.25">
      <c r="A348" s="40"/>
      <c r="B348" s="890" t="s">
        <v>113</v>
      </c>
      <c r="C348" s="891">
        <v>479</v>
      </c>
      <c r="D348" s="1352">
        <f>4989995056.56/1000000</f>
        <v>4989.9950565600002</v>
      </c>
      <c r="E348" s="892">
        <f t="shared" si="12"/>
        <v>7.4344249573180199E-2</v>
      </c>
      <c r="F348" s="891">
        <v>482</v>
      </c>
      <c r="G348" s="1352">
        <f>4960679531.69/1000000</f>
        <v>4960.6795316899997</v>
      </c>
      <c r="H348" s="892">
        <f t="shared" si="11"/>
        <v>7.6751592356687895E-2</v>
      </c>
      <c r="J348" s="890" t="s">
        <v>113</v>
      </c>
      <c r="K348" s="891">
        <v>315</v>
      </c>
      <c r="L348" s="1352">
        <f>3355525068.91/1000000</f>
        <v>3355.5250689099998</v>
      </c>
      <c r="M348" s="891">
        <v>393</v>
      </c>
      <c r="N348" s="1431">
        <f>4235515421.51/1000000</f>
        <v>4235.5154215100001</v>
      </c>
      <c r="O348" s="165"/>
      <c r="P348" s="165"/>
      <c r="Q348" s="165"/>
      <c r="R348" s="165"/>
      <c r="S348" s="165"/>
      <c r="T348" s="165"/>
      <c r="U348" s="165"/>
      <c r="V348" s="427"/>
      <c r="W348" s="428"/>
      <c r="X348" s="429"/>
      <c r="Y348" s="319"/>
    </row>
    <row r="349" spans="1:25" s="43" customFormat="1" x14ac:dyDescent="0.25">
      <c r="A349" s="40"/>
      <c r="B349" s="890" t="s">
        <v>288</v>
      </c>
      <c r="C349" s="891">
        <v>347</v>
      </c>
      <c r="D349" s="1352">
        <f>5212362905.2/1000000</f>
        <v>5212.3629051999997</v>
      </c>
      <c r="E349" s="892">
        <f t="shared" si="12"/>
        <v>5.3856898960111747E-2</v>
      </c>
      <c r="F349" s="891">
        <v>369</v>
      </c>
      <c r="G349" s="1352">
        <f>5936991123.57/1000000</f>
        <v>5936.9911235700001</v>
      </c>
      <c r="H349" s="892">
        <f t="shared" si="11"/>
        <v>5.8757961783439491E-2</v>
      </c>
      <c r="J349" s="890" t="s">
        <v>288</v>
      </c>
      <c r="K349" s="891">
        <v>304</v>
      </c>
      <c r="L349" s="1352">
        <f>3886974194.03/1000000</f>
        <v>3886.97419403</v>
      </c>
      <c r="M349" s="891">
        <v>392</v>
      </c>
      <c r="N349" s="1431">
        <f>4768729411.37/1000000</f>
        <v>4768.72941137</v>
      </c>
      <c r="O349" s="165"/>
      <c r="P349" s="165"/>
      <c r="Q349" s="165"/>
      <c r="R349" s="165"/>
      <c r="S349" s="165"/>
      <c r="T349" s="165"/>
      <c r="U349" s="165"/>
      <c r="V349" s="427"/>
      <c r="W349" s="428"/>
      <c r="X349" s="429"/>
      <c r="Y349" s="319"/>
    </row>
    <row r="350" spans="1:25" s="43" customFormat="1" x14ac:dyDescent="0.25">
      <c r="A350" s="40"/>
      <c r="B350" s="890" t="s">
        <v>56</v>
      </c>
      <c r="C350" s="891">
        <v>317</v>
      </c>
      <c r="D350" s="1352">
        <f>4732533346.42/1000000</f>
        <v>4732.5333464200003</v>
      </c>
      <c r="E350" s="892">
        <f t="shared" si="12"/>
        <v>4.9200682911687103E-2</v>
      </c>
      <c r="F350" s="891">
        <v>341</v>
      </c>
      <c r="G350" s="1352">
        <f>4755177864.25/1000000</f>
        <v>4755.1778642500003</v>
      </c>
      <c r="H350" s="892">
        <f t="shared" si="11"/>
        <v>5.4299363057324843E-2</v>
      </c>
      <c r="J350" s="890" t="s">
        <v>56</v>
      </c>
      <c r="K350" s="891">
        <v>386</v>
      </c>
      <c r="L350" s="1352">
        <f>4901824119.86/1000000</f>
        <v>4901.8241198599999</v>
      </c>
      <c r="M350" s="891">
        <v>356</v>
      </c>
      <c r="N350" s="1431">
        <f>4627194678.47/1000000</f>
        <v>4627.1946784700003</v>
      </c>
      <c r="O350" s="165"/>
      <c r="P350" s="165"/>
      <c r="Q350" s="165"/>
      <c r="R350" s="165"/>
      <c r="S350" s="165"/>
      <c r="T350" s="165"/>
      <c r="U350" s="165"/>
      <c r="V350" s="427"/>
      <c r="W350" s="428"/>
      <c r="X350" s="429"/>
      <c r="Y350" s="319"/>
    </row>
    <row r="351" spans="1:25" s="43" customFormat="1" x14ac:dyDescent="0.25">
      <c r="A351" s="40"/>
      <c r="B351" s="890" t="s">
        <v>289</v>
      </c>
      <c r="C351" s="891">
        <v>249</v>
      </c>
      <c r="D351" s="1352">
        <f>3347595370.7/1000000</f>
        <v>3347.5953706999999</v>
      </c>
      <c r="E351" s="892">
        <f t="shared" si="12"/>
        <v>3.8646593201924567E-2</v>
      </c>
      <c r="F351" s="891">
        <v>212</v>
      </c>
      <c r="G351" s="1352">
        <f>2541386353.35/1000000</f>
        <v>2541.3863533499998</v>
      </c>
      <c r="H351" s="892">
        <f t="shared" si="11"/>
        <v>3.375796178343949E-2</v>
      </c>
      <c r="J351" s="890" t="s">
        <v>289</v>
      </c>
      <c r="K351" s="891">
        <v>179</v>
      </c>
      <c r="L351" s="1352">
        <f>2013257185.83/1000000</f>
        <v>2013.25718583</v>
      </c>
      <c r="M351" s="891">
        <v>170</v>
      </c>
      <c r="N351" s="1431">
        <f>1749142566.94/1000000</f>
        <v>1749.1425669400001</v>
      </c>
      <c r="O351" s="165"/>
      <c r="P351" s="165"/>
      <c r="Q351" s="165"/>
      <c r="R351" s="165"/>
      <c r="S351" s="165"/>
      <c r="T351" s="165"/>
      <c r="U351" s="165"/>
      <c r="V351" s="427"/>
      <c r="W351" s="428"/>
      <c r="X351" s="429"/>
      <c r="Y351" s="319"/>
    </row>
    <row r="352" spans="1:25" s="43" customFormat="1" x14ac:dyDescent="0.25">
      <c r="A352" s="40"/>
      <c r="B352" s="890" t="s">
        <v>290</v>
      </c>
      <c r="C352" s="891">
        <v>0</v>
      </c>
      <c r="D352" s="979">
        <v>0</v>
      </c>
      <c r="E352" s="892">
        <f t="shared" si="12"/>
        <v>0</v>
      </c>
      <c r="F352" s="891">
        <v>0</v>
      </c>
      <c r="G352" s="1352">
        <v>0</v>
      </c>
      <c r="H352" s="892">
        <f t="shared" si="11"/>
        <v>0</v>
      </c>
      <c r="J352" s="890" t="s">
        <v>290</v>
      </c>
      <c r="K352" s="891">
        <v>83</v>
      </c>
      <c r="L352" s="1352">
        <f>869666127.19/1000000</f>
        <v>869.66612719000011</v>
      </c>
      <c r="M352" s="891">
        <v>36</v>
      </c>
      <c r="N352" s="1431">
        <f>332862028.53/1000000</f>
        <v>332.86202852999998</v>
      </c>
      <c r="O352" s="165"/>
      <c r="P352" s="165"/>
      <c r="Q352" s="165"/>
      <c r="R352" s="165"/>
      <c r="S352" s="165"/>
      <c r="T352" s="165"/>
      <c r="U352" s="165"/>
      <c r="V352" s="427"/>
      <c r="W352" s="428"/>
      <c r="X352" s="429"/>
      <c r="Y352" s="319"/>
    </row>
    <row r="353" spans="1:17" s="43" customFormat="1" x14ac:dyDescent="0.25">
      <c r="A353" s="40"/>
      <c r="B353" s="890" t="s">
        <v>71</v>
      </c>
      <c r="C353" s="891">
        <v>15</v>
      </c>
      <c r="D353" s="1352">
        <f>142045898.96/1000000</f>
        <v>142.04589896000002</v>
      </c>
      <c r="E353" s="892">
        <f t="shared" si="12"/>
        <v>2.3281080242123233E-3</v>
      </c>
      <c r="F353" s="891">
        <v>18</v>
      </c>
      <c r="G353" s="1352">
        <f>207409181.44/1000000</f>
        <v>207.40918144</v>
      </c>
      <c r="H353" s="892">
        <f t="shared" si="11"/>
        <v>2.8662420382165603E-3</v>
      </c>
      <c r="J353" s="890" t="s">
        <v>71</v>
      </c>
      <c r="K353" s="891">
        <v>33</v>
      </c>
      <c r="L353" s="1352">
        <f>331653888.1/1000000</f>
        <v>331.65388810000002</v>
      </c>
      <c r="M353" s="891">
        <v>33</v>
      </c>
      <c r="N353" s="980">
        <f>315553000/1000000</f>
        <v>315.553</v>
      </c>
      <c r="O353" s="165"/>
      <c r="P353" s="165"/>
      <c r="Q353" s="165"/>
    </row>
    <row r="354" spans="1:17" s="43" customFormat="1" x14ac:dyDescent="0.25">
      <c r="A354" s="40"/>
      <c r="B354" s="890" t="s">
        <v>291</v>
      </c>
      <c r="C354" s="891">
        <v>13</v>
      </c>
      <c r="D354" s="1352">
        <f>128525433.42/1000000</f>
        <v>128.52543342000001</v>
      </c>
      <c r="E354" s="892">
        <f t="shared" si="12"/>
        <v>2.0176936209840139E-3</v>
      </c>
      <c r="F354" s="891">
        <v>19</v>
      </c>
      <c r="G354" s="1352">
        <f>187990433.42/1000000</f>
        <v>187.99043341999999</v>
      </c>
      <c r="H354" s="892">
        <f t="shared" si="11"/>
        <v>3.0254777070063696E-3</v>
      </c>
      <c r="J354" s="890" t="s">
        <v>291</v>
      </c>
      <c r="K354" s="891">
        <v>16</v>
      </c>
      <c r="L354" s="1352">
        <f>144337000/1000000</f>
        <v>144.33699999999999</v>
      </c>
      <c r="M354" s="891">
        <v>29</v>
      </c>
      <c r="N354" s="1431">
        <f>249060000/1000000</f>
        <v>249.06</v>
      </c>
      <c r="O354" s="165"/>
      <c r="P354" s="631"/>
      <c r="Q354" s="165"/>
    </row>
    <row r="355" spans="1:17" s="43" customFormat="1" x14ac:dyDescent="0.25">
      <c r="A355" s="40"/>
      <c r="B355" s="890" t="s">
        <v>292</v>
      </c>
      <c r="C355" s="891">
        <v>106</v>
      </c>
      <c r="D355" s="1352">
        <f>1204200389.75/1000000</f>
        <v>1204.2003897500001</v>
      </c>
      <c r="E355" s="892">
        <f t="shared" si="12"/>
        <v>1.6451963371100418E-2</v>
      </c>
      <c r="F355" s="891">
        <v>224</v>
      </c>
      <c r="G355" s="1352">
        <f>2318665486.73/1000000</f>
        <v>2318.6654867299999</v>
      </c>
      <c r="H355" s="892">
        <f t="shared" si="11"/>
        <v>3.5668789808917196E-2</v>
      </c>
      <c r="J355" s="890" t="s">
        <v>292</v>
      </c>
      <c r="K355" s="891">
        <v>128</v>
      </c>
      <c r="L355" s="1352">
        <f>1282425530.48/10000000</f>
        <v>128.24255304799999</v>
      </c>
      <c r="M355" s="891">
        <v>156</v>
      </c>
      <c r="N355" s="1431">
        <f>1522158268.67/1000000</f>
        <v>1522.1582686700001</v>
      </c>
      <c r="O355" s="165"/>
      <c r="P355" s="631"/>
      <c r="Q355" s="165"/>
    </row>
    <row r="356" spans="1:17" s="43" customFormat="1" x14ac:dyDescent="0.25">
      <c r="A356" s="40"/>
      <c r="B356" s="890" t="s">
        <v>124</v>
      </c>
      <c r="C356" s="891">
        <v>136</v>
      </c>
      <c r="D356" s="1352">
        <f>1503399078.91/1000000</f>
        <v>1503.3990789100001</v>
      </c>
      <c r="E356" s="892">
        <f t="shared" si="12"/>
        <v>2.1108179419525065E-2</v>
      </c>
      <c r="F356" s="891">
        <v>250</v>
      </c>
      <c r="G356" s="1352">
        <f>2498943005.77/1000000</f>
        <v>2498.9430057700001</v>
      </c>
      <c r="H356" s="892">
        <f t="shared" si="11"/>
        <v>3.9808917197452227E-2</v>
      </c>
      <c r="J356" s="890" t="s">
        <v>124</v>
      </c>
      <c r="K356" s="891">
        <v>170</v>
      </c>
      <c r="L356" s="979">
        <f>1591751708.07/1000000</f>
        <v>1591.7517080699999</v>
      </c>
      <c r="M356" s="891">
        <v>248</v>
      </c>
      <c r="N356" s="1431">
        <f>2241638708.07/1000000</f>
        <v>2241.6387080700001</v>
      </c>
      <c r="O356" s="165"/>
      <c r="P356" s="165"/>
      <c r="Q356" s="165"/>
    </row>
    <row r="357" spans="1:17" s="43" customFormat="1" x14ac:dyDescent="0.25">
      <c r="A357" s="40"/>
      <c r="B357" s="890" t="s">
        <v>774</v>
      </c>
      <c r="C357" s="891">
        <v>129</v>
      </c>
      <c r="D357" s="1352">
        <f>1449076569.68/1000000</f>
        <v>1449.0765696800001</v>
      </c>
      <c r="E357" s="892">
        <f t="shared" si="12"/>
        <v>2.0021729008225981E-2</v>
      </c>
      <c r="F357" s="891">
        <v>216</v>
      </c>
      <c r="G357" s="1352">
        <f>2208209427.61/1000000</f>
        <v>2208.2094276100001</v>
      </c>
      <c r="H357" s="892">
        <f t="shared" si="11"/>
        <v>3.4394904458598725E-2</v>
      </c>
      <c r="J357" s="890" t="s">
        <v>774</v>
      </c>
      <c r="K357" s="891">
        <v>72</v>
      </c>
      <c r="L357" s="1431">
        <f>762522465.22/1000000</f>
        <v>762.52246522000007</v>
      </c>
      <c r="M357" s="891">
        <v>100</v>
      </c>
      <c r="N357" s="1431">
        <f>981937123.19/1000000</f>
        <v>981.93712319000008</v>
      </c>
      <c r="O357" s="165"/>
      <c r="P357" s="165"/>
      <c r="Q357" s="165"/>
    </row>
    <row r="358" spans="1:17" s="43" customFormat="1" x14ac:dyDescent="0.25">
      <c r="A358" s="40"/>
      <c r="B358" s="890" t="s">
        <v>329</v>
      </c>
      <c r="C358" s="891">
        <v>24</v>
      </c>
      <c r="D358" s="1352">
        <f>218040000/1000000</f>
        <v>218.04</v>
      </c>
      <c r="E358" s="892">
        <f t="shared" si="12"/>
        <v>3.7249728387397174E-3</v>
      </c>
      <c r="F358" s="891">
        <v>12</v>
      </c>
      <c r="G358" s="1352">
        <f>108530000/1000000</f>
        <v>108.53</v>
      </c>
      <c r="H358" s="892">
        <f t="shared" si="11"/>
        <v>1.910828025477707E-3</v>
      </c>
      <c r="J358" s="890" t="s">
        <v>329</v>
      </c>
      <c r="K358" s="891">
        <v>10</v>
      </c>
      <c r="L358" s="979">
        <f>95215000/1000000</f>
        <v>95.215000000000003</v>
      </c>
      <c r="M358" s="891">
        <v>4</v>
      </c>
      <c r="N358" s="1431">
        <f>34740000/1000000</f>
        <v>34.74</v>
      </c>
      <c r="P358" s="147"/>
      <c r="Q358" s="147"/>
    </row>
    <row r="359" spans="1:17" s="43" customFormat="1" x14ac:dyDescent="0.25">
      <c r="A359" s="40"/>
      <c r="B359" s="1099" t="s">
        <v>764</v>
      </c>
      <c r="C359" s="1100">
        <v>6</v>
      </c>
      <c r="D359" s="1352">
        <f>55123000/1000000</f>
        <v>55.122999999999998</v>
      </c>
      <c r="E359" s="892">
        <f t="shared" si="12"/>
        <v>9.3124320968492936E-4</v>
      </c>
      <c r="F359" s="1100">
        <v>7</v>
      </c>
      <c r="G359" s="1352">
        <f>63504000/1000000</f>
        <v>63.503999999999998</v>
      </c>
      <c r="H359" s="892">
        <f t="shared" si="11"/>
        <v>1.1146496815286624E-3</v>
      </c>
      <c r="J359" s="1099" t="s">
        <v>764</v>
      </c>
      <c r="K359" s="1100">
        <v>20</v>
      </c>
      <c r="L359" s="1101">
        <f>192523000/1000000</f>
        <v>192.523</v>
      </c>
      <c r="M359" s="1100">
        <v>10</v>
      </c>
      <c r="N359" s="1432">
        <f>88817000/1000000</f>
        <v>88.816999999999993</v>
      </c>
      <c r="P359" s="147"/>
      <c r="Q359" s="147"/>
    </row>
    <row r="360" spans="1:17" s="43" customFormat="1" x14ac:dyDescent="0.25">
      <c r="A360" s="40"/>
      <c r="B360" s="890" t="s">
        <v>118</v>
      </c>
      <c r="C360" s="891">
        <v>0</v>
      </c>
      <c r="D360" s="1352">
        <v>0</v>
      </c>
      <c r="E360" s="892">
        <f t="shared" si="12"/>
        <v>0</v>
      </c>
      <c r="F360" s="891">
        <v>0</v>
      </c>
      <c r="G360" s="1352">
        <v>0</v>
      </c>
      <c r="H360" s="892">
        <f t="shared" si="11"/>
        <v>0</v>
      </c>
      <c r="J360" s="890" t="s">
        <v>118</v>
      </c>
      <c r="K360" s="891">
        <v>4</v>
      </c>
      <c r="L360" s="1352">
        <f>71772666.65/1000000</f>
        <v>71.772666650000005</v>
      </c>
      <c r="M360" s="891">
        <v>10</v>
      </c>
      <c r="N360" s="1431">
        <f>126219666.65/1000000</f>
        <v>126.21966665000001</v>
      </c>
      <c r="P360" s="147"/>
      <c r="Q360" s="147"/>
    </row>
    <row r="361" spans="1:17" s="43" customFormat="1" x14ac:dyDescent="0.25">
      <c r="A361" s="40"/>
      <c r="B361" s="890" t="s">
        <v>244</v>
      </c>
      <c r="C361" s="891">
        <v>0</v>
      </c>
      <c r="D361" s="1352">
        <v>0</v>
      </c>
      <c r="E361" s="892">
        <f t="shared" si="12"/>
        <v>0</v>
      </c>
      <c r="F361" s="891">
        <v>0</v>
      </c>
      <c r="G361" s="1352">
        <v>0</v>
      </c>
      <c r="H361" s="892">
        <f t="shared" si="11"/>
        <v>0</v>
      </c>
      <c r="J361" s="890" t="s">
        <v>244</v>
      </c>
      <c r="K361" s="891">
        <v>0</v>
      </c>
      <c r="L361" s="980">
        <v>0</v>
      </c>
      <c r="M361" s="891">
        <v>1</v>
      </c>
      <c r="N361" s="1431">
        <f>5605000/1000000</f>
        <v>5.6050000000000004</v>
      </c>
      <c r="P361" s="147"/>
      <c r="Q361" s="147"/>
    </row>
    <row r="362" spans="1:17" s="43" customFormat="1" x14ac:dyDescent="0.25">
      <c r="A362" s="40"/>
      <c r="B362" s="890" t="s">
        <v>319</v>
      </c>
      <c r="C362" s="891">
        <v>0</v>
      </c>
      <c r="D362" s="1352">
        <v>0</v>
      </c>
      <c r="E362" s="892">
        <f t="shared" si="12"/>
        <v>0</v>
      </c>
      <c r="F362" s="891">
        <v>0</v>
      </c>
      <c r="G362" s="1352">
        <v>0</v>
      </c>
      <c r="H362" s="892">
        <f t="shared" si="11"/>
        <v>0</v>
      </c>
      <c r="J362" s="890" t="s">
        <v>319</v>
      </c>
      <c r="K362" s="891">
        <v>0</v>
      </c>
      <c r="L362" s="979">
        <v>0</v>
      </c>
      <c r="M362" s="891">
        <v>0</v>
      </c>
      <c r="N362" s="980">
        <v>0</v>
      </c>
      <c r="P362" s="166"/>
      <c r="Q362" s="166"/>
    </row>
    <row r="363" spans="1:17" s="43" customFormat="1" x14ac:dyDescent="0.25">
      <c r="A363" s="40"/>
      <c r="B363" s="890" t="s">
        <v>775</v>
      </c>
      <c r="C363" s="891">
        <v>0</v>
      </c>
      <c r="D363" s="1352">
        <v>0</v>
      </c>
      <c r="E363" s="892">
        <f t="shared" si="12"/>
        <v>0</v>
      </c>
      <c r="F363" s="891">
        <v>0</v>
      </c>
      <c r="G363" s="1352">
        <v>0</v>
      </c>
      <c r="H363" s="892">
        <f t="shared" si="11"/>
        <v>0</v>
      </c>
      <c r="J363" s="890" t="s">
        <v>775</v>
      </c>
      <c r="K363" s="891">
        <v>0</v>
      </c>
      <c r="L363" s="979">
        <v>0</v>
      </c>
      <c r="M363" s="891">
        <v>0</v>
      </c>
      <c r="N363" s="980">
        <v>0</v>
      </c>
      <c r="P363" s="166"/>
      <c r="Q363" s="166"/>
    </row>
    <row r="364" spans="1:17" s="43" customFormat="1" x14ac:dyDescent="0.25">
      <c r="A364" s="40"/>
      <c r="B364" s="890" t="s">
        <v>318</v>
      </c>
      <c r="C364" s="891">
        <v>165</v>
      </c>
      <c r="D364" s="1352">
        <f>1819050555.81/1000000</f>
        <v>1819.0505558099999</v>
      </c>
      <c r="E364" s="892">
        <f t="shared" si="12"/>
        <v>2.5609188266335559E-2</v>
      </c>
      <c r="F364" s="891">
        <v>127</v>
      </c>
      <c r="G364" s="1352">
        <f>1389694508.59/1000000</f>
        <v>1389.6945085899999</v>
      </c>
      <c r="H364" s="892">
        <f t="shared" si="11"/>
        <v>2.0222929936305731E-2</v>
      </c>
      <c r="J364" s="890" t="s">
        <v>318</v>
      </c>
      <c r="K364" s="891">
        <v>75</v>
      </c>
      <c r="L364" s="1352">
        <f>826825155.28/1000000</f>
        <v>826.82515527999999</v>
      </c>
      <c r="M364" s="891">
        <v>95</v>
      </c>
      <c r="N364" s="1431">
        <f>971298927.11/1000000</f>
        <v>971.29892711000002</v>
      </c>
      <c r="P364" s="166"/>
      <c r="Q364" s="166"/>
    </row>
    <row r="365" spans="1:17" s="43" customFormat="1" x14ac:dyDescent="0.25">
      <c r="A365" s="40"/>
      <c r="B365" s="890" t="s">
        <v>377</v>
      </c>
      <c r="C365" s="891">
        <v>115</v>
      </c>
      <c r="D365" s="1352">
        <f>1217918135.7/1000000</f>
        <v>1217.9181357</v>
      </c>
      <c r="E365" s="892">
        <f t="shared" si="12"/>
        <v>1.7848828185627812E-2</v>
      </c>
      <c r="F365" s="891">
        <v>135</v>
      </c>
      <c r="G365" s="1352">
        <f>1441621601.22/1000000</f>
        <v>1441.62160122</v>
      </c>
      <c r="H365" s="892">
        <f t="shared" si="11"/>
        <v>2.1496815286624203E-2</v>
      </c>
      <c r="J365" s="890" t="s">
        <v>377</v>
      </c>
      <c r="K365" s="891">
        <v>61</v>
      </c>
      <c r="L365" s="980">
        <f>564815000/1000000</f>
        <v>564.81500000000005</v>
      </c>
      <c r="M365" s="891">
        <v>73</v>
      </c>
      <c r="N365" s="1431">
        <f>650651000/1000000</f>
        <v>650.65099999999995</v>
      </c>
      <c r="P365" s="166"/>
      <c r="Q365" s="166"/>
    </row>
    <row r="366" spans="1:17" s="43" customFormat="1" x14ac:dyDescent="0.25">
      <c r="A366" s="40"/>
      <c r="B366" s="890" t="s">
        <v>773</v>
      </c>
      <c r="C366" s="891">
        <v>134</v>
      </c>
      <c r="D366" s="1352">
        <f>1557329739.69/1000000</f>
        <v>1557.32973969</v>
      </c>
      <c r="E366" s="892">
        <f t="shared" si="12"/>
        <v>2.0797765016296755E-2</v>
      </c>
      <c r="F366" s="891">
        <v>166</v>
      </c>
      <c r="G366" s="1352">
        <f>1779913762.77/1000000</f>
        <v>1779.9137627699999</v>
      </c>
      <c r="H366" s="892">
        <f t="shared" si="11"/>
        <v>2.6433121019108281E-2</v>
      </c>
      <c r="J366" s="893" t="s">
        <v>57</v>
      </c>
      <c r="K366" s="894">
        <f>SUM(K342:K365)</f>
        <v>5666</v>
      </c>
      <c r="L366" s="873">
        <f>SUM(L342:L365)</f>
        <v>65341.921608527999</v>
      </c>
      <c r="M366" s="894">
        <f>SUM(M342:M365)</f>
        <v>5918</v>
      </c>
      <c r="N366" s="873">
        <f>SUM(N342:N365)</f>
        <v>69230.725551259951</v>
      </c>
      <c r="P366" s="166"/>
      <c r="Q366" s="166"/>
    </row>
    <row r="367" spans="1:17" s="43" customFormat="1" ht="17.149999999999999" customHeight="1" x14ac:dyDescent="0.25">
      <c r="A367" s="40"/>
      <c r="B367" s="893" t="s">
        <v>57</v>
      </c>
      <c r="C367" s="894">
        <f>SUM(C342:C366)</f>
        <v>6443</v>
      </c>
      <c r="D367" s="1353">
        <f>SUM(D342:D366)</f>
        <v>86430.466243009985</v>
      </c>
      <c r="E367" s="895">
        <f t="shared" ref="E367:H367" si="13">SUM(E342:E366)</f>
        <v>1</v>
      </c>
      <c r="F367" s="894">
        <f t="shared" si="13"/>
        <v>6280</v>
      </c>
      <c r="G367" s="1353">
        <f>SUM(G342:G366)</f>
        <v>73783.23508057998</v>
      </c>
      <c r="H367" s="895">
        <f t="shared" si="13"/>
        <v>1.0000000000000002</v>
      </c>
      <c r="P367" s="147"/>
      <c r="Q367" s="147"/>
    </row>
    <row r="368" spans="1:17" ht="18.75" customHeight="1" x14ac:dyDescent="0.25">
      <c r="A368" s="16"/>
      <c r="B368" s="491" t="s">
        <v>122</v>
      </c>
      <c r="C368" s="887"/>
      <c r="D368" s="887"/>
      <c r="E368" s="887"/>
      <c r="F368" s="168"/>
      <c r="G368" s="168"/>
      <c r="H368" s="20"/>
      <c r="K368" s="140"/>
      <c r="L368" s="140"/>
      <c r="N368" s="140"/>
      <c r="Q368" s="100"/>
    </row>
    <row r="369" spans="1:17" x14ac:dyDescent="0.25">
      <c r="A369" s="16"/>
      <c r="C369" s="2"/>
      <c r="D369" s="2"/>
      <c r="G369" s="20"/>
      <c r="H369" s="20"/>
      <c r="Q369" s="20"/>
    </row>
    <row r="370" spans="1:17" x14ac:dyDescent="0.25">
      <c r="A370" s="16"/>
      <c r="C370" s="2"/>
      <c r="D370" s="2"/>
      <c r="G370" s="20"/>
      <c r="H370" s="20"/>
      <c r="Q370" s="22"/>
    </row>
    <row r="371" spans="1:17" x14ac:dyDescent="0.25">
      <c r="A371" s="16"/>
      <c r="B371" s="826"/>
      <c r="C371" s="887"/>
      <c r="D371" s="887"/>
      <c r="E371" s="887"/>
      <c r="F371" s="148"/>
      <c r="G371" s="148"/>
      <c r="H371" s="20"/>
      <c r="Q371" s="22"/>
    </row>
    <row r="372" spans="1:17" x14ac:dyDescent="0.25">
      <c r="A372" s="16"/>
      <c r="B372" s="826"/>
      <c r="C372" s="662"/>
      <c r="D372" s="662"/>
      <c r="E372" s="826"/>
      <c r="F372" s="15"/>
      <c r="G372" s="149"/>
      <c r="H372" s="20"/>
      <c r="O372" s="140"/>
      <c r="Q372" s="22"/>
    </row>
    <row r="373" spans="1:17" x14ac:dyDescent="0.25">
      <c r="A373" s="16"/>
      <c r="B373" s="826"/>
      <c r="C373" s="662"/>
      <c r="D373" s="662"/>
      <c r="E373" s="826"/>
      <c r="F373" s="15"/>
      <c r="G373" s="150"/>
      <c r="I373" s="15"/>
      <c r="J373" s="151"/>
      <c r="N373" s="23"/>
      <c r="O373" s="23"/>
      <c r="P373" s="5"/>
      <c r="Q373" s="22"/>
    </row>
    <row r="374" spans="1:17" x14ac:dyDescent="0.25">
      <c r="A374" s="16"/>
      <c r="B374" s="826"/>
      <c r="C374" s="662"/>
      <c r="D374" s="662"/>
      <c r="E374" s="826"/>
      <c r="F374" s="15"/>
      <c r="G374" s="150"/>
      <c r="I374" s="15"/>
      <c r="J374" s="151"/>
      <c r="L374" s="100"/>
      <c r="M374" s="25"/>
      <c r="N374" s="135"/>
      <c r="O374" s="135"/>
      <c r="P374" s="5"/>
      <c r="Q374" s="22"/>
    </row>
    <row r="375" spans="1:17" x14ac:dyDescent="0.25">
      <c r="A375" s="16"/>
      <c r="B375" s="826"/>
      <c r="C375" s="662"/>
      <c r="D375" s="662"/>
      <c r="E375" s="826"/>
      <c r="F375" s="15"/>
      <c r="G375" s="150"/>
      <c r="I375" s="15"/>
      <c r="L375" s="17"/>
      <c r="M375" s="25"/>
      <c r="N375" s="135"/>
      <c r="O375" s="135"/>
      <c r="P375" s="5"/>
      <c r="Q375" s="22"/>
    </row>
    <row r="376" spans="1:17" ht="12.75" customHeight="1" x14ac:dyDescent="0.25">
      <c r="A376" s="16"/>
      <c r="B376" s="826"/>
      <c r="C376" s="662"/>
      <c r="D376" s="662"/>
      <c r="E376" s="826"/>
      <c r="F376" s="15"/>
      <c r="G376" s="150"/>
      <c r="I376" s="15"/>
      <c r="L376" s="17"/>
      <c r="M376" s="25"/>
      <c r="N376" s="135"/>
      <c r="O376" s="135"/>
      <c r="P376" s="5"/>
      <c r="Q376" s="22"/>
    </row>
    <row r="377" spans="1:17" ht="12.75" customHeight="1" x14ac:dyDescent="0.25">
      <c r="A377" s="16"/>
      <c r="B377" s="876"/>
      <c r="C377" s="662"/>
      <c r="D377" s="662"/>
      <c r="F377" s="152"/>
      <c r="G377" s="153"/>
      <c r="L377" s="17"/>
      <c r="M377" s="25"/>
      <c r="N377" s="135"/>
      <c r="O377" s="135"/>
      <c r="P377" s="5"/>
      <c r="Q377" s="22"/>
    </row>
    <row r="378" spans="1:17" ht="15" customHeight="1" x14ac:dyDescent="0.25">
      <c r="A378" s="16"/>
      <c r="L378" s="17"/>
      <c r="M378" s="25"/>
      <c r="N378" s="135"/>
      <c r="O378" s="135"/>
      <c r="P378" s="5"/>
      <c r="Q378" s="22"/>
    </row>
    <row r="379" spans="1:17" ht="15" customHeight="1" x14ac:dyDescent="0.25">
      <c r="A379" s="16"/>
      <c r="L379" s="17"/>
      <c r="M379" s="25"/>
      <c r="N379" s="135"/>
      <c r="O379" s="135"/>
      <c r="P379" s="5"/>
      <c r="Q379" s="22"/>
    </row>
    <row r="380" spans="1:17" ht="14.25" customHeight="1" x14ac:dyDescent="0.25">
      <c r="A380" s="16"/>
      <c r="L380" s="17"/>
      <c r="M380" s="25"/>
      <c r="N380" s="135"/>
      <c r="O380" s="135"/>
      <c r="Q380" s="22"/>
    </row>
    <row r="381" spans="1:17" ht="12.75" customHeight="1" x14ac:dyDescent="0.25">
      <c r="A381" s="16"/>
      <c r="L381" s="17"/>
      <c r="M381" s="25"/>
      <c r="N381" s="135"/>
      <c r="O381" s="135"/>
      <c r="Q381" s="25"/>
    </row>
    <row r="382" spans="1:17" x14ac:dyDescent="0.25">
      <c r="A382" s="16"/>
      <c r="L382" s="17"/>
      <c r="M382" s="25"/>
      <c r="N382" s="135"/>
      <c r="O382" s="135"/>
      <c r="Q382" s="25"/>
    </row>
    <row r="383" spans="1:17" x14ac:dyDescent="0.25">
      <c r="A383" s="16"/>
      <c r="L383" s="17"/>
      <c r="M383" s="25"/>
      <c r="N383" s="135"/>
      <c r="O383" s="135"/>
      <c r="Q383" s="25"/>
    </row>
    <row r="384" spans="1:17" x14ac:dyDescent="0.25">
      <c r="A384" s="16"/>
      <c r="L384" s="17"/>
      <c r="N384" s="135"/>
      <c r="O384" s="135"/>
      <c r="Q384" s="25"/>
    </row>
    <row r="385" spans="1:17" x14ac:dyDescent="0.25">
      <c r="A385" s="16"/>
      <c r="L385" s="17"/>
      <c r="N385" s="135"/>
      <c r="O385" s="135"/>
      <c r="Q385" s="25"/>
    </row>
    <row r="386" spans="1:17" x14ac:dyDescent="0.25">
      <c r="A386" s="16"/>
      <c r="L386" s="17"/>
      <c r="N386" s="135"/>
      <c r="O386" s="135"/>
      <c r="Q386" s="25"/>
    </row>
    <row r="387" spans="1:17" x14ac:dyDescent="0.25">
      <c r="A387" s="16"/>
      <c r="L387" s="17"/>
      <c r="Q387" s="25"/>
    </row>
    <row r="388" spans="1:17" ht="12.75" customHeight="1" x14ac:dyDescent="0.25">
      <c r="A388" s="16"/>
      <c r="L388" s="17"/>
      <c r="Q388" s="25"/>
    </row>
    <row r="389" spans="1:17" ht="12.75" customHeight="1" x14ac:dyDescent="0.25">
      <c r="A389" s="16"/>
      <c r="L389" s="17"/>
      <c r="Q389" s="25"/>
    </row>
    <row r="390" spans="1:17" ht="12.75" customHeight="1" x14ac:dyDescent="0.25">
      <c r="A390" s="16"/>
      <c r="L390" s="17"/>
      <c r="Q390" s="25"/>
    </row>
    <row r="391" spans="1:17" ht="12.75" customHeight="1" x14ac:dyDescent="0.25">
      <c r="A391" s="16"/>
      <c r="L391" s="17"/>
      <c r="Q391" s="25"/>
    </row>
    <row r="392" spans="1:17" ht="12.75" customHeight="1" x14ac:dyDescent="0.25">
      <c r="A392" s="16"/>
      <c r="Q392" s="25"/>
    </row>
    <row r="393" spans="1:17" ht="12.75" customHeight="1" x14ac:dyDescent="0.25">
      <c r="A393" s="16"/>
      <c r="Q393" s="25"/>
    </row>
    <row r="394" spans="1:17" ht="12.75" customHeight="1" x14ac:dyDescent="0.25">
      <c r="A394" s="16"/>
      <c r="Q394" s="25"/>
    </row>
    <row r="395" spans="1:17" ht="12.75" customHeight="1" x14ac:dyDescent="0.25">
      <c r="A395" s="16"/>
      <c r="Q395" s="25"/>
    </row>
    <row r="396" spans="1:17" x14ac:dyDescent="0.25">
      <c r="A396" s="16"/>
      <c r="Q396" s="25"/>
    </row>
    <row r="397" spans="1:17" x14ac:dyDescent="0.25">
      <c r="A397" s="16"/>
      <c r="Q397" s="25"/>
    </row>
    <row r="398" spans="1:17" x14ac:dyDescent="0.25">
      <c r="A398" s="16"/>
      <c r="Q398" s="25"/>
    </row>
    <row r="399" spans="1:17" x14ac:dyDescent="0.25">
      <c r="A399" s="16"/>
      <c r="Q399" s="25"/>
    </row>
    <row r="400" spans="1:17" x14ac:dyDescent="0.25">
      <c r="A400" s="16"/>
      <c r="Q400" s="25"/>
    </row>
    <row r="401" spans="1:17" x14ac:dyDescent="0.25">
      <c r="A401" s="16"/>
      <c r="Q401" s="25"/>
    </row>
    <row r="402" spans="1:17" x14ac:dyDescent="0.25">
      <c r="A402" s="16"/>
      <c r="Q402" s="25"/>
    </row>
    <row r="403" spans="1:17" x14ac:dyDescent="0.25">
      <c r="A403" s="16"/>
      <c r="Q403" s="25"/>
    </row>
    <row r="404" spans="1:17" x14ac:dyDescent="0.25">
      <c r="A404" s="16"/>
      <c r="Q404" s="25"/>
    </row>
    <row r="405" spans="1:17" x14ac:dyDescent="0.25">
      <c r="A405" s="16"/>
      <c r="Q405" s="25"/>
    </row>
    <row r="406" spans="1:17" x14ac:dyDescent="0.25">
      <c r="A406" s="16"/>
      <c r="Q406" s="25"/>
    </row>
    <row r="407" spans="1:17" x14ac:dyDescent="0.25">
      <c r="A407" s="16"/>
      <c r="Q407" s="25"/>
    </row>
    <row r="408" spans="1:17" x14ac:dyDescent="0.25">
      <c r="A408" s="16"/>
      <c r="Q408" s="25"/>
    </row>
    <row r="409" spans="1:17" x14ac:dyDescent="0.25">
      <c r="A409" s="16"/>
      <c r="Q409" s="25"/>
    </row>
    <row r="410" spans="1:17" x14ac:dyDescent="0.25">
      <c r="A410" s="16"/>
      <c r="Q410" s="25"/>
    </row>
    <row r="411" spans="1:17" x14ac:dyDescent="0.25">
      <c r="A411" s="16"/>
      <c r="Q411" s="25"/>
    </row>
    <row r="412" spans="1:17" x14ac:dyDescent="0.25">
      <c r="A412" s="16"/>
      <c r="Q412" s="25"/>
    </row>
    <row r="413" spans="1:17" x14ac:dyDescent="0.25">
      <c r="A413" s="16"/>
      <c r="Q413" s="25"/>
    </row>
    <row r="414" spans="1:17" x14ac:dyDescent="0.25">
      <c r="A414" s="16"/>
      <c r="Q414" s="25"/>
    </row>
    <row r="415" spans="1:17" x14ac:dyDescent="0.25">
      <c r="A415" s="16"/>
      <c r="Q415" s="25"/>
    </row>
    <row r="416" spans="1:17" x14ac:dyDescent="0.25">
      <c r="A416" s="16"/>
      <c r="Q416" s="25"/>
    </row>
    <row r="417" spans="1:17" x14ac:dyDescent="0.25">
      <c r="A417" s="16"/>
      <c r="Q417" s="25"/>
    </row>
    <row r="418" spans="1:17" x14ac:dyDescent="0.25">
      <c r="A418" s="16"/>
      <c r="C418" s="2"/>
      <c r="D418" s="2"/>
      <c r="Q418" s="25"/>
    </row>
    <row r="419" spans="1:17" x14ac:dyDescent="0.25">
      <c r="A419" s="16"/>
      <c r="C419" s="2"/>
      <c r="D419" s="2"/>
      <c r="Q419" s="25"/>
    </row>
    <row r="420" spans="1:17" x14ac:dyDescent="0.25">
      <c r="A420" s="16"/>
      <c r="C420" s="2"/>
      <c r="D420" s="2"/>
      <c r="Q420" s="25"/>
    </row>
    <row r="421" spans="1:17" ht="26.25" customHeight="1" x14ac:dyDescent="0.25">
      <c r="A421" s="1684" t="s">
        <v>297</v>
      </c>
      <c r="B421" s="1684"/>
      <c r="C421" s="1684"/>
      <c r="D421" s="1684"/>
      <c r="E421" s="1684"/>
      <c r="F421" s="27"/>
      <c r="Q421" s="25"/>
    </row>
    <row r="422" spans="1:17" x14ac:dyDescent="0.25">
      <c r="A422" s="16"/>
      <c r="K422" s="24"/>
      <c r="Q422" s="25"/>
    </row>
    <row r="423" spans="1:17" ht="15" customHeight="1" x14ac:dyDescent="0.35">
      <c r="A423" s="16"/>
      <c r="B423" s="1697" t="s">
        <v>295</v>
      </c>
      <c r="C423" s="1698"/>
      <c r="D423" s="1698"/>
      <c r="E423" s="1699"/>
      <c r="F423" s="181"/>
      <c r="G423" s="1685" t="s">
        <v>295</v>
      </c>
      <c r="H423" s="1686"/>
      <c r="I423" s="1686"/>
      <c r="J423" s="1687"/>
      <c r="K423" s="24"/>
      <c r="Q423" s="25"/>
    </row>
    <row r="424" spans="1:17" ht="15" customHeight="1" x14ac:dyDescent="0.35">
      <c r="A424" s="16"/>
      <c r="B424" s="1697" t="s">
        <v>1571</v>
      </c>
      <c r="C424" s="1698"/>
      <c r="D424" s="1698"/>
      <c r="E424" s="1699"/>
      <c r="F424" s="181"/>
      <c r="G424" s="1685" t="s">
        <v>1573</v>
      </c>
      <c r="H424" s="1686"/>
      <c r="I424" s="1686"/>
      <c r="J424" s="1687"/>
      <c r="K424" s="24"/>
      <c r="Q424" s="25"/>
    </row>
    <row r="425" spans="1:17" x14ac:dyDescent="0.35">
      <c r="A425" s="16"/>
      <c r="B425" s="1694" t="s">
        <v>48</v>
      </c>
      <c r="C425" s="1694" t="s">
        <v>60</v>
      </c>
      <c r="D425" s="1691" t="s">
        <v>243</v>
      </c>
      <c r="E425" s="1693" t="s">
        <v>29</v>
      </c>
      <c r="F425" s="181"/>
      <c r="G425" s="1689" t="s">
        <v>48</v>
      </c>
      <c r="H425" s="1689" t="s">
        <v>60</v>
      </c>
      <c r="I425" s="1689" t="s">
        <v>243</v>
      </c>
      <c r="J425" s="1689" t="s">
        <v>29</v>
      </c>
      <c r="K425" s="24"/>
      <c r="L425" s="24"/>
      <c r="M425" s="20"/>
      <c r="P425" s="25"/>
      <c r="Q425" s="25"/>
    </row>
    <row r="426" spans="1:17" ht="10.5" hidden="1" customHeight="1" x14ac:dyDescent="0.35">
      <c r="A426" s="16"/>
      <c r="B426" s="1692"/>
      <c r="C426" s="1692"/>
      <c r="D426" s="1692"/>
      <c r="E426" s="1692"/>
      <c r="F426" s="181"/>
      <c r="G426" s="1690"/>
      <c r="H426" s="1690"/>
      <c r="I426" s="1690"/>
      <c r="J426" s="1690"/>
      <c r="L426" s="24"/>
      <c r="M426" s="20"/>
      <c r="P426" s="25"/>
      <c r="Q426" s="25"/>
    </row>
    <row r="427" spans="1:17" x14ac:dyDescent="0.35">
      <c r="A427" s="16"/>
      <c r="B427" s="896" t="s">
        <v>50</v>
      </c>
      <c r="C427" s="897">
        <v>1501</v>
      </c>
      <c r="D427" s="897">
        <v>181</v>
      </c>
      <c r="E427" s="897">
        <v>1682</v>
      </c>
      <c r="F427" s="181"/>
      <c r="G427" s="962" t="s">
        <v>93</v>
      </c>
      <c r="H427" s="897">
        <v>1704</v>
      </c>
      <c r="I427" s="897">
        <v>132</v>
      </c>
      <c r="J427" s="897">
        <v>1836</v>
      </c>
      <c r="L427" s="24"/>
      <c r="M427" s="20"/>
      <c r="P427" s="25"/>
      <c r="Q427" s="25"/>
    </row>
    <row r="428" spans="1:17" x14ac:dyDescent="0.35">
      <c r="A428" s="16"/>
      <c r="B428" s="896" t="s">
        <v>51</v>
      </c>
      <c r="C428" s="897">
        <v>997</v>
      </c>
      <c r="D428" s="897">
        <v>961</v>
      </c>
      <c r="E428" s="897">
        <v>1958</v>
      </c>
      <c r="F428" s="181"/>
      <c r="G428" s="962" t="s">
        <v>137</v>
      </c>
      <c r="H428" s="897">
        <v>1008</v>
      </c>
      <c r="I428" s="897">
        <v>626</v>
      </c>
      <c r="J428" s="897">
        <v>1634</v>
      </c>
      <c r="L428" s="24"/>
      <c r="M428" s="20"/>
      <c r="P428" s="25"/>
      <c r="Q428" s="25"/>
    </row>
    <row r="429" spans="1:17" x14ac:dyDescent="0.35">
      <c r="A429" s="16"/>
      <c r="B429" s="896" t="s">
        <v>52</v>
      </c>
      <c r="C429" s="897">
        <v>7</v>
      </c>
      <c r="D429" s="897">
        <v>35</v>
      </c>
      <c r="E429" s="897">
        <v>42</v>
      </c>
      <c r="F429" s="181"/>
      <c r="G429" s="962" t="s">
        <v>138</v>
      </c>
      <c r="H429" s="897">
        <v>8</v>
      </c>
      <c r="I429" s="897">
        <v>30</v>
      </c>
      <c r="J429" s="897">
        <v>38</v>
      </c>
      <c r="L429" s="24"/>
      <c r="M429" s="20"/>
      <c r="P429" s="25"/>
      <c r="Q429" s="25"/>
    </row>
    <row r="430" spans="1:17" x14ac:dyDescent="0.35">
      <c r="A430" s="16"/>
      <c r="B430" s="896" t="s">
        <v>53</v>
      </c>
      <c r="C430" s="897">
        <v>119</v>
      </c>
      <c r="D430" s="897">
        <v>187</v>
      </c>
      <c r="E430" s="897">
        <v>306</v>
      </c>
      <c r="F430" s="181"/>
      <c r="G430" s="962" t="s">
        <v>1236</v>
      </c>
      <c r="H430" s="897">
        <v>95</v>
      </c>
      <c r="I430" s="897">
        <v>9</v>
      </c>
      <c r="J430" s="897">
        <v>104</v>
      </c>
      <c r="L430" s="24"/>
      <c r="M430" s="20"/>
      <c r="P430" s="25"/>
      <c r="Q430" s="25"/>
    </row>
    <row r="431" spans="1:17" x14ac:dyDescent="0.35">
      <c r="A431" s="16"/>
      <c r="B431" s="896" t="s">
        <v>54</v>
      </c>
      <c r="C431" s="897">
        <v>26</v>
      </c>
      <c r="D431" s="897">
        <v>0</v>
      </c>
      <c r="E431" s="897">
        <v>26</v>
      </c>
      <c r="F431" s="181"/>
      <c r="G431" s="962" t="s">
        <v>1498</v>
      </c>
      <c r="H431" s="897">
        <v>26</v>
      </c>
      <c r="I431" s="897">
        <v>0</v>
      </c>
      <c r="J431" s="897">
        <v>26</v>
      </c>
      <c r="L431" s="24"/>
      <c r="M431" s="20"/>
      <c r="P431" s="25"/>
      <c r="Q431" s="25"/>
    </row>
    <row r="432" spans="1:17" x14ac:dyDescent="0.35">
      <c r="A432" s="16"/>
      <c r="B432" s="896" t="s">
        <v>55</v>
      </c>
      <c r="C432" s="897">
        <v>190</v>
      </c>
      <c r="D432" s="897">
        <v>4</v>
      </c>
      <c r="E432" s="897">
        <v>194</v>
      </c>
      <c r="F432" s="181"/>
      <c r="G432" s="962" t="s">
        <v>1237</v>
      </c>
      <c r="H432" s="897">
        <v>166</v>
      </c>
      <c r="I432" s="897">
        <v>6</v>
      </c>
      <c r="J432" s="897">
        <v>172</v>
      </c>
      <c r="L432" s="24"/>
      <c r="M432" s="20"/>
      <c r="P432" s="25"/>
      <c r="Q432" s="25"/>
    </row>
    <row r="433" spans="1:17" x14ac:dyDescent="0.35">
      <c r="A433" s="16"/>
      <c r="B433" s="896" t="s">
        <v>113</v>
      </c>
      <c r="C433" s="897">
        <v>432</v>
      </c>
      <c r="D433" s="897">
        <v>47</v>
      </c>
      <c r="E433" s="897">
        <v>479</v>
      </c>
      <c r="F433" s="181"/>
      <c r="G433" s="962" t="s">
        <v>219</v>
      </c>
      <c r="H433" s="897">
        <v>274</v>
      </c>
      <c r="I433" s="897">
        <v>41</v>
      </c>
      <c r="J433" s="897">
        <v>315</v>
      </c>
      <c r="L433" s="24"/>
      <c r="M433" s="20"/>
      <c r="P433" s="25"/>
      <c r="Q433" s="25"/>
    </row>
    <row r="434" spans="1:17" x14ac:dyDescent="0.35">
      <c r="A434" s="16"/>
      <c r="B434" s="896" t="s">
        <v>288</v>
      </c>
      <c r="C434" s="897">
        <v>150</v>
      </c>
      <c r="D434" s="897">
        <v>197</v>
      </c>
      <c r="E434" s="897">
        <v>347</v>
      </c>
      <c r="F434" s="181"/>
      <c r="G434" s="962" t="s">
        <v>1238</v>
      </c>
      <c r="H434" s="897">
        <v>230</v>
      </c>
      <c r="I434" s="897">
        <v>74</v>
      </c>
      <c r="J434" s="897">
        <v>304</v>
      </c>
      <c r="L434" s="24"/>
      <c r="M434" s="20"/>
      <c r="P434" s="25"/>
      <c r="Q434" s="25"/>
    </row>
    <row r="435" spans="1:17" x14ac:dyDescent="0.35">
      <c r="A435" s="16"/>
      <c r="B435" s="896" t="s">
        <v>56</v>
      </c>
      <c r="C435" s="897">
        <v>207</v>
      </c>
      <c r="D435" s="897">
        <v>110</v>
      </c>
      <c r="E435" s="897">
        <v>317</v>
      </c>
      <c r="F435" s="181"/>
      <c r="G435" s="962" t="s">
        <v>298</v>
      </c>
      <c r="H435" s="897">
        <v>243</v>
      </c>
      <c r="I435" s="897">
        <v>143</v>
      </c>
      <c r="J435" s="897">
        <v>386</v>
      </c>
      <c r="L435" s="24"/>
      <c r="M435" s="20"/>
      <c r="P435" s="25"/>
      <c r="Q435" s="25"/>
    </row>
    <row r="436" spans="1:17" x14ac:dyDescent="0.35">
      <c r="A436" s="16"/>
      <c r="B436" s="896" t="s">
        <v>289</v>
      </c>
      <c r="C436" s="897">
        <v>138</v>
      </c>
      <c r="D436" s="897">
        <v>111</v>
      </c>
      <c r="E436" s="897">
        <v>249</v>
      </c>
      <c r="F436" s="181"/>
      <c r="G436" s="962" t="s">
        <v>178</v>
      </c>
      <c r="H436" s="897">
        <v>144</v>
      </c>
      <c r="I436" s="897">
        <v>35</v>
      </c>
      <c r="J436" s="897">
        <v>179</v>
      </c>
      <c r="L436" s="24"/>
      <c r="M436" s="20"/>
      <c r="P436" s="25"/>
      <c r="Q436" s="25"/>
    </row>
    <row r="437" spans="1:17" x14ac:dyDescent="0.35">
      <c r="A437" s="16"/>
      <c r="B437" s="896" t="s">
        <v>290</v>
      </c>
      <c r="C437" s="897">
        <v>0</v>
      </c>
      <c r="D437" s="897">
        <v>0</v>
      </c>
      <c r="E437" s="897">
        <v>0</v>
      </c>
      <c r="F437" s="181"/>
      <c r="G437" s="962" t="s">
        <v>126</v>
      </c>
      <c r="H437" s="897">
        <v>62</v>
      </c>
      <c r="I437" s="897">
        <v>21</v>
      </c>
      <c r="J437" s="897">
        <v>83</v>
      </c>
      <c r="L437" s="24"/>
      <c r="M437" s="20"/>
      <c r="P437" s="25"/>
      <c r="Q437" s="25"/>
    </row>
    <row r="438" spans="1:17" x14ac:dyDescent="0.35">
      <c r="A438" s="16"/>
      <c r="B438" s="896" t="s">
        <v>71</v>
      </c>
      <c r="C438" s="897">
        <v>14</v>
      </c>
      <c r="D438" s="897">
        <v>1</v>
      </c>
      <c r="E438" s="897">
        <v>15</v>
      </c>
      <c r="F438" s="181"/>
      <c r="G438" s="962" t="s">
        <v>304</v>
      </c>
      <c r="H438" s="897">
        <v>32</v>
      </c>
      <c r="I438" s="897">
        <v>1</v>
      </c>
      <c r="J438" s="897">
        <v>33</v>
      </c>
      <c r="L438" s="24"/>
      <c r="M438" s="20"/>
      <c r="P438" s="25"/>
      <c r="Q438" s="25"/>
    </row>
    <row r="439" spans="1:17" x14ac:dyDescent="0.35">
      <c r="A439" s="16"/>
      <c r="B439" s="896" t="s">
        <v>291</v>
      </c>
      <c r="C439" s="897">
        <v>12</v>
      </c>
      <c r="D439" s="897">
        <v>1</v>
      </c>
      <c r="E439" s="897">
        <v>13</v>
      </c>
      <c r="F439" s="181"/>
      <c r="G439" s="962" t="s">
        <v>1239</v>
      </c>
      <c r="H439" s="897">
        <v>16</v>
      </c>
      <c r="I439" s="897">
        <v>0</v>
      </c>
      <c r="J439" s="897">
        <v>16</v>
      </c>
      <c r="L439" s="24"/>
      <c r="M439" s="20"/>
      <c r="P439" s="25"/>
      <c r="Q439" s="25"/>
    </row>
    <row r="440" spans="1:17" x14ac:dyDescent="0.35">
      <c r="A440" s="16"/>
      <c r="B440" s="896" t="s">
        <v>292</v>
      </c>
      <c r="C440" s="897">
        <v>83</v>
      </c>
      <c r="D440" s="897">
        <v>23</v>
      </c>
      <c r="E440" s="897">
        <v>106</v>
      </c>
      <c r="F440" s="181"/>
      <c r="G440" s="962" t="s">
        <v>1499</v>
      </c>
      <c r="H440" s="897">
        <v>116</v>
      </c>
      <c r="I440" s="897">
        <v>12</v>
      </c>
      <c r="J440" s="897">
        <v>128</v>
      </c>
      <c r="L440" s="24"/>
      <c r="M440" s="20"/>
      <c r="P440" s="25"/>
      <c r="Q440" s="25"/>
    </row>
    <row r="441" spans="1:17" x14ac:dyDescent="0.35">
      <c r="A441" s="16"/>
      <c r="B441" s="896" t="s">
        <v>124</v>
      </c>
      <c r="C441" s="897">
        <v>114</v>
      </c>
      <c r="D441" s="897">
        <v>22</v>
      </c>
      <c r="E441" s="897">
        <v>136</v>
      </c>
      <c r="F441" s="181"/>
      <c r="G441" s="962" t="s">
        <v>164</v>
      </c>
      <c r="H441" s="897">
        <v>168</v>
      </c>
      <c r="I441" s="897">
        <v>2</v>
      </c>
      <c r="J441" s="897">
        <v>170</v>
      </c>
      <c r="L441" s="24"/>
      <c r="M441" s="20"/>
      <c r="P441" s="25"/>
      <c r="Q441" s="25"/>
    </row>
    <row r="442" spans="1:17" x14ac:dyDescent="0.35">
      <c r="A442" s="16"/>
      <c r="B442" s="896" t="s">
        <v>774</v>
      </c>
      <c r="C442" s="897">
        <v>101</v>
      </c>
      <c r="D442" s="897">
        <v>28</v>
      </c>
      <c r="E442" s="897">
        <v>129</v>
      </c>
      <c r="F442" s="181"/>
      <c r="G442" s="1354" t="s">
        <v>343</v>
      </c>
      <c r="H442" s="897">
        <v>61</v>
      </c>
      <c r="I442" s="897">
        <v>11</v>
      </c>
      <c r="J442" s="897">
        <v>72</v>
      </c>
      <c r="L442" s="24"/>
      <c r="M442" s="20"/>
      <c r="P442" s="25"/>
      <c r="Q442" s="25"/>
    </row>
    <row r="443" spans="1:17" x14ac:dyDescent="0.35">
      <c r="A443" s="16"/>
      <c r="B443" s="896" t="s">
        <v>329</v>
      </c>
      <c r="C443" s="897">
        <v>24</v>
      </c>
      <c r="D443" s="897">
        <v>0</v>
      </c>
      <c r="E443" s="897">
        <v>24</v>
      </c>
      <c r="F443" s="181"/>
      <c r="G443" s="962" t="s">
        <v>293</v>
      </c>
      <c r="H443" s="897">
        <v>10</v>
      </c>
      <c r="I443" s="897">
        <v>0</v>
      </c>
      <c r="J443" s="897">
        <v>10</v>
      </c>
      <c r="L443" s="24"/>
      <c r="M443" s="20"/>
      <c r="P443" s="25"/>
      <c r="Q443" s="25"/>
    </row>
    <row r="444" spans="1:17" x14ac:dyDescent="0.35">
      <c r="A444" s="16"/>
      <c r="B444" s="1102" t="s">
        <v>764</v>
      </c>
      <c r="C444" s="1103">
        <v>6</v>
      </c>
      <c r="D444" s="1103">
        <v>0</v>
      </c>
      <c r="E444" s="897">
        <v>6</v>
      </c>
      <c r="F444" s="181"/>
      <c r="G444" s="962" t="s">
        <v>618</v>
      </c>
      <c r="H444" s="1103">
        <v>20</v>
      </c>
      <c r="I444" s="1103">
        <v>0</v>
      </c>
      <c r="J444" s="1103">
        <v>20</v>
      </c>
      <c r="L444" s="24"/>
      <c r="M444" s="20"/>
      <c r="P444" s="25"/>
      <c r="Q444" s="25"/>
    </row>
    <row r="445" spans="1:17" x14ac:dyDescent="0.35">
      <c r="A445" s="16"/>
      <c r="B445" s="896" t="s">
        <v>118</v>
      </c>
      <c r="C445" s="897">
        <v>0</v>
      </c>
      <c r="D445" s="897">
        <v>0</v>
      </c>
      <c r="E445" s="897">
        <v>0</v>
      </c>
      <c r="F445" s="181"/>
      <c r="G445" s="962" t="s">
        <v>1500</v>
      </c>
      <c r="H445" s="897">
        <v>0</v>
      </c>
      <c r="I445" s="897">
        <v>4</v>
      </c>
      <c r="J445" s="897">
        <v>4</v>
      </c>
      <c r="L445" s="24"/>
      <c r="M445" s="20"/>
      <c r="P445" s="25"/>
      <c r="Q445" s="25"/>
    </row>
    <row r="446" spans="1:17" x14ac:dyDescent="0.35">
      <c r="A446" s="16"/>
      <c r="B446" s="896" t="s">
        <v>244</v>
      </c>
      <c r="C446" s="897">
        <v>0</v>
      </c>
      <c r="D446" s="897">
        <v>0</v>
      </c>
      <c r="E446" s="897">
        <v>0</v>
      </c>
      <c r="F446" s="181"/>
      <c r="G446" s="962" t="s">
        <v>168</v>
      </c>
      <c r="H446" s="897">
        <v>0</v>
      </c>
      <c r="I446" s="897">
        <v>0</v>
      </c>
      <c r="J446" s="897">
        <v>0</v>
      </c>
      <c r="L446" s="24"/>
      <c r="M446" s="20"/>
      <c r="P446" s="25"/>
      <c r="Q446" s="25"/>
    </row>
    <row r="447" spans="1:17" x14ac:dyDescent="0.35">
      <c r="A447" s="16"/>
      <c r="B447" s="896" t="s">
        <v>319</v>
      </c>
      <c r="C447" s="897">
        <v>0</v>
      </c>
      <c r="D447" s="897">
        <v>0</v>
      </c>
      <c r="E447" s="897">
        <v>0</v>
      </c>
      <c r="F447" s="181"/>
      <c r="G447" s="962" t="s">
        <v>283</v>
      </c>
      <c r="H447" s="897">
        <v>0</v>
      </c>
      <c r="I447" s="897">
        <v>0</v>
      </c>
      <c r="J447" s="897">
        <v>0</v>
      </c>
      <c r="L447" s="24"/>
      <c r="M447" s="20"/>
      <c r="P447" s="25"/>
      <c r="Q447" s="25"/>
    </row>
    <row r="448" spans="1:17" x14ac:dyDescent="0.35">
      <c r="A448" s="16"/>
      <c r="B448" s="896" t="s">
        <v>775</v>
      </c>
      <c r="C448" s="897">
        <v>0</v>
      </c>
      <c r="D448" s="897">
        <v>0</v>
      </c>
      <c r="E448" s="897">
        <v>0</v>
      </c>
      <c r="F448" s="181"/>
      <c r="G448" s="1354" t="s">
        <v>328</v>
      </c>
      <c r="H448" s="897">
        <v>0</v>
      </c>
      <c r="I448" s="897">
        <v>0</v>
      </c>
      <c r="J448" s="897">
        <v>0</v>
      </c>
      <c r="L448" s="24"/>
      <c r="M448" s="20"/>
      <c r="P448" s="25"/>
      <c r="Q448" s="25"/>
    </row>
    <row r="449" spans="1:17" x14ac:dyDescent="0.35">
      <c r="A449" s="16"/>
      <c r="B449" s="896" t="s">
        <v>318</v>
      </c>
      <c r="C449" s="897">
        <v>136</v>
      </c>
      <c r="D449" s="897">
        <v>29</v>
      </c>
      <c r="E449" s="897">
        <v>165</v>
      </c>
      <c r="F449" s="181"/>
      <c r="G449" s="1354" t="s">
        <v>613</v>
      </c>
      <c r="H449" s="897">
        <v>59</v>
      </c>
      <c r="I449" s="897">
        <v>16</v>
      </c>
      <c r="J449" s="897">
        <v>75</v>
      </c>
      <c r="L449" s="24"/>
      <c r="M449" s="20"/>
      <c r="P449" s="25"/>
      <c r="Q449" s="25"/>
    </row>
    <row r="450" spans="1:17" x14ac:dyDescent="0.35">
      <c r="A450" s="16"/>
      <c r="B450" s="896" t="s">
        <v>377</v>
      </c>
      <c r="C450" s="897">
        <v>99</v>
      </c>
      <c r="D450" s="897">
        <v>16</v>
      </c>
      <c r="E450" s="897">
        <v>115</v>
      </c>
      <c r="F450" s="181"/>
      <c r="G450" s="962" t="s">
        <v>284</v>
      </c>
      <c r="H450" s="897">
        <v>61</v>
      </c>
      <c r="I450" s="897">
        <v>0</v>
      </c>
      <c r="J450" s="897">
        <v>61</v>
      </c>
      <c r="L450" s="24"/>
      <c r="M450" s="20"/>
      <c r="P450" s="25"/>
      <c r="Q450" s="25"/>
    </row>
    <row r="451" spans="1:17" x14ac:dyDescent="0.35">
      <c r="A451" s="16"/>
      <c r="B451" s="1660" t="s">
        <v>1572</v>
      </c>
      <c r="C451" s="897">
        <v>106</v>
      </c>
      <c r="D451" s="897">
        <v>28</v>
      </c>
      <c r="E451" s="897">
        <v>134</v>
      </c>
      <c r="F451" s="181"/>
      <c r="G451" s="899" t="s">
        <v>57</v>
      </c>
      <c r="H451" s="899">
        <f>SUM(H427:H450)</f>
        <v>4503</v>
      </c>
      <c r="I451" s="899">
        <f>SUM(I427:I450)</f>
        <v>1163</v>
      </c>
      <c r="J451" s="963">
        <f>SUM(J427:J450)</f>
        <v>5666</v>
      </c>
      <c r="L451" s="24"/>
      <c r="M451" s="20"/>
      <c r="P451" s="25"/>
      <c r="Q451" s="25"/>
    </row>
    <row r="452" spans="1:17" x14ac:dyDescent="0.35">
      <c r="A452" s="16"/>
      <c r="B452" s="898" t="s">
        <v>57</v>
      </c>
      <c r="C452" s="899">
        <f>SUM(C427:C451)</f>
        <v>4462</v>
      </c>
      <c r="D452" s="899">
        <f>SUM(D427:D451)</f>
        <v>1981</v>
      </c>
      <c r="E452" s="899">
        <f>SUM(E427:E451)</f>
        <v>6443</v>
      </c>
      <c r="F452" s="181"/>
      <c r="G452" s="900" t="s">
        <v>294</v>
      </c>
      <c r="H452" s="644"/>
      <c r="I452" s="964"/>
      <c r="J452" s="964"/>
      <c r="K452" s="140"/>
      <c r="L452" s="24"/>
      <c r="M452" s="20"/>
      <c r="P452" s="25"/>
      <c r="Q452" s="25"/>
    </row>
    <row r="453" spans="1:17" x14ac:dyDescent="0.25">
      <c r="A453" s="16"/>
      <c r="B453" s="900" t="s">
        <v>294</v>
      </c>
      <c r="C453" s="900"/>
      <c r="D453" s="900"/>
      <c r="E453" s="900"/>
      <c r="F453" s="183"/>
      <c r="G453" s="20"/>
      <c r="H453" s="20"/>
      <c r="K453" s="182"/>
      <c r="Q453" s="25"/>
    </row>
    <row r="454" spans="1:17" x14ac:dyDescent="0.25">
      <c r="A454" s="16"/>
      <c r="B454" s="176"/>
      <c r="C454" s="177"/>
      <c r="D454" s="177"/>
      <c r="E454" s="178"/>
      <c r="F454" s="179"/>
      <c r="G454" s="177"/>
      <c r="H454" s="178"/>
      <c r="I454" s="179"/>
      <c r="K454" s="24"/>
      <c r="Q454" s="25"/>
    </row>
    <row r="455" spans="1:17" x14ac:dyDescent="0.25">
      <c r="A455" s="16"/>
      <c r="B455" s="1697" t="s">
        <v>296</v>
      </c>
      <c r="C455" s="1698"/>
      <c r="D455" s="1698"/>
      <c r="E455" s="1699"/>
      <c r="F455" s="177"/>
      <c r="G455" s="1685" t="s">
        <v>296</v>
      </c>
      <c r="H455" s="1686"/>
      <c r="I455" s="1686"/>
      <c r="J455" s="1687"/>
      <c r="K455" s="24"/>
      <c r="Q455" s="25"/>
    </row>
    <row r="456" spans="1:17" ht="15" customHeight="1" x14ac:dyDescent="0.25">
      <c r="A456" s="16"/>
      <c r="B456" s="1697" t="s">
        <v>1571</v>
      </c>
      <c r="C456" s="1698"/>
      <c r="D456" s="1698"/>
      <c r="E456" s="1699"/>
      <c r="F456" s="177"/>
      <c r="G456" s="1685" t="s">
        <v>1573</v>
      </c>
      <c r="H456" s="1686"/>
      <c r="I456" s="1686"/>
      <c r="J456" s="1687"/>
      <c r="K456" s="24"/>
      <c r="Q456" s="25"/>
    </row>
    <row r="457" spans="1:17" ht="12" customHeight="1" x14ac:dyDescent="0.25">
      <c r="A457" s="16"/>
      <c r="B457" s="1694" t="s">
        <v>48</v>
      </c>
      <c r="C457" s="1694" t="s">
        <v>60</v>
      </c>
      <c r="D457" s="1691" t="s">
        <v>243</v>
      </c>
      <c r="E457" s="1693" t="s">
        <v>29</v>
      </c>
      <c r="F457" s="177"/>
      <c r="G457" s="1689" t="s">
        <v>48</v>
      </c>
      <c r="H457" s="1689" t="s">
        <v>60</v>
      </c>
      <c r="I457" s="1689" t="s">
        <v>243</v>
      </c>
      <c r="J457" s="1689" t="s">
        <v>29</v>
      </c>
      <c r="K457" s="24"/>
      <c r="L457" s="24"/>
      <c r="M457" s="20"/>
      <c r="P457" s="25"/>
      <c r="Q457" s="25"/>
    </row>
    <row r="458" spans="1:17" ht="2.5" customHeight="1" x14ac:dyDescent="0.25">
      <c r="A458" s="16"/>
      <c r="B458" s="1692"/>
      <c r="C458" s="1692"/>
      <c r="D458" s="1692"/>
      <c r="E458" s="1692"/>
      <c r="F458" s="177"/>
      <c r="G458" s="1690"/>
      <c r="H458" s="1690"/>
      <c r="I458" s="1690"/>
      <c r="J458" s="1690"/>
      <c r="L458" s="24"/>
      <c r="M458" s="20"/>
      <c r="P458" s="25"/>
      <c r="Q458" s="25"/>
    </row>
    <row r="459" spans="1:17" x14ac:dyDescent="0.25">
      <c r="A459" s="16"/>
      <c r="B459" s="896" t="s">
        <v>1420</v>
      </c>
      <c r="C459" s="897">
        <v>1465</v>
      </c>
      <c r="D459" s="897">
        <v>74</v>
      </c>
      <c r="E459" s="897">
        <v>1539</v>
      </c>
      <c r="F459" s="177"/>
      <c r="G459" s="1472" t="s">
        <v>93</v>
      </c>
      <c r="H459" s="965">
        <v>1549</v>
      </c>
      <c r="I459" s="965">
        <v>126</v>
      </c>
      <c r="J459" s="897">
        <v>1675</v>
      </c>
      <c r="L459" s="24"/>
      <c r="M459" s="20"/>
      <c r="P459" s="25"/>
      <c r="Q459" s="25"/>
    </row>
    <row r="460" spans="1:17" x14ac:dyDescent="0.25">
      <c r="A460" s="16"/>
      <c r="B460" s="896" t="s">
        <v>1421</v>
      </c>
      <c r="C460" s="897">
        <v>1144</v>
      </c>
      <c r="D460" s="897">
        <v>573</v>
      </c>
      <c r="E460" s="897">
        <v>1717</v>
      </c>
      <c r="F460" s="177"/>
      <c r="G460" s="1472" t="s">
        <v>137</v>
      </c>
      <c r="H460" s="965">
        <v>1174</v>
      </c>
      <c r="I460" s="965">
        <v>580</v>
      </c>
      <c r="J460" s="897">
        <v>1754</v>
      </c>
      <c r="L460" s="24"/>
      <c r="M460" s="20"/>
      <c r="P460" s="25"/>
      <c r="Q460" s="25"/>
    </row>
    <row r="461" spans="1:17" x14ac:dyDescent="0.25">
      <c r="A461" s="16"/>
      <c r="B461" s="896" t="s">
        <v>138</v>
      </c>
      <c r="C461" s="897">
        <v>6</v>
      </c>
      <c r="D461" s="897">
        <v>18</v>
      </c>
      <c r="E461" s="897">
        <v>24</v>
      </c>
      <c r="F461" s="177"/>
      <c r="G461" s="1472" t="s">
        <v>138</v>
      </c>
      <c r="H461" s="965">
        <v>7</v>
      </c>
      <c r="I461" s="965">
        <v>38</v>
      </c>
      <c r="J461" s="897">
        <v>45</v>
      </c>
      <c r="L461" s="24"/>
      <c r="M461" s="20"/>
      <c r="P461" s="25"/>
      <c r="Q461" s="25"/>
    </row>
    <row r="462" spans="1:17" x14ac:dyDescent="0.25">
      <c r="A462" s="16"/>
      <c r="B462" s="896" t="s">
        <v>1236</v>
      </c>
      <c r="C462" s="897">
        <v>129</v>
      </c>
      <c r="D462" s="897">
        <v>81</v>
      </c>
      <c r="E462" s="897">
        <v>210</v>
      </c>
      <c r="F462" s="177"/>
      <c r="G462" s="1472" t="s">
        <v>1236</v>
      </c>
      <c r="H462" s="965">
        <v>92</v>
      </c>
      <c r="I462" s="965">
        <v>77</v>
      </c>
      <c r="J462" s="897">
        <v>169</v>
      </c>
      <c r="L462" s="24"/>
      <c r="M462" s="20"/>
      <c r="P462" s="25"/>
      <c r="Q462" s="25"/>
    </row>
    <row r="463" spans="1:17" x14ac:dyDescent="0.25">
      <c r="A463" s="16"/>
      <c r="B463" s="896" t="s">
        <v>1422</v>
      </c>
      <c r="C463" s="897">
        <v>18</v>
      </c>
      <c r="D463" s="897">
        <v>0</v>
      </c>
      <c r="E463" s="897">
        <v>18</v>
      </c>
      <c r="F463" s="177"/>
      <c r="G463" s="1472" t="s">
        <v>1498</v>
      </c>
      <c r="H463" s="965">
        <v>27</v>
      </c>
      <c r="I463" s="965">
        <v>0</v>
      </c>
      <c r="J463" s="897">
        <v>27</v>
      </c>
      <c r="L463" s="24"/>
      <c r="M463" s="20"/>
      <c r="P463" s="25"/>
      <c r="Q463" s="25"/>
    </row>
    <row r="464" spans="1:17" x14ac:dyDescent="0.25">
      <c r="A464" s="16"/>
      <c r="B464" s="896" t="s">
        <v>1237</v>
      </c>
      <c r="C464" s="897">
        <v>184</v>
      </c>
      <c r="D464" s="897">
        <v>10</v>
      </c>
      <c r="E464" s="897">
        <v>194</v>
      </c>
      <c r="F464" s="177"/>
      <c r="G464" s="1472" t="s">
        <v>1237</v>
      </c>
      <c r="H464" s="965">
        <v>129</v>
      </c>
      <c r="I464" s="965">
        <v>13</v>
      </c>
      <c r="J464" s="897">
        <v>142</v>
      </c>
      <c r="L464" s="24"/>
      <c r="M464" s="20"/>
      <c r="P464" s="25"/>
      <c r="Q464" s="25"/>
    </row>
    <row r="465" spans="1:17" x14ac:dyDescent="0.25">
      <c r="A465" s="16"/>
      <c r="B465" s="896" t="s">
        <v>1423</v>
      </c>
      <c r="C465" s="897">
        <v>439</v>
      </c>
      <c r="D465" s="897">
        <v>43</v>
      </c>
      <c r="E465" s="897">
        <v>482</v>
      </c>
      <c r="F465" s="177"/>
      <c r="G465" s="1472" t="s">
        <v>219</v>
      </c>
      <c r="H465" s="965">
        <v>324</v>
      </c>
      <c r="I465" s="965">
        <v>69</v>
      </c>
      <c r="J465" s="897">
        <v>393</v>
      </c>
      <c r="L465" s="24"/>
      <c r="M465" s="20"/>
      <c r="P465" s="25"/>
      <c r="Q465" s="25"/>
    </row>
    <row r="466" spans="1:17" x14ac:dyDescent="0.25">
      <c r="A466" s="16"/>
      <c r="B466" s="896" t="s">
        <v>1238</v>
      </c>
      <c r="C466" s="897">
        <v>139</v>
      </c>
      <c r="D466" s="897">
        <v>230</v>
      </c>
      <c r="E466" s="897">
        <v>369</v>
      </c>
      <c r="F466" s="177"/>
      <c r="G466" s="1472" t="s">
        <v>1238</v>
      </c>
      <c r="H466" s="965">
        <v>270</v>
      </c>
      <c r="I466" s="965">
        <v>122</v>
      </c>
      <c r="J466" s="897">
        <v>392</v>
      </c>
      <c r="L466" s="24"/>
      <c r="M466" s="20"/>
      <c r="P466" s="25"/>
      <c r="Q466" s="25"/>
    </row>
    <row r="467" spans="1:17" x14ac:dyDescent="0.25">
      <c r="A467" s="16"/>
      <c r="B467" s="896" t="s">
        <v>298</v>
      </c>
      <c r="C467" s="897">
        <v>248</v>
      </c>
      <c r="D467" s="897">
        <v>93</v>
      </c>
      <c r="E467" s="897">
        <v>341</v>
      </c>
      <c r="F467" s="177"/>
      <c r="G467" s="1472" t="s">
        <v>298</v>
      </c>
      <c r="H467" s="965">
        <v>199</v>
      </c>
      <c r="I467" s="965">
        <v>157</v>
      </c>
      <c r="J467" s="897">
        <v>356</v>
      </c>
      <c r="L467" s="24"/>
      <c r="M467" s="20"/>
      <c r="P467" s="25"/>
      <c r="Q467" s="25"/>
    </row>
    <row r="468" spans="1:17" x14ac:dyDescent="0.25">
      <c r="A468" s="16"/>
      <c r="B468" s="1660" t="s">
        <v>178</v>
      </c>
      <c r="C468" s="897">
        <v>150</v>
      </c>
      <c r="D468" s="897">
        <v>62</v>
      </c>
      <c r="E468" s="897">
        <v>212</v>
      </c>
      <c r="F468" s="177"/>
      <c r="G468" s="1472" t="s">
        <v>178</v>
      </c>
      <c r="H468" s="965">
        <v>148</v>
      </c>
      <c r="I468" s="965">
        <v>22</v>
      </c>
      <c r="J468" s="897">
        <v>170</v>
      </c>
      <c r="L468" s="24"/>
      <c r="M468" s="20"/>
      <c r="P468" s="25"/>
      <c r="Q468" s="25"/>
    </row>
    <row r="469" spans="1:17" x14ac:dyDescent="0.25">
      <c r="A469" s="16"/>
      <c r="B469" s="896" t="s">
        <v>126</v>
      </c>
      <c r="C469" s="897">
        <v>0</v>
      </c>
      <c r="D469" s="897">
        <v>0</v>
      </c>
      <c r="E469" s="897">
        <v>0</v>
      </c>
      <c r="F469" s="177"/>
      <c r="G469" s="1472" t="s">
        <v>126</v>
      </c>
      <c r="H469" s="965">
        <v>33</v>
      </c>
      <c r="I469" s="965">
        <v>3</v>
      </c>
      <c r="J469" s="897">
        <v>36</v>
      </c>
      <c r="L469" s="24"/>
      <c r="M469" s="20"/>
      <c r="P469" s="25"/>
      <c r="Q469" s="25"/>
    </row>
    <row r="470" spans="1:17" x14ac:dyDescent="0.25">
      <c r="A470" s="16"/>
      <c r="B470" s="1660" t="s">
        <v>1574</v>
      </c>
      <c r="C470" s="897">
        <v>14</v>
      </c>
      <c r="D470" s="897">
        <v>4</v>
      </c>
      <c r="E470" s="897">
        <v>18</v>
      </c>
      <c r="F470" s="177"/>
      <c r="G470" s="1472" t="s">
        <v>304</v>
      </c>
      <c r="H470" s="965">
        <v>33</v>
      </c>
      <c r="I470" s="965">
        <v>0</v>
      </c>
      <c r="J470" s="897">
        <v>33</v>
      </c>
      <c r="L470" s="24"/>
      <c r="M470" s="20"/>
      <c r="P470" s="25"/>
      <c r="Q470" s="25"/>
    </row>
    <row r="471" spans="1:17" x14ac:dyDescent="0.25">
      <c r="A471" s="16"/>
      <c r="B471" s="896" t="s">
        <v>1239</v>
      </c>
      <c r="C471" s="897">
        <v>18</v>
      </c>
      <c r="D471" s="897">
        <v>1</v>
      </c>
      <c r="E471" s="897">
        <v>19</v>
      </c>
      <c r="F471" s="177"/>
      <c r="G471" s="1472" t="s">
        <v>1239</v>
      </c>
      <c r="H471" s="965">
        <v>29</v>
      </c>
      <c r="I471" s="965">
        <v>0</v>
      </c>
      <c r="J471" s="897">
        <v>29</v>
      </c>
      <c r="L471" s="24"/>
      <c r="M471" s="20"/>
      <c r="P471" s="25"/>
      <c r="Q471" s="25"/>
    </row>
    <row r="472" spans="1:17" x14ac:dyDescent="0.25">
      <c r="A472" s="16"/>
      <c r="B472" s="896" t="s">
        <v>1424</v>
      </c>
      <c r="C472" s="897">
        <v>194</v>
      </c>
      <c r="D472" s="897">
        <v>30</v>
      </c>
      <c r="E472" s="897">
        <v>224</v>
      </c>
      <c r="F472" s="177"/>
      <c r="G472" s="1472" t="s">
        <v>1499</v>
      </c>
      <c r="H472" s="965">
        <v>145</v>
      </c>
      <c r="I472" s="965">
        <v>11</v>
      </c>
      <c r="J472" s="897">
        <v>156</v>
      </c>
      <c r="L472" s="24"/>
      <c r="M472" s="20"/>
      <c r="P472" s="25"/>
      <c r="Q472" s="25"/>
    </row>
    <row r="473" spans="1:17" x14ac:dyDescent="0.25">
      <c r="A473" s="16"/>
      <c r="B473" s="896" t="s">
        <v>1425</v>
      </c>
      <c r="C473" s="897">
        <v>233</v>
      </c>
      <c r="D473" s="897">
        <v>17</v>
      </c>
      <c r="E473" s="897">
        <v>250</v>
      </c>
      <c r="F473" s="177"/>
      <c r="G473" s="1472" t="s">
        <v>164</v>
      </c>
      <c r="H473" s="965">
        <v>246</v>
      </c>
      <c r="I473" s="965">
        <v>2</v>
      </c>
      <c r="J473" s="897">
        <v>248</v>
      </c>
      <c r="L473" s="24"/>
      <c r="M473" s="20"/>
      <c r="P473" s="25"/>
      <c r="Q473" s="25"/>
    </row>
    <row r="474" spans="1:17" x14ac:dyDescent="0.25">
      <c r="A474" s="16"/>
      <c r="B474" s="1660" t="s">
        <v>511</v>
      </c>
      <c r="C474" s="897">
        <v>197</v>
      </c>
      <c r="D474" s="897">
        <v>19</v>
      </c>
      <c r="E474" s="897">
        <v>216</v>
      </c>
      <c r="F474" s="177"/>
      <c r="G474" s="1472" t="s">
        <v>343</v>
      </c>
      <c r="H474" s="965">
        <v>89</v>
      </c>
      <c r="I474" s="965">
        <v>11</v>
      </c>
      <c r="J474" s="897">
        <v>100</v>
      </c>
      <c r="L474" s="24"/>
      <c r="M474" s="20"/>
      <c r="P474" s="25"/>
      <c r="Q474" s="25"/>
    </row>
    <row r="475" spans="1:17" x14ac:dyDescent="0.25">
      <c r="A475" s="16"/>
      <c r="B475" s="1660" t="s">
        <v>293</v>
      </c>
      <c r="C475" s="897">
        <v>12</v>
      </c>
      <c r="D475" s="897">
        <v>0</v>
      </c>
      <c r="E475" s="897">
        <v>12</v>
      </c>
      <c r="F475" s="177"/>
      <c r="G475" s="962" t="s">
        <v>293</v>
      </c>
      <c r="H475" s="965">
        <v>4</v>
      </c>
      <c r="I475" s="965">
        <v>0</v>
      </c>
      <c r="J475" s="897">
        <v>4</v>
      </c>
      <c r="L475" s="24"/>
      <c r="M475" s="20"/>
      <c r="P475" s="25"/>
      <c r="Q475" s="25"/>
    </row>
    <row r="476" spans="1:17" x14ac:dyDescent="0.25">
      <c r="A476" s="16"/>
      <c r="B476" s="1102" t="s">
        <v>1426</v>
      </c>
      <c r="C476" s="1103">
        <v>7</v>
      </c>
      <c r="D476" s="1103">
        <v>0</v>
      </c>
      <c r="E476" s="897">
        <v>7</v>
      </c>
      <c r="F476" s="177"/>
      <c r="G476" s="1104" t="s">
        <v>618</v>
      </c>
      <c r="H476" s="1103">
        <v>10</v>
      </c>
      <c r="I476" s="1103">
        <v>0</v>
      </c>
      <c r="J476" s="897">
        <v>10</v>
      </c>
      <c r="L476" s="24"/>
      <c r="M476" s="20"/>
      <c r="P476" s="25"/>
      <c r="Q476" s="25"/>
    </row>
    <row r="477" spans="1:17" ht="17.149999999999999" customHeight="1" x14ac:dyDescent="0.25">
      <c r="A477" s="16"/>
      <c r="B477" s="896" t="s">
        <v>1427</v>
      </c>
      <c r="C477" s="897">
        <v>0</v>
      </c>
      <c r="D477" s="897">
        <v>0</v>
      </c>
      <c r="E477" s="897">
        <v>0</v>
      </c>
      <c r="F477" s="177"/>
      <c r="G477" s="1473" t="s">
        <v>1500</v>
      </c>
      <c r="H477" s="965">
        <v>6</v>
      </c>
      <c r="I477" s="965">
        <v>4</v>
      </c>
      <c r="J477" s="897">
        <v>10</v>
      </c>
      <c r="L477" s="24"/>
      <c r="M477" s="20"/>
      <c r="P477" s="25"/>
      <c r="Q477" s="25"/>
    </row>
    <row r="478" spans="1:17" x14ac:dyDescent="0.25">
      <c r="A478" s="16"/>
      <c r="B478" s="896" t="s">
        <v>168</v>
      </c>
      <c r="C478" s="897">
        <v>0</v>
      </c>
      <c r="D478" s="897">
        <v>0</v>
      </c>
      <c r="E478" s="897">
        <v>0</v>
      </c>
      <c r="F478" s="177"/>
      <c r="G478" s="1473" t="s">
        <v>168</v>
      </c>
      <c r="H478" s="965">
        <v>1</v>
      </c>
      <c r="I478" s="965">
        <v>0</v>
      </c>
      <c r="J478" s="897">
        <v>1</v>
      </c>
      <c r="L478" s="24"/>
      <c r="M478" s="20"/>
      <c r="P478" s="25"/>
      <c r="Q478" s="25"/>
    </row>
    <row r="479" spans="1:17" x14ac:dyDescent="0.25">
      <c r="A479" s="16"/>
      <c r="B479" s="896" t="s">
        <v>283</v>
      </c>
      <c r="C479" s="901">
        <v>0</v>
      </c>
      <c r="D479" s="901">
        <v>0</v>
      </c>
      <c r="E479" s="897">
        <v>0</v>
      </c>
      <c r="F479" s="177"/>
      <c r="G479" s="1472" t="s">
        <v>283</v>
      </c>
      <c r="H479" s="966">
        <v>0</v>
      </c>
      <c r="I479" s="966">
        <v>0</v>
      </c>
      <c r="J479" s="897">
        <v>0</v>
      </c>
      <c r="L479" s="24"/>
      <c r="M479" s="20"/>
      <c r="P479" s="25"/>
      <c r="Q479" s="25"/>
    </row>
    <row r="480" spans="1:17" x14ac:dyDescent="0.25">
      <c r="A480" s="16"/>
      <c r="B480" s="896" t="s">
        <v>1428</v>
      </c>
      <c r="C480" s="901">
        <v>0</v>
      </c>
      <c r="D480" s="897">
        <v>0</v>
      </c>
      <c r="E480" s="897">
        <v>0</v>
      </c>
      <c r="F480" s="177"/>
      <c r="G480" s="1472" t="s">
        <v>328</v>
      </c>
      <c r="H480" s="966">
        <v>0</v>
      </c>
      <c r="I480" s="965">
        <v>0</v>
      </c>
      <c r="J480" s="897">
        <v>0</v>
      </c>
      <c r="L480" s="24"/>
      <c r="M480" s="20"/>
      <c r="P480" s="25"/>
      <c r="Q480" s="25"/>
    </row>
    <row r="481" spans="1:17" x14ac:dyDescent="0.25">
      <c r="A481" s="16"/>
      <c r="B481" s="1660" t="s">
        <v>613</v>
      </c>
      <c r="C481" s="901">
        <v>106</v>
      </c>
      <c r="D481" s="897">
        <v>21</v>
      </c>
      <c r="E481" s="897">
        <v>127</v>
      </c>
      <c r="F481" s="177"/>
      <c r="G481" s="1472" t="s">
        <v>613</v>
      </c>
      <c r="H481" s="966">
        <v>79</v>
      </c>
      <c r="I481" s="965">
        <v>16</v>
      </c>
      <c r="J481" s="897">
        <v>95</v>
      </c>
      <c r="L481" s="24"/>
      <c r="M481" s="20"/>
      <c r="P481" s="25"/>
      <c r="Q481" s="25"/>
    </row>
    <row r="482" spans="1:17" x14ac:dyDescent="0.25">
      <c r="A482" s="16"/>
      <c r="B482" s="896" t="s">
        <v>284</v>
      </c>
      <c r="C482" s="901">
        <v>116</v>
      </c>
      <c r="D482" s="897">
        <v>19</v>
      </c>
      <c r="E482" s="897">
        <v>135</v>
      </c>
      <c r="F482" s="177"/>
      <c r="G482" s="1472" t="s">
        <v>284</v>
      </c>
      <c r="H482" s="966">
        <v>73</v>
      </c>
      <c r="I482" s="965">
        <v>0</v>
      </c>
      <c r="J482" s="897">
        <v>73</v>
      </c>
      <c r="L482" s="24"/>
      <c r="M482" s="20"/>
      <c r="P482" s="25"/>
      <c r="Q482" s="25"/>
    </row>
    <row r="483" spans="1:17" x14ac:dyDescent="0.25">
      <c r="A483" s="16"/>
      <c r="B483" s="1660" t="s">
        <v>1575</v>
      </c>
      <c r="C483" s="901">
        <v>147</v>
      </c>
      <c r="D483" s="897">
        <v>19</v>
      </c>
      <c r="E483" s="897">
        <v>166</v>
      </c>
      <c r="F483" s="177"/>
      <c r="G483" s="902" t="s">
        <v>57</v>
      </c>
      <c r="H483" s="899">
        <f>SUM(H459:H482)</f>
        <v>4667</v>
      </c>
      <c r="I483" s="899">
        <f>SUM(I459:I482)</f>
        <v>1251</v>
      </c>
      <c r="J483" s="899">
        <f>SUM(J459:J482)</f>
        <v>5918</v>
      </c>
      <c r="L483" s="24"/>
      <c r="M483" s="20"/>
      <c r="O483" s="23"/>
      <c r="P483" s="25"/>
      <c r="Q483" s="25"/>
    </row>
    <row r="484" spans="1:17" s="27" customFormat="1" ht="14.25" customHeight="1" x14ac:dyDescent="0.25">
      <c r="A484" s="30"/>
      <c r="B484" s="902" t="s">
        <v>57</v>
      </c>
      <c r="C484" s="899">
        <f>SUM(C459:C483)</f>
        <v>4966</v>
      </c>
      <c r="D484" s="899">
        <f>SUM(D459:D483)</f>
        <v>1314</v>
      </c>
      <c r="E484" s="899">
        <f>SUM(E459:E483)</f>
        <v>6280</v>
      </c>
      <c r="F484" s="184"/>
      <c r="K484" s="199"/>
      <c r="L484" s="483"/>
      <c r="P484" s="142"/>
      <c r="Q484" s="142"/>
    </row>
    <row r="485" spans="1:17" x14ac:dyDescent="0.25">
      <c r="A485" s="16"/>
      <c r="B485" s="903"/>
      <c r="C485" s="904"/>
      <c r="D485" s="904"/>
      <c r="E485" s="905"/>
      <c r="F485" s="180"/>
      <c r="G485" s="175"/>
      <c r="Q485" s="25"/>
    </row>
    <row r="486" spans="1:17" x14ac:dyDescent="0.25">
      <c r="A486" s="16"/>
      <c r="H486" s="35"/>
      <c r="I486" s="9"/>
      <c r="K486" s="6"/>
      <c r="Q486" s="25"/>
    </row>
    <row r="487" spans="1:17" ht="20.25" customHeight="1" x14ac:dyDescent="0.25">
      <c r="A487" s="30"/>
      <c r="B487" s="1684" t="s">
        <v>728</v>
      </c>
      <c r="C487" s="1684"/>
      <c r="D487" s="1684"/>
      <c r="E487" s="1684"/>
      <c r="F487" s="1684"/>
      <c r="G487" s="535"/>
      <c r="H487" s="536"/>
      <c r="I487" s="7"/>
      <c r="K487" s="6"/>
      <c r="L487" s="8"/>
      <c r="M487" s="25"/>
      <c r="N487" s="9"/>
      <c r="O487" s="6"/>
      <c r="P487" s="6"/>
      <c r="Q487" s="4"/>
    </row>
    <row r="488" spans="1:17" x14ac:dyDescent="0.25">
      <c r="B488" s="906"/>
      <c r="C488" s="907"/>
      <c r="D488" s="907"/>
      <c r="E488" s="906"/>
      <c r="F488" s="6"/>
      <c r="G488" s="535"/>
      <c r="H488" s="537"/>
      <c r="I488" s="537"/>
      <c r="J488" s="537"/>
      <c r="K488" s="537"/>
      <c r="L488" s="8"/>
      <c r="M488" s="1137"/>
      <c r="N488" s="7"/>
      <c r="O488" s="6"/>
      <c r="P488" s="6"/>
      <c r="Q488" s="4"/>
    </row>
    <row r="489" spans="1:17" s="34" customFormat="1" x14ac:dyDescent="0.25">
      <c r="B489" s="1335" t="s">
        <v>751</v>
      </c>
      <c r="C489" s="1335" t="s">
        <v>159</v>
      </c>
      <c r="D489" s="1335" t="s">
        <v>9</v>
      </c>
      <c r="E489" s="1335" t="s">
        <v>160</v>
      </c>
      <c r="F489" s="1336" t="s">
        <v>161</v>
      </c>
      <c r="G489" s="35"/>
      <c r="H489" s="1342" t="s">
        <v>756</v>
      </c>
      <c r="I489" s="1342" t="s">
        <v>159</v>
      </c>
      <c r="J489" s="1343" t="s">
        <v>9</v>
      </c>
      <c r="K489" s="1342" t="s">
        <v>160</v>
      </c>
      <c r="L489" s="1342" t="s">
        <v>161</v>
      </c>
      <c r="M489" s="154"/>
      <c r="N489" s="103"/>
      <c r="O489" s="103"/>
      <c r="P489" s="43"/>
      <c r="Q489" s="43"/>
    </row>
    <row r="490" spans="1:17" ht="28.5" customHeight="1" x14ac:dyDescent="0.25">
      <c r="B490" s="1445" t="s">
        <v>752</v>
      </c>
      <c r="C490" s="1337">
        <v>10214.222164630561</v>
      </c>
      <c r="D490" s="1337">
        <v>4980.942</v>
      </c>
      <c r="E490" s="1337">
        <v>5233.2801646305606</v>
      </c>
      <c r="F490" s="1338">
        <v>0.48764770529936446</v>
      </c>
      <c r="G490" s="35"/>
      <c r="H490" s="1067" t="s">
        <v>162</v>
      </c>
      <c r="I490" s="1339">
        <v>6100</v>
      </c>
      <c r="J490" s="1339">
        <v>5757.1220212899998</v>
      </c>
      <c r="K490" s="1340">
        <v>342.87797871000021</v>
      </c>
      <c r="L490" s="1341">
        <v>0.94379049529344261</v>
      </c>
      <c r="M490" s="7"/>
      <c r="N490" s="6"/>
      <c r="O490" s="6"/>
      <c r="P490" s="4"/>
      <c r="Q490" s="4"/>
    </row>
    <row r="491" spans="1:17" ht="24" customHeight="1" x14ac:dyDescent="0.25">
      <c r="B491" s="1445" t="s">
        <v>753</v>
      </c>
      <c r="C491" s="1337">
        <v>62727.336791313603</v>
      </c>
      <c r="D491" s="1337">
        <v>28543.596000000009</v>
      </c>
      <c r="E491" s="1337">
        <v>34183.740791313598</v>
      </c>
      <c r="F491" s="1338">
        <v>0.45504237004292342</v>
      </c>
      <c r="G491" s="35"/>
      <c r="H491" s="1067" t="s">
        <v>757</v>
      </c>
      <c r="I491" s="1339">
        <v>3900</v>
      </c>
      <c r="J491" s="1339">
        <v>3116.920287970001</v>
      </c>
      <c r="K491" s="1340">
        <v>783.07971202999897</v>
      </c>
      <c r="L491" s="1341">
        <v>0.79921033024871824</v>
      </c>
      <c r="M491" s="7"/>
      <c r="N491" s="6"/>
      <c r="O491" s="6"/>
      <c r="P491" s="4"/>
      <c r="Q491" s="4"/>
    </row>
    <row r="492" spans="1:17" ht="36.75" customHeight="1" x14ac:dyDescent="0.25">
      <c r="B492" s="1445" t="s">
        <v>754</v>
      </c>
      <c r="C492" s="1337">
        <v>4548.1475681610355</v>
      </c>
      <c r="D492" s="1337">
        <v>2562.0369999999998</v>
      </c>
      <c r="E492" s="1337">
        <v>1986.1105681610356</v>
      </c>
      <c r="F492" s="1338">
        <v>0.56331439593898558</v>
      </c>
      <c r="G492" s="35"/>
      <c r="H492" s="1344" t="s">
        <v>758</v>
      </c>
      <c r="I492" s="1339">
        <v>0</v>
      </c>
      <c r="J492" s="1339">
        <v>0</v>
      </c>
      <c r="K492" s="1340">
        <v>0</v>
      </c>
      <c r="L492" s="1341">
        <v>0</v>
      </c>
      <c r="M492" s="7"/>
      <c r="N492" s="6"/>
      <c r="O492" s="6"/>
      <c r="P492" s="4"/>
      <c r="Q492" s="4"/>
    </row>
    <row r="493" spans="1:17" ht="24" customHeight="1" x14ac:dyDescent="0.25">
      <c r="B493" s="1445" t="s">
        <v>135</v>
      </c>
      <c r="C493" s="1337">
        <v>1710.3328039933306</v>
      </c>
      <c r="D493" s="1337">
        <v>1492.627</v>
      </c>
      <c r="E493" s="1337">
        <v>217.70580399333062</v>
      </c>
      <c r="F493" s="1338">
        <v>0.87271143751378366</v>
      </c>
      <c r="G493" s="35"/>
      <c r="H493" s="1067" t="s">
        <v>759</v>
      </c>
      <c r="I493" s="1339">
        <v>50</v>
      </c>
      <c r="J493" s="1339">
        <v>18.152577879999999</v>
      </c>
      <c r="K493" s="1340">
        <v>31.847422120000001</v>
      </c>
      <c r="L493" s="1341">
        <v>0.36305155759999996</v>
      </c>
      <c r="M493" s="7"/>
      <c r="N493" s="6"/>
      <c r="O493" s="6"/>
      <c r="P493" s="4"/>
      <c r="Q493" s="4"/>
    </row>
    <row r="494" spans="1:17" ht="29.25" customHeight="1" x14ac:dyDescent="0.25">
      <c r="B494" s="1445" t="s">
        <v>755</v>
      </c>
      <c r="C494" s="1337">
        <v>6029.1620073731374</v>
      </c>
      <c r="D494" s="1337">
        <v>3195.8229999999999</v>
      </c>
      <c r="E494" s="1337">
        <v>2833.3390073731375</v>
      </c>
      <c r="F494" s="1338">
        <v>0.53006089338647533</v>
      </c>
      <c r="G494" s="35"/>
      <c r="H494" s="1344" t="s">
        <v>760</v>
      </c>
      <c r="I494" s="1339">
        <v>900</v>
      </c>
      <c r="J494" s="1339">
        <v>639.05960392999998</v>
      </c>
      <c r="K494" s="1340">
        <v>260.94039607000002</v>
      </c>
      <c r="L494" s="1341">
        <v>0.71006622658888885</v>
      </c>
      <c r="M494" s="7"/>
      <c r="N494" s="6"/>
      <c r="O494" s="6"/>
      <c r="P494" s="4"/>
      <c r="Q494" s="4"/>
    </row>
    <row r="495" spans="1:17" ht="29.25" customHeight="1" x14ac:dyDescent="0.25">
      <c r="B495" s="1661" t="s">
        <v>309</v>
      </c>
      <c r="C495" s="1662">
        <v>15</v>
      </c>
      <c r="D495" s="1662">
        <v>5.2729999999999997</v>
      </c>
      <c r="E495" s="1662">
        <v>9.7270000000000003</v>
      </c>
      <c r="F495" s="1663">
        <v>0.35153333333333331</v>
      </c>
      <c r="G495" s="35"/>
      <c r="H495" s="1344" t="s">
        <v>761</v>
      </c>
      <c r="I495" s="1339">
        <v>45879.47</v>
      </c>
      <c r="J495" s="1339">
        <v>26609.254367605012</v>
      </c>
      <c r="K495" s="1340">
        <v>19270.215632394989</v>
      </c>
      <c r="L495" s="1341">
        <v>0.57998172968443207</v>
      </c>
      <c r="M495" s="7"/>
      <c r="N495" s="6"/>
      <c r="O495" s="6"/>
      <c r="P495" s="4"/>
      <c r="Q495" s="4"/>
    </row>
    <row r="496" spans="1:17" ht="24" customHeight="1" x14ac:dyDescent="0.25">
      <c r="B496" s="1335" t="s">
        <v>6</v>
      </c>
      <c r="C496" s="1446">
        <v>85244.201335471647</v>
      </c>
      <c r="D496" s="1446">
        <v>40780.298000000003</v>
      </c>
      <c r="E496" s="1446">
        <v>44463.903335471659</v>
      </c>
      <c r="F496" s="1447">
        <v>0.478393806981808</v>
      </c>
      <c r="G496" s="35"/>
      <c r="H496" s="1343" t="s">
        <v>6</v>
      </c>
      <c r="I496" s="1345">
        <v>56829.47</v>
      </c>
      <c r="J496" s="1346">
        <v>36140.508858675013</v>
      </c>
      <c r="K496" s="1345">
        <v>20688.961141324988</v>
      </c>
      <c r="L496" s="1347">
        <v>0.63594661112755424</v>
      </c>
      <c r="M496" s="7"/>
      <c r="N496" s="6"/>
      <c r="O496" s="6"/>
      <c r="P496" s="4"/>
      <c r="Q496" s="4"/>
    </row>
    <row r="497" spans="2:17" x14ac:dyDescent="0.25">
      <c r="B497" s="20"/>
      <c r="C497" s="20"/>
      <c r="E497" s="909"/>
      <c r="H497" s="20"/>
      <c r="M497" s="25"/>
      <c r="N497" s="25"/>
      <c r="O497" s="6"/>
      <c r="P497" s="6"/>
      <c r="Q497" s="4"/>
    </row>
    <row r="498" spans="2:17" ht="21" customHeight="1" x14ac:dyDescent="0.25">
      <c r="B498" s="908" t="s">
        <v>650</v>
      </c>
      <c r="D498" s="910"/>
      <c r="E498" s="911"/>
      <c r="F498" s="484"/>
      <c r="G498" s="585"/>
      <c r="H498" s="586"/>
      <c r="I498" s="587"/>
      <c r="J498" s="588"/>
      <c r="K498" s="589"/>
      <c r="L498" s="8"/>
      <c r="M498" s="25"/>
      <c r="N498" s="7"/>
      <c r="O498" s="6"/>
      <c r="P498" s="6"/>
      <c r="Q498" s="4"/>
    </row>
    <row r="499" spans="2:17" x14ac:dyDescent="0.25">
      <c r="G499" s="20"/>
      <c r="H499" s="35"/>
      <c r="I499" s="25"/>
      <c r="J499" s="33"/>
      <c r="K499" s="6"/>
      <c r="L499" s="8"/>
      <c r="M499" s="25"/>
      <c r="N499" s="7"/>
      <c r="O499" s="6"/>
      <c r="P499" s="6"/>
      <c r="Q499" s="4"/>
    </row>
    <row r="500" spans="2:17" x14ac:dyDescent="0.25">
      <c r="G500" s="20"/>
      <c r="H500" s="35"/>
      <c r="I500" s="25"/>
      <c r="J500" s="33"/>
      <c r="K500" s="6"/>
      <c r="L500" s="8"/>
      <c r="M500" s="25"/>
      <c r="N500" s="7"/>
      <c r="O500" s="6"/>
      <c r="P500" s="6"/>
      <c r="Q500" s="4"/>
    </row>
    <row r="501" spans="2:17" x14ac:dyDescent="0.25">
      <c r="G501" s="20"/>
      <c r="H501" s="35"/>
      <c r="I501" s="25"/>
      <c r="J501" s="33"/>
      <c r="K501" s="6"/>
      <c r="L501" s="8"/>
      <c r="M501" s="25"/>
      <c r="N501" s="7"/>
      <c r="O501" s="6"/>
      <c r="P501" s="6"/>
      <c r="Q501" s="4"/>
    </row>
    <row r="502" spans="2:17" ht="71.25" customHeight="1" x14ac:dyDescent="0.25">
      <c r="G502" s="20"/>
      <c r="H502" s="35"/>
      <c r="I502" s="25"/>
      <c r="J502" s="33"/>
      <c r="K502" s="6"/>
      <c r="L502" s="8"/>
      <c r="M502" s="25"/>
      <c r="N502" s="7"/>
      <c r="O502" s="6"/>
      <c r="P502" s="6"/>
      <c r="Q502" s="4"/>
    </row>
    <row r="503" spans="2:17" ht="16.5" customHeight="1" x14ac:dyDescent="0.25">
      <c r="G503" s="20"/>
      <c r="H503" s="35"/>
      <c r="I503" s="25"/>
      <c r="J503" s="33"/>
      <c r="K503" s="6"/>
      <c r="L503" s="8"/>
      <c r="M503" s="25"/>
      <c r="N503" s="7"/>
      <c r="O503" s="6"/>
      <c r="P503" s="6"/>
      <c r="Q503" s="4"/>
    </row>
    <row r="504" spans="2:17" x14ac:dyDescent="0.25">
      <c r="G504" s="20"/>
      <c r="H504" s="35"/>
      <c r="I504" s="7"/>
      <c r="K504" s="6"/>
      <c r="L504" s="8"/>
      <c r="M504" s="25"/>
      <c r="N504" s="7"/>
      <c r="O504" s="6"/>
      <c r="P504" s="6"/>
      <c r="Q504" s="4"/>
    </row>
    <row r="505" spans="2:17" x14ac:dyDescent="0.25">
      <c r="G505" s="20"/>
      <c r="H505" s="35"/>
      <c r="I505" s="7"/>
      <c r="K505" s="6"/>
      <c r="L505" s="8"/>
      <c r="M505" s="25"/>
      <c r="N505" s="25"/>
      <c r="O505" s="6"/>
      <c r="P505" s="6"/>
      <c r="Q505" s="4"/>
    </row>
    <row r="506" spans="2:17" x14ac:dyDescent="0.25">
      <c r="G506" s="20"/>
      <c r="H506" s="35"/>
      <c r="I506" s="7"/>
      <c r="K506" s="6"/>
      <c r="L506" s="8"/>
      <c r="M506" s="25"/>
      <c r="N506" s="25"/>
      <c r="O506" s="6"/>
      <c r="P506" s="6"/>
      <c r="Q506" s="4"/>
    </row>
    <row r="507" spans="2:17" x14ac:dyDescent="0.25">
      <c r="G507" s="20"/>
      <c r="H507" s="35"/>
      <c r="I507" s="7"/>
      <c r="K507" s="6"/>
      <c r="L507" s="8"/>
      <c r="M507" s="25"/>
      <c r="N507" s="25"/>
      <c r="O507" s="6"/>
      <c r="P507" s="6"/>
      <c r="Q507" s="4"/>
    </row>
    <row r="508" spans="2:17" x14ac:dyDescent="0.25">
      <c r="G508" s="20"/>
      <c r="H508" s="35"/>
      <c r="I508" s="7"/>
      <c r="K508" s="6"/>
      <c r="L508" s="8"/>
      <c r="M508" s="25"/>
      <c r="N508" s="25"/>
      <c r="O508" s="6"/>
      <c r="P508" s="6"/>
      <c r="Q508" s="4"/>
    </row>
    <row r="509" spans="2:17" x14ac:dyDescent="0.25">
      <c r="G509" s="20"/>
      <c r="H509" s="35"/>
      <c r="I509" s="7"/>
      <c r="K509" s="6"/>
      <c r="L509" s="8"/>
      <c r="M509" s="25"/>
      <c r="N509" s="25"/>
      <c r="O509" s="6"/>
      <c r="P509" s="6"/>
      <c r="Q509" s="4"/>
    </row>
    <row r="510" spans="2:17" x14ac:dyDescent="0.25">
      <c r="G510" s="20"/>
      <c r="H510" s="35"/>
      <c r="I510" s="7"/>
      <c r="K510" s="6"/>
      <c r="L510" s="8"/>
      <c r="M510" s="25"/>
      <c r="N510" s="25"/>
      <c r="O510" s="6"/>
      <c r="P510" s="6"/>
      <c r="Q510" s="4"/>
    </row>
    <row r="511" spans="2:17" x14ac:dyDescent="0.25">
      <c r="G511" s="20"/>
      <c r="H511" s="35"/>
      <c r="I511" s="7"/>
      <c r="K511" s="6"/>
      <c r="L511" s="8"/>
      <c r="M511" s="25"/>
      <c r="N511" s="25"/>
      <c r="O511" s="6"/>
      <c r="P511" s="6"/>
      <c r="Q511" s="4"/>
    </row>
    <row r="512" spans="2:17" x14ac:dyDescent="0.25">
      <c r="G512" s="20"/>
      <c r="H512" s="35"/>
      <c r="I512" s="7"/>
      <c r="K512" s="6"/>
      <c r="L512" s="8"/>
      <c r="M512" s="25"/>
      <c r="N512" s="25"/>
      <c r="O512" s="6"/>
      <c r="P512" s="6"/>
      <c r="Q512" s="4"/>
    </row>
    <row r="513" spans="2:17" x14ac:dyDescent="0.25">
      <c r="G513" s="20"/>
      <c r="H513" s="35"/>
      <c r="I513" s="7"/>
      <c r="K513" s="6"/>
      <c r="L513" s="8"/>
      <c r="M513" s="25"/>
      <c r="N513" s="25"/>
      <c r="O513" s="6"/>
      <c r="P513" s="6"/>
      <c r="Q513" s="4"/>
    </row>
    <row r="514" spans="2:17" x14ac:dyDescent="0.25">
      <c r="G514" s="20"/>
      <c r="H514" s="35"/>
      <c r="I514" s="7"/>
      <c r="K514" s="6"/>
      <c r="L514" s="8"/>
      <c r="M514" s="25"/>
      <c r="N514" s="25"/>
      <c r="O514" s="6"/>
      <c r="P514" s="6"/>
      <c r="Q514" s="4"/>
    </row>
    <row r="515" spans="2:17" x14ac:dyDescent="0.25">
      <c r="G515" s="20"/>
      <c r="H515" s="35"/>
      <c r="I515" s="7"/>
      <c r="K515" s="6"/>
      <c r="L515" s="8"/>
      <c r="M515" s="25"/>
      <c r="N515" s="25"/>
      <c r="O515" s="6"/>
      <c r="P515" s="6"/>
      <c r="Q515" s="4"/>
    </row>
    <row r="516" spans="2:17" ht="3" customHeight="1" x14ac:dyDescent="0.25">
      <c r="G516" s="20"/>
      <c r="H516" s="35"/>
      <c r="I516" s="7"/>
      <c r="K516" s="6"/>
      <c r="L516" s="8"/>
      <c r="M516" s="25"/>
      <c r="N516" s="25"/>
      <c r="O516" s="6"/>
      <c r="P516" s="6"/>
      <c r="Q516" s="4"/>
    </row>
    <row r="517" spans="2:17" ht="3.75" customHeight="1" x14ac:dyDescent="0.25">
      <c r="C517" s="2"/>
      <c r="D517" s="2"/>
      <c r="G517" s="20"/>
      <c r="H517" s="35"/>
      <c r="I517" s="7"/>
      <c r="K517" s="6"/>
      <c r="L517" s="8"/>
      <c r="M517" s="25"/>
      <c r="N517" s="25"/>
      <c r="O517" s="6"/>
      <c r="P517" s="6"/>
      <c r="Q517" s="4"/>
    </row>
    <row r="518" spans="2:17" ht="13" x14ac:dyDescent="0.25">
      <c r="B518" s="1684" t="s">
        <v>1648</v>
      </c>
      <c r="C518" s="1684"/>
      <c r="D518" s="1684"/>
      <c r="E518" s="1684"/>
      <c r="F518" s="591"/>
    </row>
    <row r="519" spans="2:17" ht="5.15" customHeight="1" x14ac:dyDescent="0.25">
      <c r="B519" s="1684"/>
      <c r="C519" s="1684"/>
      <c r="D519" s="1684"/>
      <c r="E519" s="1684"/>
      <c r="F519" s="223"/>
      <c r="G519" s="155"/>
    </row>
    <row r="521" spans="2:17" ht="15" customHeight="1" x14ac:dyDescent="0.25">
      <c r="B521" s="1695" t="s">
        <v>382</v>
      </c>
      <c r="C521" s="1697" t="s">
        <v>381</v>
      </c>
      <c r="D521" s="1698"/>
      <c r="E521" s="1686" t="s">
        <v>243</v>
      </c>
      <c r="F521" s="1687"/>
      <c r="G521" s="4"/>
    </row>
    <row r="522" spans="2:17" x14ac:dyDescent="0.25">
      <c r="B522" s="1696"/>
      <c r="C522" s="863" t="s">
        <v>68</v>
      </c>
      <c r="D522" s="912" t="s">
        <v>49</v>
      </c>
      <c r="E522" s="863" t="s">
        <v>68</v>
      </c>
      <c r="F522" s="542" t="s">
        <v>49</v>
      </c>
      <c r="G522" s="4"/>
      <c r="H522" s="20"/>
      <c r="L522" s="24"/>
      <c r="M522" s="20"/>
      <c r="P522" s="24"/>
    </row>
    <row r="523" spans="2:17" ht="14.15" customHeight="1" x14ac:dyDescent="0.25">
      <c r="B523" s="913" t="s">
        <v>183</v>
      </c>
      <c r="C523" s="847">
        <v>0</v>
      </c>
      <c r="D523" s="848">
        <v>0</v>
      </c>
      <c r="E523" s="849">
        <v>0</v>
      </c>
      <c r="F523" s="281">
        <v>0</v>
      </c>
      <c r="G523" s="4"/>
      <c r="H523" s="20"/>
      <c r="L523" s="24"/>
      <c r="M523" s="20"/>
      <c r="P523" s="24"/>
    </row>
    <row r="524" spans="2:17" ht="14.15" customHeight="1" x14ac:dyDescent="0.25">
      <c r="B524" s="913" t="s">
        <v>184</v>
      </c>
      <c r="C524" s="847">
        <v>0</v>
      </c>
      <c r="D524" s="848">
        <v>0</v>
      </c>
      <c r="E524" s="849">
        <v>0</v>
      </c>
      <c r="F524" s="281">
        <v>0</v>
      </c>
      <c r="G524" s="4"/>
      <c r="H524" s="20"/>
      <c r="L524" s="24"/>
      <c r="M524" s="20"/>
      <c r="P524" s="24"/>
    </row>
    <row r="525" spans="2:17" ht="43.5" hidden="1" x14ac:dyDescent="0.25">
      <c r="B525" s="913" t="s">
        <v>308</v>
      </c>
      <c r="C525" s="847">
        <v>0</v>
      </c>
      <c r="D525" s="848">
        <v>0</v>
      </c>
      <c r="E525" s="849">
        <v>0</v>
      </c>
      <c r="F525" s="281">
        <v>0</v>
      </c>
      <c r="G525" s="4"/>
      <c r="H525" s="20"/>
      <c r="L525" s="24"/>
      <c r="M525" s="20"/>
      <c r="P525" s="24"/>
    </row>
    <row r="526" spans="2:17" x14ac:dyDescent="0.25">
      <c r="B526" s="913" t="s">
        <v>185</v>
      </c>
      <c r="C526" s="847">
        <v>0</v>
      </c>
      <c r="D526" s="1449">
        <v>0</v>
      </c>
      <c r="E526" s="849">
        <v>0</v>
      </c>
      <c r="F526" s="281">
        <v>0</v>
      </c>
      <c r="G526" s="4"/>
      <c r="H526" s="20"/>
      <c r="L526" s="24"/>
      <c r="M526" s="20"/>
      <c r="P526" s="24"/>
    </row>
    <row r="527" spans="2:17" x14ac:dyDescent="0.25">
      <c r="B527" s="913" t="s">
        <v>383</v>
      </c>
      <c r="C527" s="847">
        <v>1</v>
      </c>
      <c r="D527" s="1675">
        <v>9300000</v>
      </c>
      <c r="E527" s="849">
        <v>0</v>
      </c>
      <c r="F527" s="281">
        <v>0</v>
      </c>
      <c r="G527" s="4"/>
      <c r="H527" s="20"/>
      <c r="L527" s="24"/>
      <c r="M527" s="20"/>
      <c r="P527" s="24"/>
    </row>
    <row r="528" spans="2:17" ht="29" hidden="1" x14ac:dyDescent="0.25">
      <c r="B528" s="913" t="s">
        <v>187</v>
      </c>
      <c r="C528" s="847">
        <v>0</v>
      </c>
      <c r="D528" s="848">
        <v>0</v>
      </c>
      <c r="E528" s="849">
        <v>0</v>
      </c>
      <c r="F528" s="281">
        <v>0</v>
      </c>
      <c r="G528" s="4"/>
      <c r="H528" s="20"/>
      <c r="L528" s="24"/>
      <c r="M528" s="20"/>
      <c r="P528" s="24"/>
    </row>
    <row r="529" spans="2:29" ht="29" hidden="1" x14ac:dyDescent="0.25">
      <c r="B529" s="913" t="s">
        <v>188</v>
      </c>
      <c r="C529" s="847">
        <v>0</v>
      </c>
      <c r="D529" s="848">
        <v>0</v>
      </c>
      <c r="E529" s="849">
        <v>0</v>
      </c>
      <c r="F529" s="281">
        <v>0</v>
      </c>
      <c r="G529" s="4"/>
      <c r="H529" s="20"/>
      <c r="L529" s="24"/>
      <c r="M529" s="20"/>
      <c r="P529" s="24"/>
    </row>
    <row r="530" spans="2:29" ht="29" hidden="1" x14ac:dyDescent="0.25">
      <c r="B530" s="913" t="s">
        <v>344</v>
      </c>
      <c r="C530" s="847">
        <v>0</v>
      </c>
      <c r="D530" s="848">
        <v>0</v>
      </c>
      <c r="E530" s="849">
        <v>0</v>
      </c>
      <c r="F530" s="281">
        <v>0</v>
      </c>
      <c r="G530" s="4"/>
      <c r="H530" s="20"/>
      <c r="L530" s="24"/>
      <c r="M530" s="20"/>
      <c r="P530" s="24"/>
    </row>
    <row r="531" spans="2:29" hidden="1" x14ac:dyDescent="0.25">
      <c r="B531" s="913" t="s">
        <v>309</v>
      </c>
      <c r="C531" s="847">
        <v>0</v>
      </c>
      <c r="D531" s="848">
        <v>0</v>
      </c>
      <c r="E531" s="849">
        <v>0</v>
      </c>
      <c r="F531" s="281">
        <v>0</v>
      </c>
      <c r="G531" s="4"/>
      <c r="H531" s="20"/>
      <c r="L531" s="24"/>
      <c r="M531" s="20"/>
      <c r="P531" s="24"/>
      <c r="V531" s="349"/>
      <c r="W531" s="326"/>
      <c r="AA531" s="20"/>
    </row>
    <row r="532" spans="2:29" x14ac:dyDescent="0.25">
      <c r="B532" s="914" t="s">
        <v>306</v>
      </c>
      <c r="C532" s="915">
        <f>SUM(C523:C531)</f>
        <v>1</v>
      </c>
      <c r="D532" s="916">
        <f>SUM(D523:D531)</f>
        <v>9300000</v>
      </c>
      <c r="E532" s="915">
        <f>SUM(E523:E531)</f>
        <v>0</v>
      </c>
      <c r="F532" s="1448">
        <f>SUM(F523:F531)</f>
        <v>0</v>
      </c>
      <c r="G532" s="4"/>
      <c r="H532" s="538"/>
      <c r="L532" s="24"/>
      <c r="M532" s="20"/>
      <c r="P532" s="24"/>
      <c r="V532" s="349"/>
      <c r="W532" s="326"/>
      <c r="AA532" s="20"/>
    </row>
    <row r="533" spans="2:29" x14ac:dyDescent="0.25">
      <c r="H533" s="925"/>
    </row>
    <row r="534" spans="2:29" x14ac:dyDescent="0.25">
      <c r="D534" s="1025"/>
      <c r="E534" s="973"/>
      <c r="F534" s="538"/>
      <c r="G534" s="982"/>
      <c r="H534" s="925"/>
    </row>
    <row r="535" spans="2:29" ht="19.5" customHeight="1" x14ac:dyDescent="0.25">
      <c r="B535" s="1684" t="s">
        <v>461</v>
      </c>
      <c r="C535" s="1684"/>
      <c r="D535" s="1684"/>
      <c r="E535" s="1684"/>
      <c r="F535" s="1684"/>
      <c r="G535" s="1113"/>
      <c r="H535" s="1142"/>
    </row>
    <row r="536" spans="2:29" x14ac:dyDescent="0.25">
      <c r="G536" s="982"/>
      <c r="H536" s="925"/>
    </row>
    <row r="537" spans="2:29" x14ac:dyDescent="0.25">
      <c r="B537" s="917" t="s">
        <v>28</v>
      </c>
      <c r="C537" s="918" t="s">
        <v>460</v>
      </c>
      <c r="D537" s="918" t="s">
        <v>49</v>
      </c>
      <c r="E537" s="918" t="s">
        <v>173</v>
      </c>
      <c r="F537" s="798" t="s">
        <v>49</v>
      </c>
      <c r="G537" s="4"/>
      <c r="H537" s="20"/>
      <c r="L537" s="24"/>
      <c r="M537" s="20"/>
      <c r="P537" s="24"/>
      <c r="V537" s="349"/>
      <c r="W537" s="326"/>
      <c r="Y537" s="326" t="s">
        <v>28</v>
      </c>
      <c r="Z537" s="326" t="s">
        <v>460</v>
      </c>
      <c r="AA537" s="20" t="s">
        <v>49</v>
      </c>
      <c r="AB537" s="20" t="s">
        <v>173</v>
      </c>
      <c r="AC537" s="20" t="s">
        <v>49</v>
      </c>
    </row>
    <row r="538" spans="2:29" x14ac:dyDescent="0.25">
      <c r="B538" s="2" t="s">
        <v>69</v>
      </c>
      <c r="C538" s="644">
        <v>3</v>
      </c>
      <c r="D538" s="919">
        <v>23.85</v>
      </c>
      <c r="E538" s="644">
        <v>0</v>
      </c>
      <c r="F538" s="642">
        <f>F532/1000000</f>
        <v>0</v>
      </c>
      <c r="G538" s="925"/>
      <c r="H538" s="20"/>
      <c r="L538" s="24"/>
      <c r="M538" s="20"/>
      <c r="P538" s="24"/>
      <c r="V538" s="349"/>
      <c r="W538" s="326"/>
      <c r="Y538" s="326" t="s">
        <v>69</v>
      </c>
      <c r="Z538" s="326">
        <v>1</v>
      </c>
      <c r="AA538" s="20">
        <v>5.3659999999999997</v>
      </c>
      <c r="AB538" s="20">
        <v>0</v>
      </c>
      <c r="AC538" s="20">
        <v>0</v>
      </c>
    </row>
    <row r="539" spans="2:29" x14ac:dyDescent="0.25">
      <c r="B539" s="2" t="s">
        <v>32</v>
      </c>
      <c r="C539" s="644">
        <v>1</v>
      </c>
      <c r="D539" s="919">
        <v>21.113593000000002</v>
      </c>
      <c r="E539" s="644">
        <v>0</v>
      </c>
      <c r="F539" s="642">
        <v>0</v>
      </c>
      <c r="G539" s="4"/>
      <c r="H539" s="20"/>
      <c r="L539" s="24"/>
      <c r="M539" s="20"/>
      <c r="P539" s="24"/>
      <c r="V539" s="349"/>
      <c r="W539" s="326"/>
      <c r="Y539" s="326" t="s">
        <v>32</v>
      </c>
      <c r="Z539" s="326">
        <v>1</v>
      </c>
      <c r="AA539" s="20">
        <v>5.0449999999999999</v>
      </c>
      <c r="AB539" s="20">
        <v>0</v>
      </c>
      <c r="AC539" s="20">
        <v>0</v>
      </c>
    </row>
    <row r="540" spans="2:29" x14ac:dyDescent="0.25">
      <c r="B540" s="2" t="s">
        <v>33</v>
      </c>
      <c r="C540" s="644">
        <v>2</v>
      </c>
      <c r="D540" s="919">
        <v>18.16</v>
      </c>
      <c r="E540" s="644">
        <v>0</v>
      </c>
      <c r="F540" s="642">
        <v>0</v>
      </c>
      <c r="G540" s="4"/>
      <c r="H540" s="538"/>
      <c r="L540" s="24"/>
      <c r="M540" s="20"/>
      <c r="P540" s="24"/>
      <c r="V540" s="349"/>
      <c r="W540" s="326"/>
      <c r="Y540" s="326" t="s">
        <v>33</v>
      </c>
      <c r="Z540" s="326">
        <v>1</v>
      </c>
      <c r="AA540" s="20">
        <v>4.9169999999999998</v>
      </c>
      <c r="AB540" s="20">
        <v>0</v>
      </c>
      <c r="AC540" s="20">
        <v>0</v>
      </c>
    </row>
    <row r="541" spans="2:29" x14ac:dyDescent="0.25">
      <c r="B541" s="2" t="s">
        <v>34</v>
      </c>
      <c r="C541" s="644">
        <v>1</v>
      </c>
      <c r="D541" s="919">
        <v>8.3290000000000006</v>
      </c>
      <c r="E541" s="644">
        <v>0</v>
      </c>
      <c r="F541" s="642">
        <v>0</v>
      </c>
      <c r="G541" s="4"/>
      <c r="H541" s="20"/>
      <c r="L541" s="24"/>
      <c r="M541" s="20"/>
      <c r="P541" s="24"/>
      <c r="V541" s="349"/>
      <c r="W541" s="326"/>
      <c r="Y541" s="326" t="s">
        <v>34</v>
      </c>
      <c r="Z541" s="326">
        <v>1</v>
      </c>
      <c r="AA541" s="20">
        <v>5.0640000000000001</v>
      </c>
      <c r="AB541" s="20">
        <v>0</v>
      </c>
      <c r="AC541" s="20">
        <v>0</v>
      </c>
    </row>
    <row r="542" spans="2:29" x14ac:dyDescent="0.25">
      <c r="B542" s="2" t="s">
        <v>35</v>
      </c>
      <c r="C542" s="644">
        <v>4</v>
      </c>
      <c r="D542" s="919">
        <v>35.22</v>
      </c>
      <c r="E542" s="644">
        <v>0</v>
      </c>
      <c r="F542" s="642">
        <v>0</v>
      </c>
      <c r="G542" s="4"/>
      <c r="H542" s="20"/>
      <c r="L542" s="24"/>
      <c r="M542" s="20"/>
      <c r="P542" s="24"/>
      <c r="V542" s="349"/>
      <c r="W542" s="326"/>
      <c r="Y542" s="326" t="s">
        <v>35</v>
      </c>
      <c r="Z542" s="326">
        <v>2</v>
      </c>
      <c r="AA542" s="20">
        <v>12.92</v>
      </c>
      <c r="AB542" s="20">
        <v>1</v>
      </c>
      <c r="AC542" s="20">
        <v>25.288903999999999</v>
      </c>
    </row>
    <row r="543" spans="2:29" x14ac:dyDescent="0.25">
      <c r="B543" s="2" t="s">
        <v>31</v>
      </c>
      <c r="C543" s="644">
        <v>0</v>
      </c>
      <c r="D543" s="919">
        <v>0</v>
      </c>
      <c r="E543" s="644">
        <v>0</v>
      </c>
      <c r="F543" s="642">
        <v>0</v>
      </c>
      <c r="G543" s="4"/>
      <c r="H543" s="20"/>
      <c r="L543" s="24"/>
      <c r="M543" s="20"/>
      <c r="P543" s="24"/>
      <c r="V543" s="349"/>
      <c r="W543" s="326"/>
      <c r="Y543" s="326" t="s">
        <v>31</v>
      </c>
      <c r="Z543" s="326">
        <v>0</v>
      </c>
      <c r="AA543" s="20">
        <v>0</v>
      </c>
      <c r="AB543" s="20">
        <v>0</v>
      </c>
      <c r="AC543" s="20">
        <v>0</v>
      </c>
    </row>
    <row r="544" spans="2:29" x14ac:dyDescent="0.25">
      <c r="B544" s="2" t="s">
        <v>36</v>
      </c>
      <c r="C544" s="644">
        <v>1</v>
      </c>
      <c r="D544" s="919">
        <f>D532/1000000</f>
        <v>9.3000000000000007</v>
      </c>
      <c r="E544" s="644">
        <v>0</v>
      </c>
      <c r="F544" s="642">
        <v>0</v>
      </c>
      <c r="G544" s="4"/>
      <c r="H544" s="20"/>
      <c r="L544" s="24"/>
      <c r="M544" s="20"/>
      <c r="P544" s="24"/>
      <c r="V544" s="349"/>
      <c r="W544" s="326"/>
      <c r="Y544" s="326" t="s">
        <v>36</v>
      </c>
      <c r="Z544" s="326">
        <v>0</v>
      </c>
      <c r="AA544" s="20">
        <v>0</v>
      </c>
      <c r="AB544" s="20">
        <v>0</v>
      </c>
      <c r="AC544" s="20">
        <v>0</v>
      </c>
    </row>
    <row r="545" spans="2:29" x14ac:dyDescent="0.25">
      <c r="B545" s="2" t="s">
        <v>37</v>
      </c>
      <c r="C545" s="644">
        <v>1</v>
      </c>
      <c r="D545" s="919">
        <f>D532/1000000</f>
        <v>9.3000000000000007</v>
      </c>
      <c r="E545" s="644">
        <v>0</v>
      </c>
      <c r="F545" s="642">
        <v>0</v>
      </c>
      <c r="G545" s="4"/>
      <c r="H545" s="20"/>
      <c r="L545" s="24"/>
      <c r="M545" s="20"/>
      <c r="P545" s="24"/>
      <c r="V545" s="349"/>
      <c r="W545" s="326"/>
      <c r="Y545" s="326" t="s">
        <v>37</v>
      </c>
      <c r="Z545" s="326">
        <v>0</v>
      </c>
      <c r="AA545" s="20">
        <v>0</v>
      </c>
      <c r="AB545" s="20">
        <v>0</v>
      </c>
      <c r="AC545" s="20">
        <v>0</v>
      </c>
    </row>
    <row r="546" spans="2:29" hidden="1" x14ac:dyDescent="0.25">
      <c r="B546" s="2" t="s">
        <v>38</v>
      </c>
      <c r="C546" s="644">
        <v>0</v>
      </c>
      <c r="D546" s="919">
        <v>0</v>
      </c>
      <c r="E546" s="644">
        <v>0</v>
      </c>
      <c r="F546" s="642">
        <v>0</v>
      </c>
      <c r="G546" s="4"/>
      <c r="H546" s="20"/>
      <c r="L546" s="24"/>
      <c r="M546" s="20"/>
      <c r="P546" s="24"/>
      <c r="V546" s="349"/>
      <c r="W546" s="326"/>
      <c r="Y546" s="326" t="s">
        <v>38</v>
      </c>
      <c r="Z546" s="326">
        <v>0</v>
      </c>
      <c r="AA546" s="20">
        <v>0</v>
      </c>
      <c r="AB546" s="20">
        <v>0</v>
      </c>
      <c r="AC546" s="20">
        <v>0</v>
      </c>
    </row>
    <row r="547" spans="2:29" hidden="1" x14ac:dyDescent="0.25">
      <c r="B547" s="2" t="s">
        <v>39</v>
      </c>
      <c r="C547" s="644">
        <v>0</v>
      </c>
      <c r="D547" s="919">
        <v>0</v>
      </c>
      <c r="E547" s="644">
        <v>0</v>
      </c>
      <c r="F547" s="642">
        <v>0</v>
      </c>
      <c r="G547" s="4"/>
      <c r="H547" s="20"/>
      <c r="L547" s="24"/>
      <c r="M547" s="20"/>
      <c r="P547" s="24"/>
      <c r="V547" s="349"/>
      <c r="W547" s="326"/>
      <c r="Y547" s="326" t="s">
        <v>39</v>
      </c>
      <c r="Z547" s="326">
        <v>0</v>
      </c>
      <c r="AA547" s="20">
        <v>0</v>
      </c>
      <c r="AB547" s="20">
        <v>0</v>
      </c>
      <c r="AC547" s="20">
        <v>0</v>
      </c>
    </row>
    <row r="548" spans="2:29" hidden="1" x14ac:dyDescent="0.25">
      <c r="B548" s="2" t="s">
        <v>40</v>
      </c>
      <c r="C548" s="644">
        <v>0</v>
      </c>
      <c r="D548" s="919">
        <v>0</v>
      </c>
      <c r="E548" s="644">
        <v>0</v>
      </c>
      <c r="F548" s="642">
        <v>0</v>
      </c>
      <c r="G548" s="4"/>
      <c r="H548" s="20"/>
      <c r="L548" s="24"/>
      <c r="M548" s="20"/>
      <c r="P548" s="24"/>
      <c r="V548" s="349"/>
      <c r="W548" s="326"/>
      <c r="Y548" s="326" t="s">
        <v>40</v>
      </c>
      <c r="Z548" s="326">
        <v>0</v>
      </c>
      <c r="AA548" s="20">
        <v>18022000</v>
      </c>
      <c r="AB548" s="20">
        <v>0</v>
      </c>
      <c r="AC548" s="20">
        <v>0</v>
      </c>
    </row>
    <row r="549" spans="2:29" hidden="1" x14ac:dyDescent="0.25">
      <c r="B549" s="2" t="s">
        <v>70</v>
      </c>
      <c r="C549" s="644">
        <v>0</v>
      </c>
      <c r="D549" s="919">
        <v>0</v>
      </c>
      <c r="E549" s="644">
        <v>0</v>
      </c>
      <c r="F549" s="642">
        <v>0</v>
      </c>
      <c r="G549" s="4"/>
      <c r="H549" s="20"/>
      <c r="L549" s="24"/>
      <c r="M549" s="20"/>
      <c r="P549" s="24"/>
      <c r="V549" s="349"/>
      <c r="W549" s="326"/>
      <c r="Y549" s="326" t="s">
        <v>70</v>
      </c>
      <c r="Z549" s="326">
        <v>0</v>
      </c>
      <c r="AA549" s="20">
        <v>0</v>
      </c>
      <c r="AB549" s="20">
        <v>0</v>
      </c>
      <c r="AC549" s="20">
        <v>0</v>
      </c>
    </row>
    <row r="550" spans="2:29" hidden="1" x14ac:dyDescent="0.25">
      <c r="D550" s="919"/>
      <c r="F550" s="13"/>
      <c r="G550" s="4"/>
      <c r="H550" s="20"/>
      <c r="L550" s="24"/>
      <c r="M550" s="20"/>
      <c r="P550" s="24"/>
      <c r="V550" s="349"/>
      <c r="W550" s="326"/>
      <c r="AA550" s="20"/>
    </row>
    <row r="551" spans="2:29" x14ac:dyDescent="0.25">
      <c r="B551" s="917" t="s">
        <v>6</v>
      </c>
      <c r="C551" s="918">
        <f>SUM(C538:C550)</f>
        <v>13</v>
      </c>
      <c r="D551" s="920">
        <f>SUM(D538:D549)</f>
        <v>125.272593</v>
      </c>
      <c r="E551" s="918">
        <f>SUM(E538:E549)</f>
        <v>0</v>
      </c>
      <c r="F551" s="799">
        <f>SUM(F538:F549)</f>
        <v>0</v>
      </c>
      <c r="G551" s="4"/>
      <c r="H551" s="20"/>
      <c r="L551" s="24"/>
      <c r="M551" s="20"/>
      <c r="P551" s="24"/>
      <c r="V551" s="349"/>
      <c r="W551" s="326"/>
      <c r="Y551" s="326" t="s">
        <v>6</v>
      </c>
      <c r="Z551" s="326">
        <v>6</v>
      </c>
      <c r="AA551" s="20">
        <v>33.311999999999998</v>
      </c>
      <c r="AB551" s="20">
        <v>1</v>
      </c>
      <c r="AC551" s="20">
        <v>25.288903999999999</v>
      </c>
    </row>
    <row r="555" spans="2:29" ht="29.5" customHeight="1" x14ac:dyDescent="0.25">
      <c r="B555" s="1684" t="s">
        <v>449</v>
      </c>
      <c r="C555" s="1684"/>
      <c r="D555" s="1684"/>
      <c r="E555" s="1289"/>
      <c r="F555" s="1289"/>
      <c r="G555" s="1289"/>
      <c r="H555" s="1437"/>
      <c r="I555" s="591"/>
      <c r="J555" s="591"/>
    </row>
    <row r="556" spans="2:29" ht="13" x14ac:dyDescent="0.25">
      <c r="B556" s="1704" t="s">
        <v>1651</v>
      </c>
      <c r="C556" s="1701"/>
      <c r="D556" s="1701"/>
      <c r="E556" s="1701"/>
      <c r="F556" s="1701"/>
      <c r="G556" s="1701"/>
      <c r="H556" s="1701"/>
      <c r="I556" s="1701"/>
      <c r="J556" s="1701"/>
      <c r="K556" s="1701"/>
      <c r="L556" s="27"/>
      <c r="M556" s="27"/>
      <c r="N556" s="27"/>
      <c r="O556" s="27"/>
      <c r="P556" s="24"/>
    </row>
    <row r="557" spans="2:29" ht="21.65" customHeight="1" x14ac:dyDescent="0.25">
      <c r="B557" s="1704"/>
      <c r="C557" s="1701"/>
      <c r="D557" s="1701"/>
      <c r="E557" s="1701"/>
      <c r="F557" s="1701"/>
      <c r="G557" s="1701"/>
      <c r="H557" s="1701"/>
      <c r="I557" s="1701"/>
      <c r="J557" s="1701"/>
      <c r="K557" s="1701"/>
      <c r="L557" s="27"/>
      <c r="M557" s="27"/>
      <c r="N557" s="27"/>
      <c r="O557" s="27"/>
      <c r="P557" s="24"/>
    </row>
    <row r="558" spans="2:29" ht="6.75" customHeight="1" thickBot="1" x14ac:dyDescent="0.3">
      <c r="B558" s="1705"/>
      <c r="C558" s="1703"/>
      <c r="D558" s="1703"/>
      <c r="E558" s="1703"/>
      <c r="F558" s="1703"/>
      <c r="G558" s="1703"/>
      <c r="H558" s="1703"/>
      <c r="I558" s="1703"/>
      <c r="J558" s="1703"/>
      <c r="K558" s="1703"/>
      <c r="L558" s="27"/>
      <c r="M558" s="27"/>
      <c r="N558" s="27"/>
      <c r="O558" s="27"/>
      <c r="P558" s="24"/>
    </row>
    <row r="559" spans="2:29" ht="25.5" customHeight="1" thickBot="1" x14ac:dyDescent="0.3">
      <c r="B559" s="1198" t="s">
        <v>48</v>
      </c>
      <c r="C559" s="1199" t="s">
        <v>446</v>
      </c>
      <c r="D559" s="1199" t="s">
        <v>939</v>
      </c>
      <c r="E559" s="1450" t="s">
        <v>976</v>
      </c>
      <c r="F559" s="1199" t="s">
        <v>1229</v>
      </c>
      <c r="G559" s="1199" t="s">
        <v>1263</v>
      </c>
      <c r="H559" s="1199" t="s">
        <v>1419</v>
      </c>
      <c r="I559" s="1199" t="s">
        <v>1497</v>
      </c>
      <c r="J559" s="1199" t="s">
        <v>1650</v>
      </c>
      <c r="K559" s="972" t="s">
        <v>447</v>
      </c>
      <c r="M559" s="20"/>
      <c r="Q559" s="20"/>
      <c r="R559" s="20"/>
      <c r="S559" s="20"/>
      <c r="T559" s="20"/>
      <c r="U559" s="20"/>
      <c r="V559" s="20"/>
      <c r="W559" s="20"/>
      <c r="X559" s="20"/>
      <c r="Y559" s="20"/>
      <c r="Z559" s="20"/>
      <c r="AA559" s="20"/>
    </row>
    <row r="560" spans="2:29" ht="16" customHeight="1" x14ac:dyDescent="0.25">
      <c r="B560" s="924" t="s">
        <v>50</v>
      </c>
      <c r="C560" s="1419">
        <v>22</v>
      </c>
      <c r="D560" s="1419">
        <v>44</v>
      </c>
      <c r="E560" s="1419">
        <v>387</v>
      </c>
      <c r="F560" s="1419">
        <v>35</v>
      </c>
      <c r="G560" s="1419">
        <v>360</v>
      </c>
      <c r="H560" s="1419">
        <v>290</v>
      </c>
      <c r="I560" s="1419">
        <v>265</v>
      </c>
      <c r="J560" s="1419">
        <v>218</v>
      </c>
      <c r="K560" s="822">
        <v>1621</v>
      </c>
      <c r="M560" s="20"/>
      <c r="Q560" s="20"/>
      <c r="R560" s="20"/>
      <c r="S560" s="20"/>
      <c r="T560" s="20"/>
      <c r="U560" s="20"/>
      <c r="V560" s="20"/>
      <c r="W560" s="20"/>
      <c r="X560" s="20"/>
      <c r="Y560" s="20"/>
      <c r="Z560" s="20"/>
      <c r="AA560" s="20"/>
    </row>
    <row r="561" spans="2:27" ht="16" customHeight="1" x14ac:dyDescent="0.25">
      <c r="B561" s="1530" t="s">
        <v>51</v>
      </c>
      <c r="C561" s="1532">
        <v>0</v>
      </c>
      <c r="D561" s="1532">
        <v>116</v>
      </c>
      <c r="E561" s="1532">
        <v>187</v>
      </c>
      <c r="F561" s="1532">
        <v>67</v>
      </c>
      <c r="G561" s="1532">
        <v>298</v>
      </c>
      <c r="H561" s="1532">
        <v>236</v>
      </c>
      <c r="I561" s="1532">
        <v>147</v>
      </c>
      <c r="J561" s="1532">
        <v>126</v>
      </c>
      <c r="K561" s="822">
        <v>1177</v>
      </c>
      <c r="M561" s="20"/>
      <c r="Q561" s="20"/>
      <c r="R561" s="20"/>
      <c r="S561" s="20"/>
      <c r="T561" s="20"/>
      <c r="U561" s="20"/>
      <c r="V561" s="20"/>
      <c r="W561" s="20"/>
      <c r="X561" s="20"/>
      <c r="Y561" s="20"/>
      <c r="Z561" s="20"/>
      <c r="AA561" s="20"/>
    </row>
    <row r="562" spans="2:27" ht="16" customHeight="1" x14ac:dyDescent="0.25">
      <c r="B562" s="1530" t="s">
        <v>52</v>
      </c>
      <c r="C562" s="1532">
        <v>0</v>
      </c>
      <c r="D562" s="1532">
        <v>0</v>
      </c>
      <c r="E562" s="1532">
        <v>4</v>
      </c>
      <c r="F562" s="1532">
        <v>0</v>
      </c>
      <c r="G562" s="1532">
        <v>3</v>
      </c>
      <c r="H562" s="1532">
        <v>0</v>
      </c>
      <c r="I562" s="1532">
        <v>0</v>
      </c>
      <c r="J562" s="1532">
        <v>0</v>
      </c>
      <c r="K562" s="822">
        <v>7</v>
      </c>
      <c r="M562" s="20"/>
      <c r="Q562" s="20"/>
      <c r="R562" s="20"/>
      <c r="S562" s="20"/>
      <c r="T562" s="20"/>
      <c r="U562" s="20"/>
      <c r="V562" s="20"/>
      <c r="W562" s="20"/>
      <c r="X562" s="20"/>
      <c r="Y562" s="20"/>
      <c r="Z562" s="20"/>
      <c r="AA562" s="20"/>
    </row>
    <row r="563" spans="2:27" ht="16" customHeight="1" x14ac:dyDescent="0.25">
      <c r="B563" s="1530" t="s">
        <v>53</v>
      </c>
      <c r="C563" s="1532">
        <v>0</v>
      </c>
      <c r="D563" s="1532">
        <v>10</v>
      </c>
      <c r="E563" s="1532">
        <v>18</v>
      </c>
      <c r="F563" s="1532">
        <v>9</v>
      </c>
      <c r="G563" s="1532">
        <v>18</v>
      </c>
      <c r="H563" s="1532">
        <v>29</v>
      </c>
      <c r="I563" s="1532">
        <v>24</v>
      </c>
      <c r="J563" s="1532">
        <v>14</v>
      </c>
      <c r="K563" s="822">
        <v>122</v>
      </c>
      <c r="M563" s="20"/>
      <c r="Q563" s="20"/>
    </row>
    <row r="564" spans="2:27" ht="16" customHeight="1" x14ac:dyDescent="0.25">
      <c r="B564" s="1530" t="s">
        <v>54</v>
      </c>
      <c r="C564" s="1532">
        <v>2</v>
      </c>
      <c r="D564" s="1532">
        <v>9</v>
      </c>
      <c r="E564" s="1532">
        <v>2</v>
      </c>
      <c r="F564" s="1532">
        <v>2</v>
      </c>
      <c r="G564" s="1532">
        <v>2</v>
      </c>
      <c r="H564" s="1532">
        <v>7</v>
      </c>
      <c r="I564" s="1532">
        <v>6</v>
      </c>
      <c r="J564" s="1532">
        <v>4</v>
      </c>
      <c r="K564" s="822">
        <v>34</v>
      </c>
      <c r="M564" s="20"/>
      <c r="Q564" s="20"/>
    </row>
    <row r="565" spans="2:27" ht="16" customHeight="1" x14ac:dyDescent="0.25">
      <c r="B565" s="1530" t="s">
        <v>55</v>
      </c>
      <c r="C565" s="1532">
        <v>0</v>
      </c>
      <c r="D565" s="1532">
        <v>25</v>
      </c>
      <c r="E565" s="1532">
        <v>40</v>
      </c>
      <c r="F565" s="1532">
        <v>20</v>
      </c>
      <c r="G565" s="1532">
        <v>36</v>
      </c>
      <c r="H565" s="1532">
        <v>40</v>
      </c>
      <c r="I565" s="1532">
        <v>37</v>
      </c>
      <c r="J565" s="1532">
        <v>6</v>
      </c>
      <c r="K565" s="822">
        <v>204</v>
      </c>
      <c r="M565" s="20"/>
      <c r="Q565" s="20"/>
    </row>
    <row r="566" spans="2:27" ht="16" customHeight="1" x14ac:dyDescent="0.25">
      <c r="B566" s="1530" t="s">
        <v>113</v>
      </c>
      <c r="C566" s="1532">
        <v>0</v>
      </c>
      <c r="D566" s="1532">
        <v>61</v>
      </c>
      <c r="E566" s="1532">
        <v>70</v>
      </c>
      <c r="F566" s="1532">
        <v>1</v>
      </c>
      <c r="G566" s="1532">
        <v>132</v>
      </c>
      <c r="H566" s="1532">
        <v>52</v>
      </c>
      <c r="I566" s="1532">
        <v>77</v>
      </c>
      <c r="J566" s="1532">
        <v>65</v>
      </c>
      <c r="K566" s="822">
        <v>458</v>
      </c>
      <c r="M566" s="20"/>
      <c r="Q566" s="20"/>
    </row>
    <row r="567" spans="2:27" ht="16" customHeight="1" x14ac:dyDescent="0.25">
      <c r="B567" s="1530" t="s">
        <v>288</v>
      </c>
      <c r="C567" s="1532">
        <v>0</v>
      </c>
      <c r="D567" s="1532">
        <v>8</v>
      </c>
      <c r="E567" s="1532">
        <v>20</v>
      </c>
      <c r="F567" s="1532">
        <v>11</v>
      </c>
      <c r="G567" s="1532">
        <v>57</v>
      </c>
      <c r="H567" s="1532">
        <v>81</v>
      </c>
      <c r="I567" s="1532">
        <v>2</v>
      </c>
      <c r="J567" s="1532">
        <v>10</v>
      </c>
      <c r="K567" s="822">
        <v>189</v>
      </c>
      <c r="M567" s="20"/>
      <c r="Q567" s="20"/>
    </row>
    <row r="568" spans="2:27" ht="16" customHeight="1" x14ac:dyDescent="0.25">
      <c r="B568" s="1530" t="s">
        <v>56</v>
      </c>
      <c r="C568" s="1532">
        <v>0</v>
      </c>
      <c r="D568" s="1532">
        <v>3</v>
      </c>
      <c r="E568" s="1532">
        <v>12</v>
      </c>
      <c r="F568" s="1532">
        <v>47</v>
      </c>
      <c r="G568" s="1532">
        <v>37</v>
      </c>
      <c r="H568" s="1532">
        <v>84</v>
      </c>
      <c r="I568" s="1532">
        <v>7</v>
      </c>
      <c r="J568" s="1532">
        <v>38</v>
      </c>
      <c r="K568" s="822">
        <v>228</v>
      </c>
      <c r="M568" s="20"/>
      <c r="Q568" s="20"/>
    </row>
    <row r="569" spans="2:27" ht="16" customHeight="1" x14ac:dyDescent="0.25">
      <c r="B569" s="1530" t="s">
        <v>289</v>
      </c>
      <c r="C569" s="1532">
        <v>0</v>
      </c>
      <c r="D569" s="1532">
        <v>15</v>
      </c>
      <c r="E569" s="1532">
        <v>23</v>
      </c>
      <c r="F569" s="1532">
        <v>0</v>
      </c>
      <c r="G569" s="1532">
        <v>37</v>
      </c>
      <c r="H569" s="1532">
        <v>25</v>
      </c>
      <c r="I569" s="1532">
        <v>56</v>
      </c>
      <c r="J569" s="1532">
        <v>9</v>
      </c>
      <c r="K569" s="822">
        <v>165</v>
      </c>
      <c r="M569" s="20"/>
      <c r="Q569" s="20"/>
    </row>
    <row r="570" spans="2:27" ht="16" customHeight="1" x14ac:dyDescent="0.25">
      <c r="B570" s="1530" t="s">
        <v>71</v>
      </c>
      <c r="C570" s="1532">
        <v>0</v>
      </c>
      <c r="D570" s="1532">
        <v>0</v>
      </c>
      <c r="E570" s="1532">
        <v>8</v>
      </c>
      <c r="F570" s="1532">
        <v>0</v>
      </c>
      <c r="G570" s="1532">
        <v>3</v>
      </c>
      <c r="H570" s="1532">
        <v>3</v>
      </c>
      <c r="I570" s="1532">
        <v>0</v>
      </c>
      <c r="J570" s="1532">
        <v>0</v>
      </c>
      <c r="K570" s="822">
        <v>14</v>
      </c>
      <c r="M570" s="20"/>
      <c r="Q570" s="20"/>
    </row>
    <row r="571" spans="2:27" ht="16" customHeight="1" x14ac:dyDescent="0.25">
      <c r="B571" s="1530" t="s">
        <v>291</v>
      </c>
      <c r="C571" s="1532">
        <v>0</v>
      </c>
      <c r="D571" s="1532">
        <v>3</v>
      </c>
      <c r="E571" s="1532">
        <v>2</v>
      </c>
      <c r="F571" s="1532">
        <v>0</v>
      </c>
      <c r="G571" s="1532">
        <v>3</v>
      </c>
      <c r="H571" s="1532">
        <v>6</v>
      </c>
      <c r="I571" s="1532">
        <v>0</v>
      </c>
      <c r="J571" s="1532">
        <v>0</v>
      </c>
      <c r="K571" s="822">
        <v>14</v>
      </c>
      <c r="M571" s="20"/>
      <c r="Q571" s="20"/>
    </row>
    <row r="572" spans="2:27" ht="16" customHeight="1" x14ac:dyDescent="0.25">
      <c r="B572" s="1530" t="s">
        <v>292</v>
      </c>
      <c r="C572" s="1532">
        <v>0</v>
      </c>
      <c r="D572" s="1532">
        <v>2</v>
      </c>
      <c r="E572" s="1532">
        <v>27</v>
      </c>
      <c r="F572" s="1532">
        <v>0</v>
      </c>
      <c r="G572" s="1532">
        <v>37</v>
      </c>
      <c r="H572" s="1532">
        <v>21</v>
      </c>
      <c r="I572" s="1532">
        <v>0</v>
      </c>
      <c r="J572" s="1532">
        <v>20</v>
      </c>
      <c r="K572" s="822">
        <v>107</v>
      </c>
      <c r="M572" s="20"/>
      <c r="Q572" s="20"/>
    </row>
    <row r="573" spans="2:27" ht="16" customHeight="1" x14ac:dyDescent="0.25">
      <c r="B573" s="1530" t="s">
        <v>124</v>
      </c>
      <c r="C573" s="1532">
        <v>0</v>
      </c>
      <c r="D573" s="1532">
        <v>4</v>
      </c>
      <c r="E573" s="1532">
        <v>35</v>
      </c>
      <c r="F573" s="1532">
        <v>0</v>
      </c>
      <c r="G573" s="1532">
        <v>17</v>
      </c>
      <c r="H573" s="1532">
        <v>47</v>
      </c>
      <c r="I573" s="1532">
        <v>11</v>
      </c>
      <c r="J573" s="1532">
        <v>16</v>
      </c>
      <c r="K573" s="822">
        <v>130</v>
      </c>
      <c r="M573" s="20"/>
      <c r="Q573" s="20"/>
    </row>
    <row r="574" spans="2:27" ht="16" customHeight="1" x14ac:dyDescent="0.25">
      <c r="B574" s="1530" t="s">
        <v>150</v>
      </c>
      <c r="C574" s="1532">
        <v>0</v>
      </c>
      <c r="D574" s="1532">
        <v>0</v>
      </c>
      <c r="E574" s="1532">
        <v>0</v>
      </c>
      <c r="F574" s="1532">
        <v>0</v>
      </c>
      <c r="G574" s="1532">
        <v>0</v>
      </c>
      <c r="H574" s="1532">
        <v>0</v>
      </c>
      <c r="I574" s="1532">
        <v>0</v>
      </c>
      <c r="J574" s="1532">
        <v>0</v>
      </c>
      <c r="K574" s="822">
        <v>0</v>
      </c>
      <c r="M574" s="20"/>
      <c r="Q574" s="20"/>
    </row>
    <row r="575" spans="2:27" ht="16" customHeight="1" x14ac:dyDescent="0.25">
      <c r="B575" s="1530" t="s">
        <v>343</v>
      </c>
      <c r="C575" s="1532">
        <v>0</v>
      </c>
      <c r="D575" s="1532">
        <v>0</v>
      </c>
      <c r="E575" s="1532">
        <v>52</v>
      </c>
      <c r="F575" s="1532">
        <v>6</v>
      </c>
      <c r="G575" s="1532">
        <v>24</v>
      </c>
      <c r="H575" s="1532">
        <v>51</v>
      </c>
      <c r="I575" s="1532">
        <v>0</v>
      </c>
      <c r="J575" s="1532">
        <v>24</v>
      </c>
      <c r="K575" s="822">
        <v>157</v>
      </c>
      <c r="M575" s="20"/>
      <c r="Q575" s="20"/>
    </row>
    <row r="576" spans="2:27" ht="16" customHeight="1" x14ac:dyDescent="0.25">
      <c r="B576" s="1530" t="s">
        <v>293</v>
      </c>
      <c r="C576" s="1532">
        <v>0</v>
      </c>
      <c r="D576" s="1532">
        <v>0</v>
      </c>
      <c r="E576" s="1532">
        <v>1</v>
      </c>
      <c r="F576" s="1532">
        <v>0</v>
      </c>
      <c r="G576" s="1532">
        <v>3</v>
      </c>
      <c r="H576" s="1532">
        <v>20</v>
      </c>
      <c r="I576" s="1532">
        <v>4</v>
      </c>
      <c r="J576" s="1532">
        <v>2</v>
      </c>
      <c r="K576" s="822">
        <v>30</v>
      </c>
      <c r="M576" s="20"/>
      <c r="Q576" s="20"/>
    </row>
    <row r="577" spans="2:17" ht="16" customHeight="1" x14ac:dyDescent="0.25">
      <c r="B577" s="1530" t="s">
        <v>118</v>
      </c>
      <c r="C577" s="1532">
        <v>0</v>
      </c>
      <c r="D577" s="1532">
        <v>0</v>
      </c>
      <c r="E577" s="1532">
        <v>1</v>
      </c>
      <c r="F577" s="1532">
        <v>0</v>
      </c>
      <c r="G577" s="1532">
        <v>0</v>
      </c>
      <c r="H577" s="1532">
        <v>0</v>
      </c>
      <c r="I577" s="1532">
        <v>0</v>
      </c>
      <c r="J577" s="1532">
        <v>0</v>
      </c>
      <c r="K577" s="822">
        <v>1</v>
      </c>
      <c r="M577" s="20"/>
      <c r="Q577" s="20"/>
    </row>
    <row r="578" spans="2:17" ht="16" customHeight="1" x14ac:dyDescent="0.25">
      <c r="B578" s="1530" t="s">
        <v>244</v>
      </c>
      <c r="C578" s="1532">
        <v>0</v>
      </c>
      <c r="D578" s="1532">
        <v>0</v>
      </c>
      <c r="E578" s="1532">
        <v>0</v>
      </c>
      <c r="F578" s="1532">
        <v>0</v>
      </c>
      <c r="G578" s="1532">
        <v>0</v>
      </c>
      <c r="H578" s="1532">
        <v>0</v>
      </c>
      <c r="I578" s="1532">
        <v>0</v>
      </c>
      <c r="J578" s="1532">
        <v>0</v>
      </c>
      <c r="K578" s="822">
        <v>0</v>
      </c>
      <c r="M578" s="20"/>
      <c r="Q578" s="20"/>
    </row>
    <row r="579" spans="2:17" ht="16" customHeight="1" x14ac:dyDescent="0.25">
      <c r="B579" s="1530" t="s">
        <v>283</v>
      </c>
      <c r="C579" s="1532">
        <v>0</v>
      </c>
      <c r="D579" s="1532">
        <v>0</v>
      </c>
      <c r="E579" s="1532">
        <v>0</v>
      </c>
      <c r="F579" s="1532">
        <v>0</v>
      </c>
      <c r="G579" s="1532">
        <v>0</v>
      </c>
      <c r="H579" s="1532">
        <v>0</v>
      </c>
      <c r="I579" s="1532">
        <v>0</v>
      </c>
      <c r="J579" s="1532">
        <v>0</v>
      </c>
      <c r="K579" s="822">
        <v>0</v>
      </c>
      <c r="M579" s="20"/>
      <c r="Q579" s="20"/>
    </row>
    <row r="580" spans="2:17" ht="16" customHeight="1" x14ac:dyDescent="0.25">
      <c r="B580" s="1530" t="s">
        <v>328</v>
      </c>
      <c r="C580" s="1532">
        <v>0</v>
      </c>
      <c r="D580" s="1532">
        <v>0</v>
      </c>
      <c r="E580" s="1532">
        <v>0</v>
      </c>
      <c r="F580" s="1532">
        <v>0</v>
      </c>
      <c r="G580" s="1532">
        <v>0</v>
      </c>
      <c r="H580" s="1532">
        <v>0</v>
      </c>
      <c r="I580" s="1532">
        <v>0</v>
      </c>
      <c r="J580" s="1532">
        <v>0</v>
      </c>
      <c r="K580" s="822">
        <v>0</v>
      </c>
      <c r="M580" s="20"/>
      <c r="Q580" s="20"/>
    </row>
    <row r="581" spans="2:17" ht="16" customHeight="1" x14ac:dyDescent="0.25">
      <c r="B581" s="1530" t="s">
        <v>318</v>
      </c>
      <c r="C581" s="1532">
        <v>5</v>
      </c>
      <c r="D581" s="1532">
        <v>26</v>
      </c>
      <c r="E581" s="1532">
        <v>0</v>
      </c>
      <c r="F581" s="1532">
        <v>19</v>
      </c>
      <c r="G581" s="1532">
        <v>19</v>
      </c>
      <c r="H581" s="1532">
        <v>28</v>
      </c>
      <c r="I581" s="1532">
        <v>32</v>
      </c>
      <c r="J581" s="1532">
        <v>25</v>
      </c>
      <c r="K581" s="822">
        <v>154</v>
      </c>
      <c r="M581" s="20"/>
      <c r="Q581" s="20"/>
    </row>
    <row r="582" spans="2:17" ht="16" customHeight="1" x14ac:dyDescent="0.25">
      <c r="B582" s="1530" t="s">
        <v>284</v>
      </c>
      <c r="C582" s="1532">
        <v>6</v>
      </c>
      <c r="D582" s="1532">
        <v>0</v>
      </c>
      <c r="E582" s="1532">
        <v>28</v>
      </c>
      <c r="F582" s="1532">
        <v>0</v>
      </c>
      <c r="G582" s="1532">
        <v>27</v>
      </c>
      <c r="H582" s="1532">
        <v>31</v>
      </c>
      <c r="I582" s="1532">
        <v>0</v>
      </c>
      <c r="J582" s="1532">
        <v>29</v>
      </c>
      <c r="K582" s="822">
        <v>121</v>
      </c>
      <c r="M582" s="20"/>
      <c r="Q582" s="20"/>
    </row>
    <row r="583" spans="2:17" ht="16" customHeight="1" x14ac:dyDescent="0.25">
      <c r="B583" s="1480" t="s">
        <v>618</v>
      </c>
      <c r="C583" s="1532">
        <v>0</v>
      </c>
      <c r="D583" s="1532">
        <v>0</v>
      </c>
      <c r="E583" s="1532">
        <v>0</v>
      </c>
      <c r="F583" s="1532">
        <v>0</v>
      </c>
      <c r="G583" s="1532">
        <v>3</v>
      </c>
      <c r="H583" s="1532">
        <v>4</v>
      </c>
      <c r="I583" s="1532">
        <v>0</v>
      </c>
      <c r="J583" s="1532">
        <v>3</v>
      </c>
      <c r="K583" s="822">
        <v>10</v>
      </c>
      <c r="M583" s="20"/>
      <c r="Q583" s="20"/>
    </row>
    <row r="584" spans="2:17" ht="16" customHeight="1" x14ac:dyDescent="0.25">
      <c r="B584" s="1480" t="s">
        <v>165</v>
      </c>
      <c r="C584" s="1457">
        <v>0</v>
      </c>
      <c r="D584" s="1457">
        <v>0</v>
      </c>
      <c r="E584" s="1457">
        <v>0</v>
      </c>
      <c r="F584" s="1457">
        <v>0</v>
      </c>
      <c r="G584" s="1457">
        <v>0</v>
      </c>
      <c r="H584" s="1457">
        <v>0</v>
      </c>
      <c r="I584" s="1457">
        <v>0</v>
      </c>
      <c r="J584" s="1457">
        <v>0</v>
      </c>
      <c r="K584" s="822">
        <v>0</v>
      </c>
      <c r="M584" s="20"/>
      <c r="Q584" s="20"/>
    </row>
    <row r="585" spans="2:17" ht="16" customHeight="1" x14ac:dyDescent="0.25">
      <c r="B585" s="1480" t="s">
        <v>773</v>
      </c>
      <c r="C585" s="1532">
        <v>0</v>
      </c>
      <c r="D585" s="1532">
        <v>9</v>
      </c>
      <c r="E585" s="1532">
        <v>14</v>
      </c>
      <c r="F585" s="1532">
        <v>0</v>
      </c>
      <c r="G585" s="1532">
        <v>40</v>
      </c>
      <c r="H585" s="1532">
        <v>2</v>
      </c>
      <c r="I585" s="1532">
        <v>10</v>
      </c>
      <c r="J585" s="1532">
        <v>50</v>
      </c>
      <c r="K585" s="1676">
        <v>125</v>
      </c>
      <c r="M585" s="20"/>
      <c r="Q585" s="20"/>
    </row>
    <row r="586" spans="2:17" ht="16" customHeight="1" x14ac:dyDescent="0.25">
      <c r="B586" s="1531" t="s">
        <v>448</v>
      </c>
      <c r="C586" s="1481">
        <v>35</v>
      </c>
      <c r="D586" s="1481">
        <v>335</v>
      </c>
      <c r="E586" s="1481">
        <v>931</v>
      </c>
      <c r="F586" s="1481">
        <v>217</v>
      </c>
      <c r="G586" s="1481">
        <v>1156</v>
      </c>
      <c r="H586" s="1481">
        <v>1057</v>
      </c>
      <c r="I586" s="1481">
        <v>678</v>
      </c>
      <c r="J586" s="1481">
        <v>659</v>
      </c>
      <c r="K586" s="1481">
        <v>5068</v>
      </c>
      <c r="M586" s="20"/>
      <c r="Q586" s="20"/>
    </row>
    <row r="587" spans="2:17" ht="13" hidden="1" x14ac:dyDescent="0.25">
      <c r="B587" s="1263"/>
      <c r="C587" s="1264"/>
      <c r="D587" s="1264"/>
      <c r="E587" s="1264"/>
      <c r="F587" s="1290"/>
      <c r="G587" s="1290"/>
      <c r="H587" s="1290"/>
      <c r="I587" s="1290"/>
      <c r="J587" s="1290"/>
      <c r="K587" s="1290"/>
      <c r="L587" s="1290"/>
      <c r="M587" s="1290"/>
      <c r="N587" s="1291"/>
      <c r="O587" s="1291"/>
    </row>
    <row r="588" spans="2:17" x14ac:dyDescent="0.25">
      <c r="M588" s="25"/>
    </row>
    <row r="589" spans="2:17" ht="23.15" customHeight="1" x14ac:dyDescent="0.25">
      <c r="B589" s="1700" t="s">
        <v>1649</v>
      </c>
      <c r="C589" s="1701"/>
      <c r="D589" s="1701"/>
      <c r="E589" s="1701"/>
      <c r="F589" s="1701"/>
      <c r="G589" s="1701"/>
      <c r="H589" s="1701"/>
      <c r="I589" s="1701"/>
      <c r="J589" s="1701"/>
      <c r="K589" s="1701"/>
      <c r="L589" s="27"/>
      <c r="M589" s="27"/>
      <c r="N589" s="27"/>
      <c r="O589" s="27"/>
      <c r="P589" s="326"/>
    </row>
    <row r="590" spans="2:17" ht="15.75" customHeight="1" thickBot="1" x14ac:dyDescent="0.3">
      <c r="B590" s="1702"/>
      <c r="C590" s="1703"/>
      <c r="D590" s="1703"/>
      <c r="E590" s="1703"/>
      <c r="F590" s="1703"/>
      <c r="G590" s="1703"/>
      <c r="H590" s="1703"/>
      <c r="I590" s="1703"/>
      <c r="J590" s="1703"/>
      <c r="K590" s="1703"/>
      <c r="L590" s="27"/>
      <c r="M590" s="27"/>
      <c r="N590" s="27"/>
      <c r="O590" s="27"/>
      <c r="P590" s="326"/>
    </row>
    <row r="591" spans="2:17" ht="25.5" customHeight="1" thickBot="1" x14ac:dyDescent="0.3">
      <c r="B591" s="1198" t="s">
        <v>48</v>
      </c>
      <c r="C591" s="1199" t="s">
        <v>446</v>
      </c>
      <c r="D591" s="1199" t="s">
        <v>939</v>
      </c>
      <c r="E591" s="1450" t="s">
        <v>976</v>
      </c>
      <c r="F591" s="1199" t="s">
        <v>1229</v>
      </c>
      <c r="G591" s="1199" t="s">
        <v>1263</v>
      </c>
      <c r="H591" s="1199" t="s">
        <v>1419</v>
      </c>
      <c r="I591" s="1199" t="s">
        <v>1497</v>
      </c>
      <c r="J591" s="1199" t="s">
        <v>1650</v>
      </c>
      <c r="K591" s="1199" t="s">
        <v>447</v>
      </c>
      <c r="M591" s="20"/>
      <c r="Q591" s="20"/>
    </row>
    <row r="592" spans="2:17" ht="16" customHeight="1" x14ac:dyDescent="0.25">
      <c r="B592" s="924" t="s">
        <v>50</v>
      </c>
      <c r="C592" s="823">
        <v>8</v>
      </c>
      <c r="D592" s="823">
        <v>7</v>
      </c>
      <c r="E592" s="823">
        <v>26</v>
      </c>
      <c r="F592" s="823">
        <v>120</v>
      </c>
      <c r="G592" s="823">
        <v>30</v>
      </c>
      <c r="H592" s="823">
        <v>54</v>
      </c>
      <c r="I592" s="823">
        <v>17</v>
      </c>
      <c r="J592" s="823">
        <v>22</v>
      </c>
      <c r="K592" s="823">
        <v>284</v>
      </c>
      <c r="M592" s="20"/>
      <c r="Q592" s="20"/>
    </row>
    <row r="593" spans="2:17" ht="16" customHeight="1" x14ac:dyDescent="0.25">
      <c r="B593" s="1530" t="s">
        <v>51</v>
      </c>
      <c r="C593" s="823">
        <v>90</v>
      </c>
      <c r="D593" s="823">
        <v>158</v>
      </c>
      <c r="E593" s="823">
        <v>137</v>
      </c>
      <c r="F593" s="823">
        <v>94</v>
      </c>
      <c r="G593" s="823">
        <v>110</v>
      </c>
      <c r="H593" s="823">
        <v>223</v>
      </c>
      <c r="I593" s="823">
        <v>262</v>
      </c>
      <c r="J593" s="823">
        <v>126</v>
      </c>
      <c r="K593" s="823">
        <v>1200</v>
      </c>
      <c r="M593" s="20"/>
      <c r="Q593" s="20"/>
    </row>
    <row r="594" spans="2:17" ht="16" customHeight="1" x14ac:dyDescent="0.25">
      <c r="B594" s="1530" t="s">
        <v>52</v>
      </c>
      <c r="C594" s="823">
        <v>1</v>
      </c>
      <c r="D594" s="823">
        <v>3</v>
      </c>
      <c r="E594" s="823">
        <v>4</v>
      </c>
      <c r="F594" s="823">
        <v>5</v>
      </c>
      <c r="G594" s="823">
        <v>5</v>
      </c>
      <c r="H594" s="823">
        <v>8</v>
      </c>
      <c r="I594" s="823">
        <v>15</v>
      </c>
      <c r="J594" s="823">
        <v>11</v>
      </c>
      <c r="K594" s="823">
        <v>52</v>
      </c>
      <c r="M594" s="20"/>
      <c r="Q594" s="20"/>
    </row>
    <row r="595" spans="2:17" ht="16" customHeight="1" x14ac:dyDescent="0.25">
      <c r="B595" s="1530" t="s">
        <v>53</v>
      </c>
      <c r="C595" s="823">
        <v>3</v>
      </c>
      <c r="D595" s="823">
        <v>154</v>
      </c>
      <c r="E595" s="823">
        <v>3</v>
      </c>
      <c r="F595" s="823">
        <v>0</v>
      </c>
      <c r="G595" s="823">
        <v>5</v>
      </c>
      <c r="H595" s="823">
        <v>0</v>
      </c>
      <c r="I595" s="823">
        <v>5</v>
      </c>
      <c r="J595" s="823">
        <v>45</v>
      </c>
      <c r="K595" s="823">
        <v>215</v>
      </c>
      <c r="M595" s="20"/>
      <c r="Q595" s="20"/>
    </row>
    <row r="596" spans="2:17" ht="16" customHeight="1" x14ac:dyDescent="0.25">
      <c r="B596" s="1530" t="s">
        <v>54</v>
      </c>
      <c r="C596" s="823">
        <v>0</v>
      </c>
      <c r="D596" s="823">
        <v>0</v>
      </c>
      <c r="E596" s="823">
        <v>0</v>
      </c>
      <c r="F596" s="823">
        <v>0</v>
      </c>
      <c r="G596" s="823">
        <v>0</v>
      </c>
      <c r="H596" s="823">
        <v>0</v>
      </c>
      <c r="I596" s="823">
        <v>0</v>
      </c>
      <c r="J596" s="823">
        <v>0</v>
      </c>
      <c r="K596" s="823">
        <v>0</v>
      </c>
      <c r="M596" s="20"/>
      <c r="Q596" s="20"/>
    </row>
    <row r="597" spans="2:17" ht="16" customHeight="1" x14ac:dyDescent="0.25">
      <c r="B597" s="1530" t="s">
        <v>55</v>
      </c>
      <c r="C597" s="823">
        <v>1</v>
      </c>
      <c r="D597" s="823">
        <v>2</v>
      </c>
      <c r="E597" s="823">
        <v>0</v>
      </c>
      <c r="F597" s="823">
        <v>0</v>
      </c>
      <c r="G597" s="823">
        <v>0</v>
      </c>
      <c r="H597" s="823">
        <v>3</v>
      </c>
      <c r="I597" s="823">
        <v>3</v>
      </c>
      <c r="J597" s="823">
        <v>3</v>
      </c>
      <c r="K597" s="823">
        <v>12</v>
      </c>
      <c r="M597" s="20"/>
      <c r="Q597" s="20"/>
    </row>
    <row r="598" spans="2:17" ht="16" customHeight="1" x14ac:dyDescent="0.25">
      <c r="B598" s="1530" t="s">
        <v>113</v>
      </c>
      <c r="C598" s="823">
        <v>15</v>
      </c>
      <c r="D598" s="823">
        <v>16</v>
      </c>
      <c r="E598" s="823">
        <v>3</v>
      </c>
      <c r="F598" s="823">
        <v>1</v>
      </c>
      <c r="G598" s="823">
        <v>33</v>
      </c>
      <c r="H598" s="823">
        <v>11</v>
      </c>
      <c r="I598" s="823">
        <v>25</v>
      </c>
      <c r="J598" s="823">
        <v>1</v>
      </c>
      <c r="K598" s="823">
        <v>105</v>
      </c>
      <c r="M598" s="20"/>
      <c r="Q598" s="20"/>
    </row>
    <row r="599" spans="2:17" ht="16" customHeight="1" x14ac:dyDescent="0.25">
      <c r="B599" s="1530" t="s">
        <v>288</v>
      </c>
      <c r="C599" s="823">
        <v>1</v>
      </c>
      <c r="D599" s="823">
        <v>93</v>
      </c>
      <c r="E599" s="823">
        <v>44</v>
      </c>
      <c r="F599" s="823">
        <v>5</v>
      </c>
      <c r="G599" s="823">
        <v>8</v>
      </c>
      <c r="H599" s="823">
        <v>80</v>
      </c>
      <c r="I599" s="823">
        <v>32</v>
      </c>
      <c r="J599" s="823">
        <v>30</v>
      </c>
      <c r="K599" s="823">
        <v>293</v>
      </c>
      <c r="M599" s="20"/>
      <c r="Q599" s="20"/>
    </row>
    <row r="600" spans="2:17" ht="16" customHeight="1" x14ac:dyDescent="0.25">
      <c r="B600" s="1530" t="s">
        <v>56</v>
      </c>
      <c r="C600" s="823">
        <v>4</v>
      </c>
      <c r="D600" s="823">
        <v>4</v>
      </c>
      <c r="E600" s="823">
        <v>8</v>
      </c>
      <c r="F600" s="823">
        <v>20</v>
      </c>
      <c r="G600" s="823">
        <v>5</v>
      </c>
      <c r="H600" s="823">
        <v>68</v>
      </c>
      <c r="I600" s="823">
        <v>11</v>
      </c>
      <c r="J600" s="823">
        <v>15</v>
      </c>
      <c r="K600" s="823">
        <v>135</v>
      </c>
      <c r="M600" s="20"/>
      <c r="Q600" s="20"/>
    </row>
    <row r="601" spans="2:17" ht="16" customHeight="1" x14ac:dyDescent="0.25">
      <c r="B601" s="1530" t="s">
        <v>289</v>
      </c>
      <c r="C601" s="823">
        <v>1</v>
      </c>
      <c r="D601" s="823">
        <v>2</v>
      </c>
      <c r="E601" s="823">
        <v>8</v>
      </c>
      <c r="F601" s="823">
        <v>5</v>
      </c>
      <c r="G601" s="823">
        <v>10</v>
      </c>
      <c r="H601" s="823">
        <v>11</v>
      </c>
      <c r="I601" s="823">
        <v>29</v>
      </c>
      <c r="J601" s="823">
        <v>54</v>
      </c>
      <c r="K601" s="823">
        <v>120</v>
      </c>
      <c r="M601" s="20"/>
      <c r="Q601" s="20"/>
    </row>
    <row r="602" spans="2:17" ht="16" customHeight="1" x14ac:dyDescent="0.25">
      <c r="B602" s="1530" t="s">
        <v>71</v>
      </c>
      <c r="C602" s="823">
        <v>0</v>
      </c>
      <c r="D602" s="823">
        <v>0</v>
      </c>
      <c r="E602" s="823">
        <v>0</v>
      </c>
      <c r="F602" s="823">
        <v>0</v>
      </c>
      <c r="G602" s="823">
        <v>1</v>
      </c>
      <c r="H602" s="823">
        <v>0</v>
      </c>
      <c r="I602" s="823">
        <v>0</v>
      </c>
      <c r="J602" s="823">
        <v>0</v>
      </c>
      <c r="K602" s="823">
        <v>1</v>
      </c>
      <c r="M602" s="20"/>
      <c r="Q602" s="20"/>
    </row>
    <row r="603" spans="2:17" ht="16" customHeight="1" x14ac:dyDescent="0.25">
      <c r="B603" s="1530" t="s">
        <v>291</v>
      </c>
      <c r="C603" s="823">
        <v>0</v>
      </c>
      <c r="D603" s="823">
        <v>0</v>
      </c>
      <c r="E603" s="823">
        <v>0</v>
      </c>
      <c r="F603" s="823">
        <v>0</v>
      </c>
      <c r="G603" s="823">
        <v>1</v>
      </c>
      <c r="H603" s="823">
        <v>0</v>
      </c>
      <c r="I603" s="823">
        <v>0</v>
      </c>
      <c r="J603" s="823">
        <v>0</v>
      </c>
      <c r="K603" s="823">
        <v>1</v>
      </c>
      <c r="M603" s="20"/>
      <c r="Q603" s="20"/>
    </row>
    <row r="604" spans="2:17" ht="16" customHeight="1" x14ac:dyDescent="0.25">
      <c r="B604" s="1530" t="s">
        <v>292</v>
      </c>
      <c r="C604" s="823">
        <v>0</v>
      </c>
      <c r="D604" s="823">
        <v>0</v>
      </c>
      <c r="E604" s="823">
        <v>1</v>
      </c>
      <c r="F604" s="823">
        <v>1</v>
      </c>
      <c r="G604" s="823">
        <v>6</v>
      </c>
      <c r="H604" s="823">
        <v>6</v>
      </c>
      <c r="I604" s="823">
        <v>9</v>
      </c>
      <c r="J604" s="823">
        <v>9</v>
      </c>
      <c r="K604" s="823">
        <v>32</v>
      </c>
      <c r="M604" s="20"/>
      <c r="Q604" s="20"/>
    </row>
    <row r="605" spans="2:17" ht="16" customHeight="1" x14ac:dyDescent="0.25">
      <c r="B605" s="1530" t="s">
        <v>124</v>
      </c>
      <c r="C605" s="823">
        <v>6</v>
      </c>
      <c r="D605" s="823">
        <v>4</v>
      </c>
      <c r="E605" s="823">
        <v>2</v>
      </c>
      <c r="F605" s="823">
        <v>2</v>
      </c>
      <c r="G605" s="823">
        <v>5</v>
      </c>
      <c r="H605" s="823">
        <v>4</v>
      </c>
      <c r="I605" s="823">
        <v>3</v>
      </c>
      <c r="J605" s="823">
        <v>1</v>
      </c>
      <c r="K605" s="823">
        <v>27</v>
      </c>
      <c r="M605" s="20"/>
      <c r="Q605" s="20"/>
    </row>
    <row r="606" spans="2:17" ht="16" customHeight="1" x14ac:dyDescent="0.25">
      <c r="B606" s="1530" t="s">
        <v>150</v>
      </c>
      <c r="C606" s="823">
        <v>0</v>
      </c>
      <c r="D606" s="823">
        <v>0</v>
      </c>
      <c r="E606" s="823">
        <v>0</v>
      </c>
      <c r="F606" s="823">
        <v>0</v>
      </c>
      <c r="G606" s="823">
        <v>0</v>
      </c>
      <c r="H606" s="823">
        <v>0</v>
      </c>
      <c r="I606" s="823">
        <v>0</v>
      </c>
      <c r="J606" s="823">
        <v>0</v>
      </c>
      <c r="K606" s="823">
        <v>0</v>
      </c>
      <c r="M606" s="20"/>
      <c r="Q606" s="20"/>
    </row>
    <row r="607" spans="2:17" ht="16" customHeight="1" x14ac:dyDescent="0.25">
      <c r="B607" s="1530" t="s">
        <v>343</v>
      </c>
      <c r="C607" s="823">
        <v>0</v>
      </c>
      <c r="D607" s="823">
        <v>0</v>
      </c>
      <c r="E607" s="823">
        <v>1</v>
      </c>
      <c r="F607" s="823">
        <v>3</v>
      </c>
      <c r="G607" s="823">
        <v>0</v>
      </c>
      <c r="H607" s="823">
        <v>22</v>
      </c>
      <c r="I607" s="823">
        <v>21</v>
      </c>
      <c r="J607" s="823">
        <v>5</v>
      </c>
      <c r="K607" s="823">
        <v>52</v>
      </c>
      <c r="M607" s="20"/>
      <c r="Q607" s="20"/>
    </row>
    <row r="608" spans="2:17" ht="16" customHeight="1" x14ac:dyDescent="0.25">
      <c r="B608" s="1530" t="s">
        <v>293</v>
      </c>
      <c r="C608" s="823">
        <v>0</v>
      </c>
      <c r="D608" s="823">
        <v>0</v>
      </c>
      <c r="E608" s="823">
        <v>0</v>
      </c>
      <c r="F608" s="823">
        <v>0</v>
      </c>
      <c r="G608" s="823">
        <v>0</v>
      </c>
      <c r="H608" s="823">
        <v>0</v>
      </c>
      <c r="I608" s="823">
        <v>0</v>
      </c>
      <c r="J608" s="823">
        <v>0</v>
      </c>
      <c r="K608" s="823">
        <v>0</v>
      </c>
      <c r="M608" s="20"/>
      <c r="Q608" s="20"/>
    </row>
    <row r="609" spans="2:27" ht="16" customHeight="1" x14ac:dyDescent="0.25">
      <c r="B609" s="1530" t="s">
        <v>118</v>
      </c>
      <c r="C609" s="823">
        <v>0</v>
      </c>
      <c r="D609" s="823">
        <v>0</v>
      </c>
      <c r="E609" s="823">
        <v>0</v>
      </c>
      <c r="F609" s="823">
        <v>0</v>
      </c>
      <c r="G609" s="823">
        <v>0</v>
      </c>
      <c r="H609" s="823">
        <v>0</v>
      </c>
      <c r="I609" s="823">
        <v>0</v>
      </c>
      <c r="J609" s="823">
        <v>0</v>
      </c>
      <c r="K609" s="823">
        <v>0</v>
      </c>
      <c r="M609" s="20"/>
      <c r="Q609" s="20"/>
    </row>
    <row r="610" spans="2:27" ht="16" customHeight="1" x14ac:dyDescent="0.25">
      <c r="B610" s="1530" t="s">
        <v>244</v>
      </c>
      <c r="C610" s="823">
        <v>0</v>
      </c>
      <c r="D610" s="823">
        <v>0</v>
      </c>
      <c r="E610" s="823">
        <v>0</v>
      </c>
      <c r="F610" s="823">
        <v>0</v>
      </c>
      <c r="G610" s="823">
        <v>0</v>
      </c>
      <c r="H610" s="823">
        <v>0</v>
      </c>
      <c r="I610" s="823">
        <v>0</v>
      </c>
      <c r="J610" s="823">
        <v>0</v>
      </c>
      <c r="K610" s="823">
        <v>0</v>
      </c>
      <c r="M610" s="20"/>
      <c r="Q610" s="20"/>
    </row>
    <row r="611" spans="2:27" ht="16" customHeight="1" x14ac:dyDescent="0.25">
      <c r="B611" s="1530" t="s">
        <v>283</v>
      </c>
      <c r="C611" s="823">
        <v>0</v>
      </c>
      <c r="D611" s="823">
        <v>0</v>
      </c>
      <c r="E611" s="823">
        <v>0</v>
      </c>
      <c r="F611" s="823">
        <v>0</v>
      </c>
      <c r="G611" s="823">
        <v>0</v>
      </c>
      <c r="H611" s="823">
        <v>0</v>
      </c>
      <c r="I611" s="823">
        <v>0</v>
      </c>
      <c r="J611" s="823">
        <v>0</v>
      </c>
      <c r="K611" s="823">
        <v>0</v>
      </c>
      <c r="M611" s="20"/>
      <c r="Q611" s="20"/>
    </row>
    <row r="612" spans="2:27" ht="16" customHeight="1" x14ac:dyDescent="0.25">
      <c r="B612" s="1530" t="s">
        <v>328</v>
      </c>
      <c r="C612" s="823">
        <v>0</v>
      </c>
      <c r="D612" s="823">
        <v>0</v>
      </c>
      <c r="E612" s="823">
        <v>0</v>
      </c>
      <c r="F612" s="823">
        <v>0</v>
      </c>
      <c r="G612" s="823">
        <v>0</v>
      </c>
      <c r="H612" s="823">
        <v>0</v>
      </c>
      <c r="I612" s="823">
        <v>0</v>
      </c>
      <c r="J612" s="823">
        <v>0</v>
      </c>
      <c r="K612" s="823">
        <v>0</v>
      </c>
      <c r="M612" s="20"/>
      <c r="Q612" s="20"/>
      <c r="R612" s="20"/>
      <c r="S612" s="20"/>
      <c r="T612" s="20"/>
      <c r="U612" s="20"/>
      <c r="V612" s="20"/>
      <c r="W612" s="20"/>
      <c r="X612" s="20"/>
      <c r="Y612" s="20"/>
      <c r="Z612" s="20"/>
      <c r="AA612" s="20"/>
    </row>
    <row r="613" spans="2:27" ht="16" customHeight="1" x14ac:dyDescent="0.25">
      <c r="B613" s="1530" t="s">
        <v>318</v>
      </c>
      <c r="C613" s="823">
        <v>2</v>
      </c>
      <c r="D613" s="823">
        <v>0</v>
      </c>
      <c r="E613" s="823">
        <v>4</v>
      </c>
      <c r="F613" s="823">
        <v>1</v>
      </c>
      <c r="G613" s="823">
        <v>10</v>
      </c>
      <c r="H613" s="823">
        <v>16</v>
      </c>
      <c r="I613" s="823">
        <v>8</v>
      </c>
      <c r="J613" s="823">
        <v>14</v>
      </c>
      <c r="K613" s="823">
        <v>55</v>
      </c>
      <c r="M613" s="20"/>
      <c r="Q613" s="20"/>
      <c r="R613" s="20"/>
      <c r="S613" s="20"/>
      <c r="T613" s="20"/>
      <c r="U613" s="20"/>
      <c r="V613" s="20"/>
      <c r="W613" s="20"/>
      <c r="X613" s="20"/>
      <c r="Y613" s="20"/>
      <c r="Z613" s="20"/>
      <c r="AA613" s="20"/>
    </row>
    <row r="614" spans="2:27" ht="16" customHeight="1" x14ac:dyDescent="0.25">
      <c r="B614" s="1530" t="s">
        <v>284</v>
      </c>
      <c r="C614" s="823">
        <v>5</v>
      </c>
      <c r="D614" s="823">
        <v>13</v>
      </c>
      <c r="E614" s="823">
        <v>8</v>
      </c>
      <c r="F614" s="823">
        <v>3</v>
      </c>
      <c r="G614" s="823">
        <v>1</v>
      </c>
      <c r="H614" s="823">
        <v>3</v>
      </c>
      <c r="I614" s="823">
        <v>2</v>
      </c>
      <c r="J614" s="823">
        <v>0</v>
      </c>
      <c r="K614" s="823">
        <v>35</v>
      </c>
      <c r="M614" s="20"/>
      <c r="Q614" s="20"/>
      <c r="R614" s="20"/>
      <c r="S614" s="20"/>
      <c r="T614" s="20"/>
      <c r="U614" s="20"/>
      <c r="V614" s="20"/>
      <c r="W614" s="20"/>
      <c r="X614" s="20"/>
      <c r="Y614" s="20"/>
      <c r="Z614" s="20"/>
      <c r="AA614" s="20"/>
    </row>
    <row r="615" spans="2:27" ht="16" customHeight="1" x14ac:dyDescent="0.25">
      <c r="B615" s="1530" t="s">
        <v>618</v>
      </c>
      <c r="C615" s="823">
        <v>0</v>
      </c>
      <c r="D615" s="823">
        <v>0</v>
      </c>
      <c r="E615" s="823">
        <v>0</v>
      </c>
      <c r="F615" s="823">
        <v>0</v>
      </c>
      <c r="G615" s="823">
        <v>1</v>
      </c>
      <c r="H615" s="823">
        <v>0</v>
      </c>
      <c r="I615" s="823">
        <v>0</v>
      </c>
      <c r="J615" s="823">
        <v>1</v>
      </c>
      <c r="K615" s="823">
        <v>2</v>
      </c>
      <c r="M615" s="20"/>
      <c r="Q615" s="20"/>
      <c r="R615" s="20"/>
      <c r="S615" s="20"/>
      <c r="T615" s="20"/>
      <c r="U615" s="20"/>
      <c r="V615" s="20"/>
      <c r="W615" s="20"/>
      <c r="X615" s="20"/>
      <c r="Y615" s="20"/>
      <c r="Z615" s="20"/>
      <c r="AA615" s="20"/>
    </row>
    <row r="616" spans="2:27" ht="16" customHeight="1" x14ac:dyDescent="0.25">
      <c r="B616" s="1530" t="s">
        <v>165</v>
      </c>
      <c r="C616" s="823">
        <v>0</v>
      </c>
      <c r="D616" s="823">
        <v>0</v>
      </c>
      <c r="E616" s="823">
        <v>0</v>
      </c>
      <c r="F616" s="823">
        <v>0</v>
      </c>
      <c r="G616" s="823">
        <v>0</v>
      </c>
      <c r="H616" s="823">
        <v>0</v>
      </c>
      <c r="I616" s="823">
        <v>0</v>
      </c>
      <c r="J616" s="823">
        <v>0</v>
      </c>
      <c r="K616" s="823">
        <v>0</v>
      </c>
      <c r="M616" s="20"/>
      <c r="Q616" s="20"/>
      <c r="R616" s="20"/>
      <c r="S616" s="20"/>
      <c r="T616" s="20"/>
      <c r="U616" s="20"/>
      <c r="V616" s="20"/>
      <c r="W616" s="20"/>
      <c r="X616" s="20"/>
      <c r="Y616" s="20"/>
      <c r="Z616" s="20"/>
      <c r="AA616" s="20"/>
    </row>
    <row r="617" spans="2:27" ht="16" customHeight="1" x14ac:dyDescent="0.25">
      <c r="B617" s="1530" t="s">
        <v>773</v>
      </c>
      <c r="C617" s="823">
        <v>0</v>
      </c>
      <c r="D617" s="823">
        <v>0</v>
      </c>
      <c r="E617" s="823">
        <v>0</v>
      </c>
      <c r="F617" s="823">
        <v>2</v>
      </c>
      <c r="G617" s="823">
        <v>3</v>
      </c>
      <c r="H617" s="823">
        <v>7</v>
      </c>
      <c r="I617" s="823">
        <v>16</v>
      </c>
      <c r="J617" s="823">
        <v>11</v>
      </c>
      <c r="K617" s="823">
        <v>39</v>
      </c>
      <c r="M617" s="20"/>
      <c r="Q617" s="20"/>
      <c r="R617" s="20"/>
      <c r="S617" s="20"/>
      <c r="T617" s="20"/>
      <c r="U617" s="20"/>
      <c r="V617" s="20"/>
      <c r="W617" s="20"/>
      <c r="X617" s="20"/>
      <c r="Y617" s="20"/>
      <c r="Z617" s="20"/>
      <c r="AA617" s="20"/>
    </row>
    <row r="618" spans="2:27" ht="16" customHeight="1" x14ac:dyDescent="0.25">
      <c r="B618" s="1531" t="s">
        <v>448</v>
      </c>
      <c r="C618" s="1481">
        <v>137</v>
      </c>
      <c r="D618" s="1481">
        <v>456</v>
      </c>
      <c r="E618" s="1481">
        <v>249</v>
      </c>
      <c r="F618" s="1481">
        <v>262</v>
      </c>
      <c r="G618" s="1481">
        <v>234</v>
      </c>
      <c r="H618" s="1481">
        <v>516</v>
      </c>
      <c r="I618" s="1481">
        <v>458</v>
      </c>
      <c r="J618" s="1481">
        <v>348</v>
      </c>
      <c r="K618" s="1481">
        <v>2660</v>
      </c>
      <c r="M618" s="20"/>
      <c r="Q618" s="20"/>
      <c r="R618" s="20"/>
      <c r="S618" s="20"/>
      <c r="T618" s="20"/>
      <c r="U618" s="20"/>
      <c r="V618" s="20"/>
      <c r="W618" s="20"/>
      <c r="X618" s="20"/>
      <c r="Y618" s="20"/>
      <c r="Z618" s="20"/>
      <c r="AA618" s="20"/>
    </row>
    <row r="622" spans="2:27" ht="18.649999999999999" customHeight="1" x14ac:dyDescent="0.25">
      <c r="B622" s="1684" t="s">
        <v>482</v>
      </c>
      <c r="C622" s="1684"/>
      <c r="D622" s="1684"/>
      <c r="E622" s="1684"/>
      <c r="F622" s="1684"/>
      <c r="G622" s="1684"/>
    </row>
    <row r="623" spans="2:27" x14ac:dyDescent="0.25">
      <c r="D623" s="2"/>
      <c r="F623" s="13"/>
      <c r="G623" s="4"/>
      <c r="H623" s="20"/>
      <c r="L623" s="24"/>
      <c r="M623" s="20"/>
      <c r="P623" s="24"/>
      <c r="V623" s="349"/>
      <c r="W623" s="326"/>
      <c r="AA623" s="20"/>
    </row>
    <row r="624" spans="2:27" x14ac:dyDescent="0.25">
      <c r="D624" s="2"/>
      <c r="F624" s="13"/>
      <c r="G624" s="4"/>
      <c r="H624" s="20"/>
      <c r="L624" s="24"/>
      <c r="M624" s="20"/>
      <c r="P624" s="24"/>
      <c r="V624" s="349"/>
      <c r="W624" s="326"/>
      <c r="AA624" s="20"/>
    </row>
    <row r="625" spans="2:29" x14ac:dyDescent="0.35">
      <c r="B625" s="788" t="s">
        <v>28</v>
      </c>
      <c r="C625" s="645" t="s">
        <v>450</v>
      </c>
      <c r="D625" s="786" t="s">
        <v>451</v>
      </c>
      <c r="E625" s="662"/>
      <c r="F625" s="13"/>
      <c r="G625" s="4"/>
      <c r="H625" s="20"/>
      <c r="L625" s="24"/>
      <c r="M625" s="20"/>
      <c r="P625" s="24"/>
      <c r="V625" s="349"/>
      <c r="W625" s="326"/>
      <c r="X625" s="638"/>
      <c r="Z625" s="612" t="s">
        <v>28</v>
      </c>
      <c r="AA625" s="612" t="s">
        <v>5</v>
      </c>
      <c r="AB625" s="612" t="s">
        <v>349</v>
      </c>
    </row>
    <row r="626" spans="2:29" x14ac:dyDescent="0.35">
      <c r="B626" s="779" t="s">
        <v>69</v>
      </c>
      <c r="C626" s="644">
        <v>769</v>
      </c>
      <c r="D626" s="644">
        <v>76</v>
      </c>
      <c r="E626" s="651"/>
      <c r="F626" s="347"/>
      <c r="G626" s="4"/>
      <c r="H626" s="20"/>
      <c r="L626" s="24"/>
      <c r="M626" s="20"/>
      <c r="P626" s="24"/>
      <c r="V626" s="349"/>
      <c r="W626" s="638">
        <f>C626/C640</f>
        <v>0.12245222929936306</v>
      </c>
      <c r="X626" s="638">
        <f>D626/C640</f>
        <v>1.2101910828025478E-2</v>
      </c>
      <c r="Y626" s="350"/>
      <c r="Z626" s="613" t="s">
        <v>428</v>
      </c>
      <c r="AA626" s="4">
        <v>614</v>
      </c>
      <c r="AB626" s="4">
        <v>68</v>
      </c>
    </row>
    <row r="627" spans="2:29" x14ac:dyDescent="0.35">
      <c r="B627" s="779" t="s">
        <v>32</v>
      </c>
      <c r="C627" s="644">
        <v>742</v>
      </c>
      <c r="D627" s="644">
        <v>67</v>
      </c>
      <c r="E627" s="651"/>
      <c r="F627" s="347"/>
      <c r="G627" s="4"/>
      <c r="H627" s="20"/>
      <c r="L627" s="24"/>
      <c r="M627" s="20"/>
      <c r="P627" s="24"/>
      <c r="V627" s="349"/>
      <c r="W627" s="637">
        <f>C627/C640</f>
        <v>0.11815286624203822</v>
      </c>
      <c r="X627" s="638">
        <f>D627/C640</f>
        <v>1.0668789808917197E-2</v>
      </c>
      <c r="Z627" s="613" t="s">
        <v>429</v>
      </c>
      <c r="AA627" s="4">
        <v>1296</v>
      </c>
      <c r="AB627" s="4">
        <v>125</v>
      </c>
    </row>
    <row r="628" spans="2:29" x14ac:dyDescent="0.35">
      <c r="B628" s="779" t="s">
        <v>33</v>
      </c>
      <c r="C628" s="644">
        <v>774</v>
      </c>
      <c r="D628" s="644">
        <v>84</v>
      </c>
      <c r="E628" s="651"/>
      <c r="F628" s="347"/>
      <c r="G628" s="4"/>
      <c r="H628" s="20"/>
      <c r="L628" s="24"/>
      <c r="M628" s="20"/>
      <c r="P628" s="24"/>
      <c r="V628" s="349"/>
      <c r="W628" s="637">
        <f>C628/C640</f>
        <v>0.1232484076433121</v>
      </c>
      <c r="X628" s="638">
        <f>D628/C640</f>
        <v>1.337579617834395E-2</v>
      </c>
      <c r="Z628" s="613" t="s">
        <v>441</v>
      </c>
      <c r="AA628" s="4">
        <v>949</v>
      </c>
      <c r="AB628" s="4">
        <v>92</v>
      </c>
    </row>
    <row r="629" spans="2:29" x14ac:dyDescent="0.35">
      <c r="B629" s="779" t="s">
        <v>34</v>
      </c>
      <c r="C629" s="644">
        <v>864</v>
      </c>
      <c r="D629" s="644">
        <v>93</v>
      </c>
      <c r="E629" s="651"/>
      <c r="F629" s="347"/>
      <c r="G629" s="4"/>
      <c r="H629" s="20"/>
      <c r="L629" s="24"/>
      <c r="M629" s="20"/>
      <c r="P629" s="24"/>
      <c r="V629" s="349"/>
      <c r="W629" s="637">
        <f>C629/C640</f>
        <v>0.1375796178343949</v>
      </c>
      <c r="X629" s="638">
        <f>D629/C640</f>
        <v>1.4808917197452229E-2</v>
      </c>
      <c r="Z629" s="613" t="s">
        <v>442</v>
      </c>
      <c r="AA629" s="4">
        <v>712</v>
      </c>
      <c r="AB629" s="4">
        <v>58</v>
      </c>
    </row>
    <row r="630" spans="2:29" x14ac:dyDescent="0.35">
      <c r="B630" s="779" t="s">
        <v>35</v>
      </c>
      <c r="C630" s="644">
        <v>760</v>
      </c>
      <c r="D630" s="644">
        <v>78</v>
      </c>
      <c r="E630" s="651"/>
      <c r="F630" s="347"/>
      <c r="G630" s="4"/>
      <c r="H630" s="20"/>
      <c r="L630" s="24"/>
      <c r="M630" s="20"/>
      <c r="P630" s="24"/>
      <c r="V630" s="349"/>
      <c r="W630" s="637">
        <f>C630/C640</f>
        <v>0.12101910828025478</v>
      </c>
      <c r="X630" s="638">
        <f>D630/C640</f>
        <v>1.2420382165605096E-2</v>
      </c>
      <c r="Z630" s="636" t="s">
        <v>458</v>
      </c>
      <c r="AA630" s="4">
        <v>955</v>
      </c>
      <c r="AB630" s="4">
        <v>88</v>
      </c>
    </row>
    <row r="631" spans="2:29" x14ac:dyDescent="0.35">
      <c r="B631" s="779" t="s">
        <v>31</v>
      </c>
      <c r="C631" s="644">
        <v>709</v>
      </c>
      <c r="D631" s="644">
        <v>66</v>
      </c>
      <c r="E631" s="676"/>
      <c r="F631" s="13"/>
      <c r="G631" s="4"/>
      <c r="H631" s="20"/>
      <c r="L631" s="24"/>
      <c r="M631" s="20"/>
      <c r="P631" s="24"/>
      <c r="V631" s="349"/>
      <c r="W631" s="216">
        <f>C631/C640</f>
        <v>0.11289808917197452</v>
      </c>
      <c r="X631" s="638">
        <f>D631/C640</f>
        <v>1.0509554140127388E-2</v>
      </c>
      <c r="Z631" s="636" t="s">
        <v>470</v>
      </c>
      <c r="AA631" s="614">
        <v>1224</v>
      </c>
      <c r="AB631" s="615">
        <v>125</v>
      </c>
    </row>
    <row r="632" spans="2:29" x14ac:dyDescent="0.35">
      <c r="B632" s="779" t="s">
        <v>36</v>
      </c>
      <c r="C632" s="644">
        <v>612</v>
      </c>
      <c r="D632" s="644">
        <v>66</v>
      </c>
      <c r="E632" s="676"/>
      <c r="F632" s="13"/>
      <c r="G632" s="4"/>
      <c r="H632" s="20"/>
      <c r="L632" s="24"/>
      <c r="M632" s="20"/>
      <c r="P632" s="24"/>
      <c r="V632" s="349"/>
      <c r="W632" s="216">
        <f>+C632/C640</f>
        <v>9.7452229299363063E-2</v>
      </c>
      <c r="X632" s="638">
        <f>+D632/C640</f>
        <v>1.0509554140127388E-2</v>
      </c>
      <c r="Z632" s="613" t="s">
        <v>354</v>
      </c>
      <c r="AA632" s="614"/>
      <c r="AB632" s="615"/>
    </row>
    <row r="633" spans="2:29" x14ac:dyDescent="0.35">
      <c r="B633" s="779" t="s">
        <v>37</v>
      </c>
      <c r="C633" s="644">
        <v>476</v>
      </c>
      <c r="D633" s="644">
        <v>44</v>
      </c>
      <c r="E633" s="676"/>
      <c r="F633" s="13"/>
      <c r="G633" s="4"/>
      <c r="H633" s="20"/>
      <c r="L633" s="24"/>
      <c r="M633" s="20"/>
      <c r="P633" s="24"/>
      <c r="V633" s="349"/>
      <c r="W633" s="216">
        <f>+C633/C640</f>
        <v>7.5796178343949042E-2</v>
      </c>
      <c r="X633" s="638">
        <f>+D633/C640</f>
        <v>7.0063694267515925E-3</v>
      </c>
      <c r="Z633" s="613" t="s">
        <v>355</v>
      </c>
      <c r="AA633" s="614"/>
      <c r="AB633" s="615"/>
    </row>
    <row r="634" spans="2:29" hidden="1" x14ac:dyDescent="0.35">
      <c r="B634" s="779" t="s">
        <v>38</v>
      </c>
      <c r="C634" s="644">
        <v>0</v>
      </c>
      <c r="D634" s="644">
        <v>0</v>
      </c>
      <c r="E634" s="676"/>
      <c r="F634" s="13"/>
      <c r="G634" s="4"/>
      <c r="H634" s="20"/>
      <c r="L634" s="24"/>
      <c r="M634" s="20"/>
      <c r="P634" s="24"/>
      <c r="V634" s="349"/>
      <c r="W634" s="216">
        <f>+C634/C640</f>
        <v>0</v>
      </c>
      <c r="X634" s="638">
        <f>+D634/C640</f>
        <v>0</v>
      </c>
      <c r="Z634" s="613" t="s">
        <v>356</v>
      </c>
      <c r="AA634" s="614"/>
      <c r="AB634" s="615"/>
    </row>
    <row r="635" spans="2:29" hidden="1" x14ac:dyDescent="0.35">
      <c r="B635" s="779" t="s">
        <v>39</v>
      </c>
      <c r="C635" s="644">
        <v>0</v>
      </c>
      <c r="D635" s="644">
        <v>0</v>
      </c>
      <c r="E635" s="676"/>
      <c r="F635" s="13"/>
      <c r="G635" s="4"/>
      <c r="H635" s="20"/>
      <c r="L635" s="24"/>
      <c r="M635" s="20"/>
      <c r="P635" s="24"/>
      <c r="V635" s="349"/>
      <c r="W635" s="216">
        <f>+C635/C640</f>
        <v>0</v>
      </c>
      <c r="X635" s="638">
        <f>+D635/C640</f>
        <v>0</v>
      </c>
      <c r="Z635" s="613" t="s">
        <v>357</v>
      </c>
      <c r="AA635" s="614"/>
      <c r="AB635" s="615"/>
    </row>
    <row r="636" spans="2:29" hidden="1" x14ac:dyDescent="0.35">
      <c r="B636" s="779" t="s">
        <v>40</v>
      </c>
      <c r="C636" s="644">
        <v>0</v>
      </c>
      <c r="D636" s="644">
        <v>0</v>
      </c>
      <c r="E636" s="676"/>
      <c r="F636" s="13"/>
      <c r="G636" s="4"/>
      <c r="H636" s="20"/>
      <c r="L636" s="24"/>
      <c r="M636" s="20"/>
      <c r="P636" s="24"/>
      <c r="V636" s="349"/>
      <c r="W636" s="326"/>
      <c r="X636" s="638"/>
      <c r="Z636" s="613" t="s">
        <v>358</v>
      </c>
      <c r="AA636" s="614"/>
      <c r="AB636" s="615"/>
    </row>
    <row r="637" spans="2:29" hidden="1" x14ac:dyDescent="0.35">
      <c r="B637" s="779" t="s">
        <v>70</v>
      </c>
      <c r="C637" s="644">
        <v>0</v>
      </c>
      <c r="D637" s="644">
        <v>0</v>
      </c>
      <c r="E637" s="676"/>
      <c r="F637" s="13"/>
      <c r="G637" s="4"/>
      <c r="H637" s="20"/>
      <c r="L637" s="24"/>
      <c r="M637" s="20"/>
      <c r="P637" s="24"/>
      <c r="V637" s="349"/>
      <c r="W637" s="326"/>
      <c r="X637" s="638"/>
      <c r="Z637" s="613" t="s">
        <v>359</v>
      </c>
      <c r="AA637" s="614"/>
      <c r="AB637" s="615"/>
    </row>
    <row r="638" spans="2:29" hidden="1" x14ac:dyDescent="0.25">
      <c r="B638" s="680"/>
      <c r="E638" s="680"/>
      <c r="F638" s="13"/>
      <c r="G638" s="4"/>
      <c r="H638" s="20"/>
      <c r="L638" s="24"/>
      <c r="M638" s="20"/>
      <c r="P638" s="24"/>
      <c r="V638" s="349"/>
      <c r="W638" s="326"/>
      <c r="X638" s="638"/>
      <c r="Z638" s="497"/>
      <c r="AA638" s="498"/>
      <c r="AB638" s="499"/>
    </row>
    <row r="639" spans="2:29" x14ac:dyDescent="0.25">
      <c r="B639" s="792" t="s">
        <v>6</v>
      </c>
      <c r="C639" s="645">
        <f>SUM(C626:C638)</f>
        <v>5706</v>
      </c>
      <c r="D639" s="921">
        <f>SUM(D626:D638)</f>
        <v>574</v>
      </c>
      <c r="E639" s="875"/>
      <c r="F639" s="13"/>
      <c r="G639" s="4"/>
      <c r="H639" s="20"/>
      <c r="L639" s="24"/>
      <c r="M639" s="20"/>
      <c r="P639" s="24"/>
      <c r="V639" s="349"/>
      <c r="W639" s="638"/>
      <c r="X639" s="638"/>
      <c r="Z639" s="497" t="s">
        <v>360</v>
      </c>
      <c r="AA639" s="500"/>
      <c r="AB639" s="501"/>
    </row>
    <row r="640" spans="2:29" x14ac:dyDescent="0.25">
      <c r="B640" s="922" t="s">
        <v>459</v>
      </c>
      <c r="C640" s="923">
        <f>C639+D639</f>
        <v>6280</v>
      </c>
      <c r="D640" s="923"/>
      <c r="X640" s="639">
        <f>+C639/C640</f>
        <v>0.90859872611464965</v>
      </c>
      <c r="Y640" s="640">
        <f>+D639/C640</f>
        <v>9.1401273885350312E-2</v>
      </c>
      <c r="AA640" s="355"/>
      <c r="AB640" s="355">
        <f>SUM(AA626:AA639)</f>
        <v>5750</v>
      </c>
      <c r="AC640" s="355">
        <f>SUM(AB626:AB639)</f>
        <v>556</v>
      </c>
    </row>
    <row r="641" spans="3:5" x14ac:dyDescent="0.25">
      <c r="C641" s="651"/>
      <c r="D641" s="651"/>
      <c r="E641" s="660"/>
    </row>
  </sheetData>
  <mergeCells count="113">
    <mergeCell ref="AC243:AF243"/>
    <mergeCell ref="E243:F243"/>
    <mergeCell ref="C243:D243"/>
    <mergeCell ref="I171:J171"/>
    <mergeCell ref="A1:M1"/>
    <mergeCell ref="A2:M2"/>
    <mergeCell ref="A3:M3"/>
    <mergeCell ref="A4:M4"/>
    <mergeCell ref="B111:E111"/>
    <mergeCell ref="B125:E125"/>
    <mergeCell ref="B139:E139"/>
    <mergeCell ref="B156:E156"/>
    <mergeCell ref="B29:E29"/>
    <mergeCell ref="B11:E11"/>
    <mergeCell ref="B49:E49"/>
    <mergeCell ref="B83:E83"/>
    <mergeCell ref="B97:E97"/>
    <mergeCell ref="B66:E66"/>
    <mergeCell ref="B76:E76"/>
    <mergeCell ref="C78:E78"/>
    <mergeCell ref="X67:Z67"/>
    <mergeCell ref="W85:Y85"/>
    <mergeCell ref="W97:Y98"/>
    <mergeCell ref="C79:E79"/>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K208:L208"/>
    <mergeCell ref="M207:N207"/>
    <mergeCell ref="O208:P208"/>
    <mergeCell ref="C171:D171"/>
    <mergeCell ref="E171:F171"/>
    <mergeCell ref="G171:H171"/>
    <mergeCell ref="E207:F207"/>
    <mergeCell ref="AH208:AJ208"/>
    <mergeCell ref="K207:L207"/>
    <mergeCell ref="E208:F208"/>
    <mergeCell ref="C208:D208"/>
    <mergeCell ref="X243:AA243"/>
    <mergeCell ref="I457:I458"/>
    <mergeCell ref="H457:H458"/>
    <mergeCell ref="G457:G458"/>
    <mergeCell ref="C521:D521"/>
    <mergeCell ref="E521:F521"/>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B423:E423"/>
    <mergeCell ref="B456:E456"/>
    <mergeCell ref="B455:E455"/>
    <mergeCell ref="C340:E340"/>
    <mergeCell ref="C77:E77"/>
    <mergeCell ref="B166:E166"/>
    <mergeCell ref="B167:E167"/>
    <mergeCell ref="B148:E150"/>
    <mergeCell ref="B169:E169"/>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555:D555"/>
    <mergeCell ref="B622:G622"/>
    <mergeCell ref="G456:J456"/>
    <mergeCell ref="G455:J455"/>
    <mergeCell ref="G423:J423"/>
    <mergeCell ref="G424:J424"/>
    <mergeCell ref="B535:F535"/>
    <mergeCell ref="B330:E332"/>
    <mergeCell ref="F340:H340"/>
    <mergeCell ref="J457:J458"/>
    <mergeCell ref="D457:D458"/>
    <mergeCell ref="E457:E458"/>
    <mergeCell ref="B457:B458"/>
    <mergeCell ref="C457:C458"/>
    <mergeCell ref="B521:B522"/>
    <mergeCell ref="B487:F487"/>
    <mergeCell ref="B518:E519"/>
    <mergeCell ref="B424:E424"/>
    <mergeCell ref="A421:E421"/>
    <mergeCell ref="B589:K590"/>
    <mergeCell ref="B556:K558"/>
  </mergeCells>
  <phoneticPr fontId="328"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4"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C10" sqref="C10"/>
    </sheetView>
  </sheetViews>
  <sheetFormatPr baseColWidth="10" defaultRowHeight="13" x14ac:dyDescent="0.25"/>
  <cols>
    <col min="1" max="1" width="3.7265625" style="20" customWidth="1"/>
    <col min="2" max="4" width="34.7265625" style="4" customWidth="1"/>
    <col min="5" max="5" width="36" style="4" customWidth="1"/>
    <col min="6" max="6" width="3.7265625" style="20" customWidth="1"/>
    <col min="7" max="7" width="11.81640625" style="20" customWidth="1"/>
    <col min="8" max="8" width="13.1796875" style="20" customWidth="1"/>
    <col min="9" max="9" width="12.453125" style="20" customWidth="1"/>
    <col min="10" max="10" width="14.1796875" style="20" customWidth="1"/>
    <col min="11" max="11" width="24" style="21" customWidth="1"/>
    <col min="12" max="12" width="15.81640625" style="21" customWidth="1"/>
    <col min="13" max="13" width="35" style="20" customWidth="1"/>
    <col min="14" max="14" width="11.1796875" style="20" customWidth="1"/>
    <col min="15" max="15" width="24.453125" style="20" customWidth="1"/>
    <col min="16" max="16" width="23.453125" style="20" customWidth="1"/>
    <col min="17" max="17" width="21.1796875" style="20" customWidth="1"/>
    <col min="18" max="18" width="22.1796875" style="20" customWidth="1"/>
    <col min="19" max="19" width="23.453125" style="20" customWidth="1"/>
    <col min="20" max="20" width="20.7265625" style="20" customWidth="1"/>
    <col min="21" max="21" width="18.81640625" style="20" customWidth="1"/>
    <col min="22" max="22" width="13" style="20" customWidth="1"/>
    <col min="23" max="23" width="20.453125" style="20" customWidth="1"/>
    <col min="24" max="26" width="11.453125" style="20" customWidth="1"/>
    <col min="27" max="27" width="17.81640625" style="20" customWidth="1"/>
    <col min="28" max="38" width="11.453125" style="20" customWidth="1"/>
    <col min="39" max="250" width="11.453125" style="20"/>
    <col min="251" max="251" width="3.1796875" style="20" customWidth="1"/>
    <col min="252" max="252" width="8.7265625" style="20" customWidth="1"/>
    <col min="253" max="253" width="16.453125" style="20" customWidth="1"/>
    <col min="254" max="254" width="9.453125" style="20" customWidth="1"/>
    <col min="255" max="255" width="9" style="20" customWidth="1"/>
    <col min="256" max="256" width="9.453125" style="20" customWidth="1"/>
    <col min="257" max="257" width="9.1796875" style="20" customWidth="1"/>
    <col min="258" max="258" width="13.453125" style="20" customWidth="1"/>
    <col min="259" max="259" width="8.81640625" style="20" customWidth="1"/>
    <col min="260" max="260" width="9.26953125" style="20" customWidth="1"/>
    <col min="261" max="261" width="8.7265625" style="20" customWidth="1"/>
    <col min="262" max="262" width="14.1796875" style="20" customWidth="1"/>
    <col min="263" max="265" width="9.26953125" style="20" customWidth="1"/>
    <col min="266" max="266" width="2.1796875" style="20" customWidth="1"/>
    <col min="267" max="267" width="16.26953125" style="20" customWidth="1"/>
    <col min="268" max="268" width="13.453125" style="20" customWidth="1"/>
    <col min="269" max="269" width="6.453125" style="20" customWidth="1"/>
    <col min="270" max="270" width="10.81640625" style="20" customWidth="1"/>
    <col min="271" max="271" width="21.7265625" style="20" customWidth="1"/>
    <col min="272" max="272" width="21.453125" style="20" customWidth="1"/>
    <col min="273" max="273" width="11.453125" style="20"/>
    <col min="274" max="274" width="20.26953125" style="20" customWidth="1"/>
    <col min="275" max="275" width="22.7265625" style="20" customWidth="1"/>
    <col min="276" max="276" width="21.7265625" style="20" customWidth="1"/>
    <col min="277" max="506" width="11.453125" style="20"/>
    <col min="507" max="507" width="3.1796875" style="20" customWidth="1"/>
    <col min="508" max="508" width="8.7265625" style="20" customWidth="1"/>
    <col min="509" max="509" width="16.453125" style="20" customWidth="1"/>
    <col min="510" max="510" width="9.453125" style="20" customWidth="1"/>
    <col min="511" max="511" width="9" style="20" customWidth="1"/>
    <col min="512" max="512" width="9.453125" style="20" customWidth="1"/>
    <col min="513" max="513" width="9.1796875" style="20" customWidth="1"/>
    <col min="514" max="514" width="13.453125" style="20" customWidth="1"/>
    <col min="515" max="515" width="8.81640625" style="20" customWidth="1"/>
    <col min="516" max="516" width="9.26953125" style="20" customWidth="1"/>
    <col min="517" max="517" width="8.7265625" style="20" customWidth="1"/>
    <col min="518" max="518" width="14.1796875" style="20" customWidth="1"/>
    <col min="519" max="521" width="9.26953125" style="20" customWidth="1"/>
    <col min="522" max="522" width="2.1796875" style="20" customWidth="1"/>
    <col min="523" max="523" width="16.26953125" style="20" customWidth="1"/>
    <col min="524" max="524" width="13.453125" style="20" customWidth="1"/>
    <col min="525" max="525" width="6.453125" style="20" customWidth="1"/>
    <col min="526" max="526" width="10.81640625" style="20" customWidth="1"/>
    <col min="527" max="527" width="21.7265625" style="20" customWidth="1"/>
    <col min="528" max="528" width="21.453125" style="20" customWidth="1"/>
    <col min="529" max="529" width="11.453125" style="20"/>
    <col min="530" max="530" width="20.26953125" style="20" customWidth="1"/>
    <col min="531" max="531" width="22.7265625" style="20" customWidth="1"/>
    <col min="532" max="532" width="21.7265625" style="20" customWidth="1"/>
    <col min="533" max="762" width="11.453125" style="20"/>
    <col min="763" max="763" width="3.1796875" style="20" customWidth="1"/>
    <col min="764" max="764" width="8.7265625" style="20" customWidth="1"/>
    <col min="765" max="765" width="16.453125" style="20" customWidth="1"/>
    <col min="766" max="766" width="9.453125" style="20" customWidth="1"/>
    <col min="767" max="767" width="9" style="20" customWidth="1"/>
    <col min="768" max="768" width="9.453125" style="20" customWidth="1"/>
    <col min="769" max="769" width="9.1796875" style="20" customWidth="1"/>
    <col min="770" max="770" width="13.453125" style="20" customWidth="1"/>
    <col min="771" max="771" width="8.81640625" style="20" customWidth="1"/>
    <col min="772" max="772" width="9.26953125" style="20" customWidth="1"/>
    <col min="773" max="773" width="8.7265625" style="20" customWidth="1"/>
    <col min="774" max="774" width="14.1796875" style="20" customWidth="1"/>
    <col min="775" max="777" width="9.26953125" style="20" customWidth="1"/>
    <col min="778" max="778" width="2.1796875" style="20" customWidth="1"/>
    <col min="779" max="779" width="16.26953125" style="20" customWidth="1"/>
    <col min="780" max="780" width="13.453125" style="20" customWidth="1"/>
    <col min="781" max="781" width="6.453125" style="20" customWidth="1"/>
    <col min="782" max="782" width="10.81640625" style="20" customWidth="1"/>
    <col min="783" max="783" width="21.7265625" style="20" customWidth="1"/>
    <col min="784" max="784" width="21.453125" style="20" customWidth="1"/>
    <col min="785" max="785" width="11.453125" style="20"/>
    <col min="786" max="786" width="20.26953125" style="20" customWidth="1"/>
    <col min="787" max="787" width="22.7265625" style="20" customWidth="1"/>
    <col min="788" max="788" width="21.7265625" style="20" customWidth="1"/>
    <col min="789" max="1018" width="11.453125" style="20"/>
    <col min="1019" max="1019" width="3.1796875" style="20" customWidth="1"/>
    <col min="1020" max="1020" width="8.7265625" style="20" customWidth="1"/>
    <col min="1021" max="1021" width="16.453125" style="20" customWidth="1"/>
    <col min="1022" max="1022" width="9.453125" style="20" customWidth="1"/>
    <col min="1023" max="1023" width="9" style="20" customWidth="1"/>
    <col min="1024" max="1024" width="9.453125" style="20" customWidth="1"/>
    <col min="1025" max="1025" width="9.1796875" style="20" customWidth="1"/>
    <col min="1026" max="1026" width="13.453125" style="20" customWidth="1"/>
    <col min="1027" max="1027" width="8.81640625" style="20" customWidth="1"/>
    <col min="1028" max="1028" width="9.26953125" style="20" customWidth="1"/>
    <col min="1029" max="1029" width="8.7265625" style="20" customWidth="1"/>
    <col min="1030" max="1030" width="14.1796875" style="20" customWidth="1"/>
    <col min="1031" max="1033" width="9.26953125" style="20" customWidth="1"/>
    <col min="1034" max="1034" width="2.1796875" style="20" customWidth="1"/>
    <col min="1035" max="1035" width="16.26953125" style="20" customWidth="1"/>
    <col min="1036" max="1036" width="13.453125" style="20" customWidth="1"/>
    <col min="1037" max="1037" width="6.453125" style="20" customWidth="1"/>
    <col min="1038" max="1038" width="10.81640625" style="20" customWidth="1"/>
    <col min="1039" max="1039" width="21.7265625" style="20" customWidth="1"/>
    <col min="1040" max="1040" width="21.453125" style="20" customWidth="1"/>
    <col min="1041" max="1041" width="11.453125" style="20"/>
    <col min="1042" max="1042" width="20.26953125" style="20" customWidth="1"/>
    <col min="1043" max="1043" width="22.7265625" style="20" customWidth="1"/>
    <col min="1044" max="1044" width="21.7265625" style="20" customWidth="1"/>
    <col min="1045" max="1274" width="11.453125" style="20"/>
    <col min="1275" max="1275" width="3.1796875" style="20" customWidth="1"/>
    <col min="1276" max="1276" width="8.7265625" style="20" customWidth="1"/>
    <col min="1277" max="1277" width="16.453125" style="20" customWidth="1"/>
    <col min="1278" max="1278" width="9.453125" style="20" customWidth="1"/>
    <col min="1279" max="1279" width="9" style="20" customWidth="1"/>
    <col min="1280" max="1280" width="9.453125" style="20" customWidth="1"/>
    <col min="1281" max="1281" width="9.1796875" style="20" customWidth="1"/>
    <col min="1282" max="1282" width="13.453125" style="20" customWidth="1"/>
    <col min="1283" max="1283" width="8.81640625" style="20" customWidth="1"/>
    <col min="1284" max="1284" width="9.26953125" style="20" customWidth="1"/>
    <col min="1285" max="1285" width="8.7265625" style="20" customWidth="1"/>
    <col min="1286" max="1286" width="14.1796875" style="20" customWidth="1"/>
    <col min="1287" max="1289" width="9.26953125" style="20" customWidth="1"/>
    <col min="1290" max="1290" width="2.1796875" style="20" customWidth="1"/>
    <col min="1291" max="1291" width="16.26953125" style="20" customWidth="1"/>
    <col min="1292" max="1292" width="13.453125" style="20" customWidth="1"/>
    <col min="1293" max="1293" width="6.453125" style="20" customWidth="1"/>
    <col min="1294" max="1294" width="10.81640625" style="20" customWidth="1"/>
    <col min="1295" max="1295" width="21.7265625" style="20" customWidth="1"/>
    <col min="1296" max="1296" width="21.453125" style="20" customWidth="1"/>
    <col min="1297" max="1297" width="11.453125" style="20"/>
    <col min="1298" max="1298" width="20.26953125" style="20" customWidth="1"/>
    <col min="1299" max="1299" width="22.7265625" style="20" customWidth="1"/>
    <col min="1300" max="1300" width="21.7265625" style="20" customWidth="1"/>
    <col min="1301" max="1530" width="11.453125" style="20"/>
    <col min="1531" max="1531" width="3.1796875" style="20" customWidth="1"/>
    <col min="1532" max="1532" width="8.7265625" style="20" customWidth="1"/>
    <col min="1533" max="1533" width="16.453125" style="20" customWidth="1"/>
    <col min="1534" max="1534" width="9.453125" style="20" customWidth="1"/>
    <col min="1535" max="1535" width="9" style="20" customWidth="1"/>
    <col min="1536" max="1536" width="9.453125" style="20" customWidth="1"/>
    <col min="1537" max="1537" width="9.1796875" style="20" customWidth="1"/>
    <col min="1538" max="1538" width="13.453125" style="20" customWidth="1"/>
    <col min="1539" max="1539" width="8.81640625" style="20" customWidth="1"/>
    <col min="1540" max="1540" width="9.26953125" style="20" customWidth="1"/>
    <col min="1541" max="1541" width="8.7265625" style="20" customWidth="1"/>
    <col min="1542" max="1542" width="14.1796875" style="20" customWidth="1"/>
    <col min="1543" max="1545" width="9.26953125" style="20" customWidth="1"/>
    <col min="1546" max="1546" width="2.1796875" style="20" customWidth="1"/>
    <col min="1547" max="1547" width="16.26953125" style="20" customWidth="1"/>
    <col min="1548" max="1548" width="13.453125" style="20" customWidth="1"/>
    <col min="1549" max="1549" width="6.453125" style="20" customWidth="1"/>
    <col min="1550" max="1550" width="10.81640625" style="20" customWidth="1"/>
    <col min="1551" max="1551" width="21.7265625" style="20" customWidth="1"/>
    <col min="1552" max="1552" width="21.453125" style="20" customWidth="1"/>
    <col min="1553" max="1553" width="11.453125" style="20"/>
    <col min="1554" max="1554" width="20.26953125" style="20" customWidth="1"/>
    <col min="1555" max="1555" width="22.7265625" style="20" customWidth="1"/>
    <col min="1556" max="1556" width="21.7265625" style="20" customWidth="1"/>
    <col min="1557" max="1786" width="11.453125" style="20"/>
    <col min="1787" max="1787" width="3.1796875" style="20" customWidth="1"/>
    <col min="1788" max="1788" width="8.7265625" style="20" customWidth="1"/>
    <col min="1789" max="1789" width="16.453125" style="20" customWidth="1"/>
    <col min="1790" max="1790" width="9.453125" style="20" customWidth="1"/>
    <col min="1791" max="1791" width="9" style="20" customWidth="1"/>
    <col min="1792" max="1792" width="9.453125" style="20" customWidth="1"/>
    <col min="1793" max="1793" width="9.1796875" style="20" customWidth="1"/>
    <col min="1794" max="1794" width="13.453125" style="20" customWidth="1"/>
    <col min="1795" max="1795" width="8.81640625" style="20" customWidth="1"/>
    <col min="1796" max="1796" width="9.26953125" style="20" customWidth="1"/>
    <col min="1797" max="1797" width="8.7265625" style="20" customWidth="1"/>
    <col min="1798" max="1798" width="14.1796875" style="20" customWidth="1"/>
    <col min="1799" max="1801" width="9.26953125" style="20" customWidth="1"/>
    <col min="1802" max="1802" width="2.1796875" style="20" customWidth="1"/>
    <col min="1803" max="1803" width="16.26953125" style="20" customWidth="1"/>
    <col min="1804" max="1804" width="13.453125" style="20" customWidth="1"/>
    <col min="1805" max="1805" width="6.453125" style="20" customWidth="1"/>
    <col min="1806" max="1806" width="10.81640625" style="20" customWidth="1"/>
    <col min="1807" max="1807" width="21.7265625" style="20" customWidth="1"/>
    <col min="1808" max="1808" width="21.453125" style="20" customWidth="1"/>
    <col min="1809" max="1809" width="11.453125" style="20"/>
    <col min="1810" max="1810" width="20.26953125" style="20" customWidth="1"/>
    <col min="1811" max="1811" width="22.7265625" style="20" customWidth="1"/>
    <col min="1812" max="1812" width="21.7265625" style="20" customWidth="1"/>
    <col min="1813" max="2042" width="11.453125" style="20"/>
    <col min="2043" max="2043" width="3.1796875" style="20" customWidth="1"/>
    <col min="2044" max="2044" width="8.7265625" style="20" customWidth="1"/>
    <col min="2045" max="2045" width="16.453125" style="20" customWidth="1"/>
    <col min="2046" max="2046" width="9.453125" style="20" customWidth="1"/>
    <col min="2047" max="2047" width="9" style="20" customWidth="1"/>
    <col min="2048" max="2048" width="9.453125" style="20" customWidth="1"/>
    <col min="2049" max="2049" width="9.1796875" style="20" customWidth="1"/>
    <col min="2050" max="2050" width="13.453125" style="20" customWidth="1"/>
    <col min="2051" max="2051" width="8.81640625" style="20" customWidth="1"/>
    <col min="2052" max="2052" width="9.26953125" style="20" customWidth="1"/>
    <col min="2053" max="2053" width="8.7265625" style="20" customWidth="1"/>
    <col min="2054" max="2054" width="14.1796875" style="20" customWidth="1"/>
    <col min="2055" max="2057" width="9.26953125" style="20" customWidth="1"/>
    <col min="2058" max="2058" width="2.1796875" style="20" customWidth="1"/>
    <col min="2059" max="2059" width="16.26953125" style="20" customWidth="1"/>
    <col min="2060" max="2060" width="13.453125" style="20" customWidth="1"/>
    <col min="2061" max="2061" width="6.453125" style="20" customWidth="1"/>
    <col min="2062" max="2062" width="10.81640625" style="20" customWidth="1"/>
    <col min="2063" max="2063" width="21.7265625" style="20" customWidth="1"/>
    <col min="2064" max="2064" width="21.453125" style="20" customWidth="1"/>
    <col min="2065" max="2065" width="11.453125" style="20"/>
    <col min="2066" max="2066" width="20.26953125" style="20" customWidth="1"/>
    <col min="2067" max="2067" width="22.7265625" style="20" customWidth="1"/>
    <col min="2068" max="2068" width="21.7265625" style="20" customWidth="1"/>
    <col min="2069" max="2298" width="11.453125" style="20"/>
    <col min="2299" max="2299" width="3.1796875" style="20" customWidth="1"/>
    <col min="2300" max="2300" width="8.7265625" style="20" customWidth="1"/>
    <col min="2301" max="2301" width="16.453125" style="20" customWidth="1"/>
    <col min="2302" max="2302" width="9.453125" style="20" customWidth="1"/>
    <col min="2303" max="2303" width="9" style="20" customWidth="1"/>
    <col min="2304" max="2304" width="9.453125" style="20" customWidth="1"/>
    <col min="2305" max="2305" width="9.1796875" style="20" customWidth="1"/>
    <col min="2306" max="2306" width="13.453125" style="20" customWidth="1"/>
    <col min="2307" max="2307" width="8.81640625" style="20" customWidth="1"/>
    <col min="2308" max="2308" width="9.26953125" style="20" customWidth="1"/>
    <col min="2309" max="2309" width="8.7265625" style="20" customWidth="1"/>
    <col min="2310" max="2310" width="14.1796875" style="20" customWidth="1"/>
    <col min="2311" max="2313" width="9.26953125" style="20" customWidth="1"/>
    <col min="2314" max="2314" width="2.1796875" style="20" customWidth="1"/>
    <col min="2315" max="2315" width="16.26953125" style="20" customWidth="1"/>
    <col min="2316" max="2316" width="13.453125" style="20" customWidth="1"/>
    <col min="2317" max="2317" width="6.453125" style="20" customWidth="1"/>
    <col min="2318" max="2318" width="10.81640625" style="20" customWidth="1"/>
    <col min="2319" max="2319" width="21.7265625" style="20" customWidth="1"/>
    <col min="2320" max="2320" width="21.453125" style="20" customWidth="1"/>
    <col min="2321" max="2321" width="11.453125" style="20"/>
    <col min="2322" max="2322" width="20.26953125" style="20" customWidth="1"/>
    <col min="2323" max="2323" width="22.7265625" style="20" customWidth="1"/>
    <col min="2324" max="2324" width="21.7265625" style="20" customWidth="1"/>
    <col min="2325" max="2554" width="11.453125" style="20"/>
    <col min="2555" max="2555" width="3.1796875" style="20" customWidth="1"/>
    <col min="2556" max="2556" width="8.7265625" style="20" customWidth="1"/>
    <col min="2557" max="2557" width="16.453125" style="20" customWidth="1"/>
    <col min="2558" max="2558" width="9.453125" style="20" customWidth="1"/>
    <col min="2559" max="2559" width="9" style="20" customWidth="1"/>
    <col min="2560" max="2560" width="9.453125" style="20" customWidth="1"/>
    <col min="2561" max="2561" width="9.1796875" style="20" customWidth="1"/>
    <col min="2562" max="2562" width="13.453125" style="20" customWidth="1"/>
    <col min="2563" max="2563" width="8.81640625" style="20" customWidth="1"/>
    <col min="2564" max="2564" width="9.26953125" style="20" customWidth="1"/>
    <col min="2565" max="2565" width="8.7265625" style="20" customWidth="1"/>
    <col min="2566" max="2566" width="14.1796875" style="20" customWidth="1"/>
    <col min="2567" max="2569" width="9.26953125" style="20" customWidth="1"/>
    <col min="2570" max="2570" width="2.1796875" style="20" customWidth="1"/>
    <col min="2571" max="2571" width="16.26953125" style="20" customWidth="1"/>
    <col min="2572" max="2572" width="13.453125" style="20" customWidth="1"/>
    <col min="2573" max="2573" width="6.453125" style="20" customWidth="1"/>
    <col min="2574" max="2574" width="10.81640625" style="20" customWidth="1"/>
    <col min="2575" max="2575" width="21.7265625" style="20" customWidth="1"/>
    <col min="2576" max="2576" width="21.453125" style="20" customWidth="1"/>
    <col min="2577" max="2577" width="11.453125" style="20"/>
    <col min="2578" max="2578" width="20.26953125" style="20" customWidth="1"/>
    <col min="2579" max="2579" width="22.7265625" style="20" customWidth="1"/>
    <col min="2580" max="2580" width="21.7265625" style="20" customWidth="1"/>
    <col min="2581" max="2810" width="11.453125" style="20"/>
    <col min="2811" max="2811" width="3.1796875" style="20" customWidth="1"/>
    <col min="2812" max="2812" width="8.7265625" style="20" customWidth="1"/>
    <col min="2813" max="2813" width="16.453125" style="20" customWidth="1"/>
    <col min="2814" max="2814" width="9.453125" style="20" customWidth="1"/>
    <col min="2815" max="2815" width="9" style="20" customWidth="1"/>
    <col min="2816" max="2816" width="9.453125" style="20" customWidth="1"/>
    <col min="2817" max="2817" width="9.1796875" style="20" customWidth="1"/>
    <col min="2818" max="2818" width="13.453125" style="20" customWidth="1"/>
    <col min="2819" max="2819" width="8.81640625" style="20" customWidth="1"/>
    <col min="2820" max="2820" width="9.26953125" style="20" customWidth="1"/>
    <col min="2821" max="2821" width="8.7265625" style="20" customWidth="1"/>
    <col min="2822" max="2822" width="14.1796875" style="20" customWidth="1"/>
    <col min="2823" max="2825" width="9.26953125" style="20" customWidth="1"/>
    <col min="2826" max="2826" width="2.1796875" style="20" customWidth="1"/>
    <col min="2827" max="2827" width="16.26953125" style="20" customWidth="1"/>
    <col min="2828" max="2828" width="13.453125" style="20" customWidth="1"/>
    <col min="2829" max="2829" width="6.453125" style="20" customWidth="1"/>
    <col min="2830" max="2830" width="10.81640625" style="20" customWidth="1"/>
    <col min="2831" max="2831" width="21.7265625" style="20" customWidth="1"/>
    <col min="2832" max="2832" width="21.453125" style="20" customWidth="1"/>
    <col min="2833" max="2833" width="11.453125" style="20"/>
    <col min="2834" max="2834" width="20.26953125" style="20" customWidth="1"/>
    <col min="2835" max="2835" width="22.7265625" style="20" customWidth="1"/>
    <col min="2836" max="2836" width="21.7265625" style="20" customWidth="1"/>
    <col min="2837" max="3066" width="11.453125" style="20"/>
    <col min="3067" max="3067" width="3.1796875" style="20" customWidth="1"/>
    <col min="3068" max="3068" width="8.7265625" style="20" customWidth="1"/>
    <col min="3069" max="3069" width="16.453125" style="20" customWidth="1"/>
    <col min="3070" max="3070" width="9.453125" style="20" customWidth="1"/>
    <col min="3071" max="3071" width="9" style="20" customWidth="1"/>
    <col min="3072" max="3072" width="9.453125" style="20" customWidth="1"/>
    <col min="3073" max="3073" width="9.1796875" style="20" customWidth="1"/>
    <col min="3074" max="3074" width="13.453125" style="20" customWidth="1"/>
    <col min="3075" max="3075" width="8.81640625" style="20" customWidth="1"/>
    <col min="3076" max="3076" width="9.26953125" style="20" customWidth="1"/>
    <col min="3077" max="3077" width="8.7265625" style="20" customWidth="1"/>
    <col min="3078" max="3078" width="14.1796875" style="20" customWidth="1"/>
    <col min="3079" max="3081" width="9.26953125" style="20" customWidth="1"/>
    <col min="3082" max="3082" width="2.1796875" style="20" customWidth="1"/>
    <col min="3083" max="3083" width="16.26953125" style="20" customWidth="1"/>
    <col min="3084" max="3084" width="13.453125" style="20" customWidth="1"/>
    <col min="3085" max="3085" width="6.453125" style="20" customWidth="1"/>
    <col min="3086" max="3086" width="10.81640625" style="20" customWidth="1"/>
    <col min="3087" max="3087" width="21.7265625" style="20" customWidth="1"/>
    <col min="3088" max="3088" width="21.453125" style="20" customWidth="1"/>
    <col min="3089" max="3089" width="11.453125" style="20"/>
    <col min="3090" max="3090" width="20.26953125" style="20" customWidth="1"/>
    <col min="3091" max="3091" width="22.7265625" style="20" customWidth="1"/>
    <col min="3092" max="3092" width="21.7265625" style="20" customWidth="1"/>
    <col min="3093" max="3322" width="11.453125" style="20"/>
    <col min="3323" max="3323" width="3.1796875" style="20" customWidth="1"/>
    <col min="3324" max="3324" width="8.7265625" style="20" customWidth="1"/>
    <col min="3325" max="3325" width="16.453125" style="20" customWidth="1"/>
    <col min="3326" max="3326" width="9.453125" style="20" customWidth="1"/>
    <col min="3327" max="3327" width="9" style="20" customWidth="1"/>
    <col min="3328" max="3328" width="9.453125" style="20" customWidth="1"/>
    <col min="3329" max="3329" width="9.1796875" style="20" customWidth="1"/>
    <col min="3330" max="3330" width="13.453125" style="20" customWidth="1"/>
    <col min="3331" max="3331" width="8.81640625" style="20" customWidth="1"/>
    <col min="3332" max="3332" width="9.26953125" style="20" customWidth="1"/>
    <col min="3333" max="3333" width="8.7265625" style="20" customWidth="1"/>
    <col min="3334" max="3334" width="14.1796875" style="20" customWidth="1"/>
    <col min="3335" max="3337" width="9.26953125" style="20" customWidth="1"/>
    <col min="3338" max="3338" width="2.1796875" style="20" customWidth="1"/>
    <col min="3339" max="3339" width="16.26953125" style="20" customWidth="1"/>
    <col min="3340" max="3340" width="13.453125" style="20" customWidth="1"/>
    <col min="3341" max="3341" width="6.453125" style="20" customWidth="1"/>
    <col min="3342" max="3342" width="10.81640625" style="20" customWidth="1"/>
    <col min="3343" max="3343" width="21.7265625" style="20" customWidth="1"/>
    <col min="3344" max="3344" width="21.453125" style="20" customWidth="1"/>
    <col min="3345" max="3345" width="11.453125" style="20"/>
    <col min="3346" max="3346" width="20.26953125" style="20" customWidth="1"/>
    <col min="3347" max="3347" width="22.7265625" style="20" customWidth="1"/>
    <col min="3348" max="3348" width="21.7265625" style="20" customWidth="1"/>
    <col min="3349" max="3578" width="11.453125" style="20"/>
    <col min="3579" max="3579" width="3.1796875" style="20" customWidth="1"/>
    <col min="3580" max="3580" width="8.7265625" style="20" customWidth="1"/>
    <col min="3581" max="3581" width="16.453125" style="20" customWidth="1"/>
    <col min="3582" max="3582" width="9.453125" style="20" customWidth="1"/>
    <col min="3583" max="3583" width="9" style="20" customWidth="1"/>
    <col min="3584" max="3584" width="9.453125" style="20" customWidth="1"/>
    <col min="3585" max="3585" width="9.1796875" style="20" customWidth="1"/>
    <col min="3586" max="3586" width="13.453125" style="20" customWidth="1"/>
    <col min="3587" max="3587" width="8.81640625" style="20" customWidth="1"/>
    <col min="3588" max="3588" width="9.26953125" style="20" customWidth="1"/>
    <col min="3589" max="3589" width="8.7265625" style="20" customWidth="1"/>
    <col min="3590" max="3590" width="14.1796875" style="20" customWidth="1"/>
    <col min="3591" max="3593" width="9.26953125" style="20" customWidth="1"/>
    <col min="3594" max="3594" width="2.1796875" style="20" customWidth="1"/>
    <col min="3595" max="3595" width="16.26953125" style="20" customWidth="1"/>
    <col min="3596" max="3596" width="13.453125" style="20" customWidth="1"/>
    <col min="3597" max="3597" width="6.453125" style="20" customWidth="1"/>
    <col min="3598" max="3598" width="10.81640625" style="20" customWidth="1"/>
    <col min="3599" max="3599" width="21.7265625" style="20" customWidth="1"/>
    <col min="3600" max="3600" width="21.453125" style="20" customWidth="1"/>
    <col min="3601" max="3601" width="11.453125" style="20"/>
    <col min="3602" max="3602" width="20.26953125" style="20" customWidth="1"/>
    <col min="3603" max="3603" width="22.7265625" style="20" customWidth="1"/>
    <col min="3604" max="3604" width="21.7265625" style="20" customWidth="1"/>
    <col min="3605" max="3834" width="11.453125" style="20"/>
    <col min="3835" max="3835" width="3.1796875" style="20" customWidth="1"/>
    <col min="3836" max="3836" width="8.7265625" style="20" customWidth="1"/>
    <col min="3837" max="3837" width="16.453125" style="20" customWidth="1"/>
    <col min="3838" max="3838" width="9.453125" style="20" customWidth="1"/>
    <col min="3839" max="3839" width="9" style="20" customWidth="1"/>
    <col min="3840" max="3840" width="9.453125" style="20" customWidth="1"/>
    <col min="3841" max="3841" width="9.1796875" style="20" customWidth="1"/>
    <col min="3842" max="3842" width="13.453125" style="20" customWidth="1"/>
    <col min="3843" max="3843" width="8.81640625" style="20" customWidth="1"/>
    <col min="3844" max="3844" width="9.26953125" style="20" customWidth="1"/>
    <col min="3845" max="3845" width="8.7265625" style="20" customWidth="1"/>
    <col min="3846" max="3846" width="14.1796875" style="20" customWidth="1"/>
    <col min="3847" max="3849" width="9.26953125" style="20" customWidth="1"/>
    <col min="3850" max="3850" width="2.1796875" style="20" customWidth="1"/>
    <col min="3851" max="3851" width="16.26953125" style="20" customWidth="1"/>
    <col min="3852" max="3852" width="13.453125" style="20" customWidth="1"/>
    <col min="3853" max="3853" width="6.453125" style="20" customWidth="1"/>
    <col min="3854" max="3854" width="10.81640625" style="20" customWidth="1"/>
    <col min="3855" max="3855" width="21.7265625" style="20" customWidth="1"/>
    <col min="3856" max="3856" width="21.453125" style="20" customWidth="1"/>
    <col min="3857" max="3857" width="11.453125" style="20"/>
    <col min="3858" max="3858" width="20.26953125" style="20" customWidth="1"/>
    <col min="3859" max="3859" width="22.7265625" style="20" customWidth="1"/>
    <col min="3860" max="3860" width="21.7265625" style="20" customWidth="1"/>
    <col min="3861" max="4090" width="11.453125" style="20"/>
    <col min="4091" max="4091" width="3.1796875" style="20" customWidth="1"/>
    <col min="4092" max="4092" width="8.7265625" style="20" customWidth="1"/>
    <col min="4093" max="4093" width="16.453125" style="20" customWidth="1"/>
    <col min="4094" max="4094" width="9.453125" style="20" customWidth="1"/>
    <col min="4095" max="4095" width="9" style="20" customWidth="1"/>
    <col min="4096" max="4096" width="9.453125" style="20" customWidth="1"/>
    <col min="4097" max="4097" width="9.1796875" style="20" customWidth="1"/>
    <col min="4098" max="4098" width="13.453125" style="20" customWidth="1"/>
    <col min="4099" max="4099" width="8.81640625" style="20" customWidth="1"/>
    <col min="4100" max="4100" width="9.26953125" style="20" customWidth="1"/>
    <col min="4101" max="4101" width="8.7265625" style="20" customWidth="1"/>
    <col min="4102" max="4102" width="14.1796875" style="20" customWidth="1"/>
    <col min="4103" max="4105" width="9.26953125" style="20" customWidth="1"/>
    <col min="4106" max="4106" width="2.1796875" style="20" customWidth="1"/>
    <col min="4107" max="4107" width="16.26953125" style="20" customWidth="1"/>
    <col min="4108" max="4108" width="13.453125" style="20" customWidth="1"/>
    <col min="4109" max="4109" width="6.453125" style="20" customWidth="1"/>
    <col min="4110" max="4110" width="10.81640625" style="20" customWidth="1"/>
    <col min="4111" max="4111" width="21.7265625" style="20" customWidth="1"/>
    <col min="4112" max="4112" width="21.453125" style="20" customWidth="1"/>
    <col min="4113" max="4113" width="11.453125" style="20"/>
    <col min="4114" max="4114" width="20.26953125" style="20" customWidth="1"/>
    <col min="4115" max="4115" width="22.7265625" style="20" customWidth="1"/>
    <col min="4116" max="4116" width="21.7265625" style="20" customWidth="1"/>
    <col min="4117" max="4346" width="11.453125" style="20"/>
    <col min="4347" max="4347" width="3.1796875" style="20" customWidth="1"/>
    <col min="4348" max="4348" width="8.7265625" style="20" customWidth="1"/>
    <col min="4349" max="4349" width="16.453125" style="20" customWidth="1"/>
    <col min="4350" max="4350" width="9.453125" style="20" customWidth="1"/>
    <col min="4351" max="4351" width="9" style="20" customWidth="1"/>
    <col min="4352" max="4352" width="9.453125" style="20" customWidth="1"/>
    <col min="4353" max="4353" width="9.1796875" style="20" customWidth="1"/>
    <col min="4354" max="4354" width="13.453125" style="20" customWidth="1"/>
    <col min="4355" max="4355" width="8.81640625" style="20" customWidth="1"/>
    <col min="4356" max="4356" width="9.26953125" style="20" customWidth="1"/>
    <col min="4357" max="4357" width="8.7265625" style="20" customWidth="1"/>
    <col min="4358" max="4358" width="14.1796875" style="20" customWidth="1"/>
    <col min="4359" max="4361" width="9.26953125" style="20" customWidth="1"/>
    <col min="4362" max="4362" width="2.1796875" style="20" customWidth="1"/>
    <col min="4363" max="4363" width="16.26953125" style="20" customWidth="1"/>
    <col min="4364" max="4364" width="13.453125" style="20" customWidth="1"/>
    <col min="4365" max="4365" width="6.453125" style="20" customWidth="1"/>
    <col min="4366" max="4366" width="10.81640625" style="20" customWidth="1"/>
    <col min="4367" max="4367" width="21.7265625" style="20" customWidth="1"/>
    <col min="4368" max="4368" width="21.453125" style="20" customWidth="1"/>
    <col min="4369" max="4369" width="11.453125" style="20"/>
    <col min="4370" max="4370" width="20.26953125" style="20" customWidth="1"/>
    <col min="4371" max="4371" width="22.7265625" style="20" customWidth="1"/>
    <col min="4372" max="4372" width="21.7265625" style="20" customWidth="1"/>
    <col min="4373" max="4602" width="11.453125" style="20"/>
    <col min="4603" max="4603" width="3.1796875" style="20" customWidth="1"/>
    <col min="4604" max="4604" width="8.7265625" style="20" customWidth="1"/>
    <col min="4605" max="4605" width="16.453125" style="20" customWidth="1"/>
    <col min="4606" max="4606" width="9.453125" style="20" customWidth="1"/>
    <col min="4607" max="4607" width="9" style="20" customWidth="1"/>
    <col min="4608" max="4608" width="9.453125" style="20" customWidth="1"/>
    <col min="4609" max="4609" width="9.1796875" style="20" customWidth="1"/>
    <col min="4610" max="4610" width="13.453125" style="20" customWidth="1"/>
    <col min="4611" max="4611" width="8.81640625" style="20" customWidth="1"/>
    <col min="4612" max="4612" width="9.26953125" style="20" customWidth="1"/>
    <col min="4613" max="4613" width="8.7265625" style="20" customWidth="1"/>
    <col min="4614" max="4614" width="14.1796875" style="20" customWidth="1"/>
    <col min="4615" max="4617" width="9.26953125" style="20" customWidth="1"/>
    <col min="4618" max="4618" width="2.1796875" style="20" customWidth="1"/>
    <col min="4619" max="4619" width="16.26953125" style="20" customWidth="1"/>
    <col min="4620" max="4620" width="13.453125" style="20" customWidth="1"/>
    <col min="4621" max="4621" width="6.453125" style="20" customWidth="1"/>
    <col min="4622" max="4622" width="10.81640625" style="20" customWidth="1"/>
    <col min="4623" max="4623" width="21.7265625" style="20" customWidth="1"/>
    <col min="4624" max="4624" width="21.453125" style="20" customWidth="1"/>
    <col min="4625" max="4625" width="11.453125" style="20"/>
    <col min="4626" max="4626" width="20.26953125" style="20" customWidth="1"/>
    <col min="4627" max="4627" width="22.7265625" style="20" customWidth="1"/>
    <col min="4628" max="4628" width="21.7265625" style="20" customWidth="1"/>
    <col min="4629" max="4858" width="11.453125" style="20"/>
    <col min="4859" max="4859" width="3.1796875" style="20" customWidth="1"/>
    <col min="4860" max="4860" width="8.7265625" style="20" customWidth="1"/>
    <col min="4861" max="4861" width="16.453125" style="20" customWidth="1"/>
    <col min="4862" max="4862" width="9.453125" style="20" customWidth="1"/>
    <col min="4863" max="4863" width="9" style="20" customWidth="1"/>
    <col min="4864" max="4864" width="9.453125" style="20" customWidth="1"/>
    <col min="4865" max="4865" width="9.1796875" style="20" customWidth="1"/>
    <col min="4866" max="4866" width="13.453125" style="20" customWidth="1"/>
    <col min="4867" max="4867" width="8.81640625" style="20" customWidth="1"/>
    <col min="4868" max="4868" width="9.26953125" style="20" customWidth="1"/>
    <col min="4869" max="4869" width="8.7265625" style="20" customWidth="1"/>
    <col min="4870" max="4870" width="14.1796875" style="20" customWidth="1"/>
    <col min="4871" max="4873" width="9.26953125" style="20" customWidth="1"/>
    <col min="4874" max="4874" width="2.1796875" style="20" customWidth="1"/>
    <col min="4875" max="4875" width="16.26953125" style="20" customWidth="1"/>
    <col min="4876" max="4876" width="13.453125" style="20" customWidth="1"/>
    <col min="4877" max="4877" width="6.453125" style="20" customWidth="1"/>
    <col min="4878" max="4878" width="10.81640625" style="20" customWidth="1"/>
    <col min="4879" max="4879" width="21.7265625" style="20" customWidth="1"/>
    <col min="4880" max="4880" width="21.453125" style="20" customWidth="1"/>
    <col min="4881" max="4881" width="11.453125" style="20"/>
    <col min="4882" max="4882" width="20.26953125" style="20" customWidth="1"/>
    <col min="4883" max="4883" width="22.7265625" style="20" customWidth="1"/>
    <col min="4884" max="4884" width="21.7265625" style="20" customWidth="1"/>
    <col min="4885" max="5114" width="11.453125" style="20"/>
    <col min="5115" max="5115" width="3.1796875" style="20" customWidth="1"/>
    <col min="5116" max="5116" width="8.7265625" style="20" customWidth="1"/>
    <col min="5117" max="5117" width="16.453125" style="20" customWidth="1"/>
    <col min="5118" max="5118" width="9.453125" style="20" customWidth="1"/>
    <col min="5119" max="5119" width="9" style="20" customWidth="1"/>
    <col min="5120" max="5120" width="9.453125" style="20" customWidth="1"/>
    <col min="5121" max="5121" width="9.1796875" style="20" customWidth="1"/>
    <col min="5122" max="5122" width="13.453125" style="20" customWidth="1"/>
    <col min="5123" max="5123" width="8.81640625" style="20" customWidth="1"/>
    <col min="5124" max="5124" width="9.26953125" style="20" customWidth="1"/>
    <col min="5125" max="5125" width="8.7265625" style="20" customWidth="1"/>
    <col min="5126" max="5126" width="14.1796875" style="20" customWidth="1"/>
    <col min="5127" max="5129" width="9.26953125" style="20" customWidth="1"/>
    <col min="5130" max="5130" width="2.1796875" style="20" customWidth="1"/>
    <col min="5131" max="5131" width="16.26953125" style="20" customWidth="1"/>
    <col min="5132" max="5132" width="13.453125" style="20" customWidth="1"/>
    <col min="5133" max="5133" width="6.453125" style="20" customWidth="1"/>
    <col min="5134" max="5134" width="10.81640625" style="20" customWidth="1"/>
    <col min="5135" max="5135" width="21.7265625" style="20" customWidth="1"/>
    <col min="5136" max="5136" width="21.453125" style="20" customWidth="1"/>
    <col min="5137" max="5137" width="11.453125" style="20"/>
    <col min="5138" max="5138" width="20.26953125" style="20" customWidth="1"/>
    <col min="5139" max="5139" width="22.7265625" style="20" customWidth="1"/>
    <col min="5140" max="5140" width="21.7265625" style="20" customWidth="1"/>
    <col min="5141" max="5370" width="11.453125" style="20"/>
    <col min="5371" max="5371" width="3.1796875" style="20" customWidth="1"/>
    <col min="5372" max="5372" width="8.7265625" style="20" customWidth="1"/>
    <col min="5373" max="5373" width="16.453125" style="20" customWidth="1"/>
    <col min="5374" max="5374" width="9.453125" style="20" customWidth="1"/>
    <col min="5375" max="5375" width="9" style="20" customWidth="1"/>
    <col min="5376" max="5376" width="9.453125" style="20" customWidth="1"/>
    <col min="5377" max="5377" width="9.1796875" style="20" customWidth="1"/>
    <col min="5378" max="5378" width="13.453125" style="20" customWidth="1"/>
    <col min="5379" max="5379" width="8.81640625" style="20" customWidth="1"/>
    <col min="5380" max="5380" width="9.26953125" style="20" customWidth="1"/>
    <col min="5381" max="5381" width="8.7265625" style="20" customWidth="1"/>
    <col min="5382" max="5382" width="14.1796875" style="20" customWidth="1"/>
    <col min="5383" max="5385" width="9.26953125" style="20" customWidth="1"/>
    <col min="5386" max="5386" width="2.1796875" style="20" customWidth="1"/>
    <col min="5387" max="5387" width="16.26953125" style="20" customWidth="1"/>
    <col min="5388" max="5388" width="13.453125" style="20" customWidth="1"/>
    <col min="5389" max="5389" width="6.453125" style="20" customWidth="1"/>
    <col min="5390" max="5390" width="10.81640625" style="20" customWidth="1"/>
    <col min="5391" max="5391" width="21.7265625" style="20" customWidth="1"/>
    <col min="5392" max="5392" width="21.453125" style="20" customWidth="1"/>
    <col min="5393" max="5393" width="11.453125" style="20"/>
    <col min="5394" max="5394" width="20.26953125" style="20" customWidth="1"/>
    <col min="5395" max="5395" width="22.7265625" style="20" customWidth="1"/>
    <col min="5396" max="5396" width="21.7265625" style="20" customWidth="1"/>
    <col min="5397" max="5626" width="11.453125" style="20"/>
    <col min="5627" max="5627" width="3.1796875" style="20" customWidth="1"/>
    <col min="5628" max="5628" width="8.7265625" style="20" customWidth="1"/>
    <col min="5629" max="5629" width="16.453125" style="20" customWidth="1"/>
    <col min="5630" max="5630" width="9.453125" style="20" customWidth="1"/>
    <col min="5631" max="5631" width="9" style="20" customWidth="1"/>
    <col min="5632" max="5632" width="9.453125" style="20" customWidth="1"/>
    <col min="5633" max="5633" width="9.1796875" style="20" customWidth="1"/>
    <col min="5634" max="5634" width="13.453125" style="20" customWidth="1"/>
    <col min="5635" max="5635" width="8.81640625" style="20" customWidth="1"/>
    <col min="5636" max="5636" width="9.26953125" style="20" customWidth="1"/>
    <col min="5637" max="5637" width="8.7265625" style="20" customWidth="1"/>
    <col min="5638" max="5638" width="14.1796875" style="20" customWidth="1"/>
    <col min="5639" max="5641" width="9.26953125" style="20" customWidth="1"/>
    <col min="5642" max="5642" width="2.1796875" style="20" customWidth="1"/>
    <col min="5643" max="5643" width="16.26953125" style="20" customWidth="1"/>
    <col min="5644" max="5644" width="13.453125" style="20" customWidth="1"/>
    <col min="5645" max="5645" width="6.453125" style="20" customWidth="1"/>
    <col min="5646" max="5646" width="10.81640625" style="20" customWidth="1"/>
    <col min="5647" max="5647" width="21.7265625" style="20" customWidth="1"/>
    <col min="5648" max="5648" width="21.453125" style="20" customWidth="1"/>
    <col min="5649" max="5649" width="11.453125" style="20"/>
    <col min="5650" max="5650" width="20.26953125" style="20" customWidth="1"/>
    <col min="5651" max="5651" width="22.7265625" style="20" customWidth="1"/>
    <col min="5652" max="5652" width="21.7265625" style="20" customWidth="1"/>
    <col min="5653" max="5882" width="11.453125" style="20"/>
    <col min="5883" max="5883" width="3.1796875" style="20" customWidth="1"/>
    <col min="5884" max="5884" width="8.7265625" style="20" customWidth="1"/>
    <col min="5885" max="5885" width="16.453125" style="20" customWidth="1"/>
    <col min="5886" max="5886" width="9.453125" style="20" customWidth="1"/>
    <col min="5887" max="5887" width="9" style="20" customWidth="1"/>
    <col min="5888" max="5888" width="9.453125" style="20" customWidth="1"/>
    <col min="5889" max="5889" width="9.1796875" style="20" customWidth="1"/>
    <col min="5890" max="5890" width="13.453125" style="20" customWidth="1"/>
    <col min="5891" max="5891" width="8.81640625" style="20" customWidth="1"/>
    <col min="5892" max="5892" width="9.26953125" style="20" customWidth="1"/>
    <col min="5893" max="5893" width="8.7265625" style="20" customWidth="1"/>
    <col min="5894" max="5894" width="14.1796875" style="20" customWidth="1"/>
    <col min="5895" max="5897" width="9.26953125" style="20" customWidth="1"/>
    <col min="5898" max="5898" width="2.1796875" style="20" customWidth="1"/>
    <col min="5899" max="5899" width="16.26953125" style="20" customWidth="1"/>
    <col min="5900" max="5900" width="13.453125" style="20" customWidth="1"/>
    <col min="5901" max="5901" width="6.453125" style="20" customWidth="1"/>
    <col min="5902" max="5902" width="10.81640625" style="20" customWidth="1"/>
    <col min="5903" max="5903" width="21.7265625" style="20" customWidth="1"/>
    <col min="5904" max="5904" width="21.453125" style="20" customWidth="1"/>
    <col min="5905" max="5905" width="11.453125" style="20"/>
    <col min="5906" max="5906" width="20.26953125" style="20" customWidth="1"/>
    <col min="5907" max="5907" width="22.7265625" style="20" customWidth="1"/>
    <col min="5908" max="5908" width="21.7265625" style="20" customWidth="1"/>
    <col min="5909" max="6138" width="11.453125" style="20"/>
    <col min="6139" max="6139" width="3.1796875" style="20" customWidth="1"/>
    <col min="6140" max="6140" width="8.7265625" style="20" customWidth="1"/>
    <col min="6141" max="6141" width="16.453125" style="20" customWidth="1"/>
    <col min="6142" max="6142" width="9.453125" style="20" customWidth="1"/>
    <col min="6143" max="6143" width="9" style="20" customWidth="1"/>
    <col min="6144" max="6144" width="9.453125" style="20" customWidth="1"/>
    <col min="6145" max="6145" width="9.1796875" style="20" customWidth="1"/>
    <col min="6146" max="6146" width="13.453125" style="20" customWidth="1"/>
    <col min="6147" max="6147" width="8.81640625" style="20" customWidth="1"/>
    <col min="6148" max="6148" width="9.26953125" style="20" customWidth="1"/>
    <col min="6149" max="6149" width="8.7265625" style="20" customWidth="1"/>
    <col min="6150" max="6150" width="14.1796875" style="20" customWidth="1"/>
    <col min="6151" max="6153" width="9.26953125" style="20" customWidth="1"/>
    <col min="6154" max="6154" width="2.1796875" style="20" customWidth="1"/>
    <col min="6155" max="6155" width="16.26953125" style="20" customWidth="1"/>
    <col min="6156" max="6156" width="13.453125" style="20" customWidth="1"/>
    <col min="6157" max="6157" width="6.453125" style="20" customWidth="1"/>
    <col min="6158" max="6158" width="10.81640625" style="20" customWidth="1"/>
    <col min="6159" max="6159" width="21.7265625" style="20" customWidth="1"/>
    <col min="6160" max="6160" width="21.453125" style="20" customWidth="1"/>
    <col min="6161" max="6161" width="11.453125" style="20"/>
    <col min="6162" max="6162" width="20.26953125" style="20" customWidth="1"/>
    <col min="6163" max="6163" width="22.7265625" style="20" customWidth="1"/>
    <col min="6164" max="6164" width="21.7265625" style="20" customWidth="1"/>
    <col min="6165" max="6394" width="11.453125" style="20"/>
    <col min="6395" max="6395" width="3.1796875" style="20" customWidth="1"/>
    <col min="6396" max="6396" width="8.7265625" style="20" customWidth="1"/>
    <col min="6397" max="6397" width="16.453125" style="20" customWidth="1"/>
    <col min="6398" max="6398" width="9.453125" style="20" customWidth="1"/>
    <col min="6399" max="6399" width="9" style="20" customWidth="1"/>
    <col min="6400" max="6400" width="9.453125" style="20" customWidth="1"/>
    <col min="6401" max="6401" width="9.1796875" style="20" customWidth="1"/>
    <col min="6402" max="6402" width="13.453125" style="20" customWidth="1"/>
    <col min="6403" max="6403" width="8.81640625" style="20" customWidth="1"/>
    <col min="6404" max="6404" width="9.26953125" style="20" customWidth="1"/>
    <col min="6405" max="6405" width="8.7265625" style="20" customWidth="1"/>
    <col min="6406" max="6406" width="14.1796875" style="20" customWidth="1"/>
    <col min="6407" max="6409" width="9.26953125" style="20" customWidth="1"/>
    <col min="6410" max="6410" width="2.1796875" style="20" customWidth="1"/>
    <col min="6411" max="6411" width="16.26953125" style="20" customWidth="1"/>
    <col min="6412" max="6412" width="13.453125" style="20" customWidth="1"/>
    <col min="6413" max="6413" width="6.453125" style="20" customWidth="1"/>
    <col min="6414" max="6414" width="10.81640625" style="20" customWidth="1"/>
    <col min="6415" max="6415" width="21.7265625" style="20" customWidth="1"/>
    <col min="6416" max="6416" width="21.453125" style="20" customWidth="1"/>
    <col min="6417" max="6417" width="11.453125" style="20"/>
    <col min="6418" max="6418" width="20.26953125" style="20" customWidth="1"/>
    <col min="6419" max="6419" width="22.7265625" style="20" customWidth="1"/>
    <col min="6420" max="6420" width="21.7265625" style="20" customWidth="1"/>
    <col min="6421" max="6650" width="11.453125" style="20"/>
    <col min="6651" max="6651" width="3.1796875" style="20" customWidth="1"/>
    <col min="6652" max="6652" width="8.7265625" style="20" customWidth="1"/>
    <col min="6653" max="6653" width="16.453125" style="20" customWidth="1"/>
    <col min="6654" max="6654" width="9.453125" style="20" customWidth="1"/>
    <col min="6655" max="6655" width="9" style="20" customWidth="1"/>
    <col min="6656" max="6656" width="9.453125" style="20" customWidth="1"/>
    <col min="6657" max="6657" width="9.1796875" style="20" customWidth="1"/>
    <col min="6658" max="6658" width="13.453125" style="20" customWidth="1"/>
    <col min="6659" max="6659" width="8.81640625" style="20" customWidth="1"/>
    <col min="6660" max="6660" width="9.26953125" style="20" customWidth="1"/>
    <col min="6661" max="6661" width="8.7265625" style="20" customWidth="1"/>
    <col min="6662" max="6662" width="14.1796875" style="20" customWidth="1"/>
    <col min="6663" max="6665" width="9.26953125" style="20" customWidth="1"/>
    <col min="6666" max="6666" width="2.1796875" style="20" customWidth="1"/>
    <col min="6667" max="6667" width="16.26953125" style="20" customWidth="1"/>
    <col min="6668" max="6668" width="13.453125" style="20" customWidth="1"/>
    <col min="6669" max="6669" width="6.453125" style="20" customWidth="1"/>
    <col min="6670" max="6670" width="10.81640625" style="20" customWidth="1"/>
    <col min="6671" max="6671" width="21.7265625" style="20" customWidth="1"/>
    <col min="6672" max="6672" width="21.453125" style="20" customWidth="1"/>
    <col min="6673" max="6673" width="11.453125" style="20"/>
    <col min="6674" max="6674" width="20.26953125" style="20" customWidth="1"/>
    <col min="6675" max="6675" width="22.7265625" style="20" customWidth="1"/>
    <col min="6676" max="6676" width="21.7265625" style="20" customWidth="1"/>
    <col min="6677" max="6906" width="11.453125" style="20"/>
    <col min="6907" max="6907" width="3.1796875" style="20" customWidth="1"/>
    <col min="6908" max="6908" width="8.7265625" style="20" customWidth="1"/>
    <col min="6909" max="6909" width="16.453125" style="20" customWidth="1"/>
    <col min="6910" max="6910" width="9.453125" style="20" customWidth="1"/>
    <col min="6911" max="6911" width="9" style="20" customWidth="1"/>
    <col min="6912" max="6912" width="9.453125" style="20" customWidth="1"/>
    <col min="6913" max="6913" width="9.1796875" style="20" customWidth="1"/>
    <col min="6914" max="6914" width="13.453125" style="20" customWidth="1"/>
    <col min="6915" max="6915" width="8.81640625" style="20" customWidth="1"/>
    <col min="6916" max="6916" width="9.26953125" style="20" customWidth="1"/>
    <col min="6917" max="6917" width="8.7265625" style="20" customWidth="1"/>
    <col min="6918" max="6918" width="14.1796875" style="20" customWidth="1"/>
    <col min="6919" max="6921" width="9.26953125" style="20" customWidth="1"/>
    <col min="6922" max="6922" width="2.1796875" style="20" customWidth="1"/>
    <col min="6923" max="6923" width="16.26953125" style="20" customWidth="1"/>
    <col min="6924" max="6924" width="13.453125" style="20" customWidth="1"/>
    <col min="6925" max="6925" width="6.453125" style="20" customWidth="1"/>
    <col min="6926" max="6926" width="10.81640625" style="20" customWidth="1"/>
    <col min="6927" max="6927" width="21.7265625" style="20" customWidth="1"/>
    <col min="6928" max="6928" width="21.453125" style="20" customWidth="1"/>
    <col min="6929" max="6929" width="11.453125" style="20"/>
    <col min="6930" max="6930" width="20.26953125" style="20" customWidth="1"/>
    <col min="6931" max="6931" width="22.7265625" style="20" customWidth="1"/>
    <col min="6932" max="6932" width="21.7265625" style="20" customWidth="1"/>
    <col min="6933" max="7162" width="11.453125" style="20"/>
    <col min="7163" max="7163" width="3.1796875" style="20" customWidth="1"/>
    <col min="7164" max="7164" width="8.7265625" style="20" customWidth="1"/>
    <col min="7165" max="7165" width="16.453125" style="20" customWidth="1"/>
    <col min="7166" max="7166" width="9.453125" style="20" customWidth="1"/>
    <col min="7167" max="7167" width="9" style="20" customWidth="1"/>
    <col min="7168" max="7168" width="9.453125" style="20" customWidth="1"/>
    <col min="7169" max="7169" width="9.1796875" style="20" customWidth="1"/>
    <col min="7170" max="7170" width="13.453125" style="20" customWidth="1"/>
    <col min="7171" max="7171" width="8.81640625" style="20" customWidth="1"/>
    <col min="7172" max="7172" width="9.26953125" style="20" customWidth="1"/>
    <col min="7173" max="7173" width="8.7265625" style="20" customWidth="1"/>
    <col min="7174" max="7174" width="14.1796875" style="20" customWidth="1"/>
    <col min="7175" max="7177" width="9.26953125" style="20" customWidth="1"/>
    <col min="7178" max="7178" width="2.1796875" style="20" customWidth="1"/>
    <col min="7179" max="7179" width="16.26953125" style="20" customWidth="1"/>
    <col min="7180" max="7180" width="13.453125" style="20" customWidth="1"/>
    <col min="7181" max="7181" width="6.453125" style="20" customWidth="1"/>
    <col min="7182" max="7182" width="10.81640625" style="20" customWidth="1"/>
    <col min="7183" max="7183" width="21.7265625" style="20" customWidth="1"/>
    <col min="7184" max="7184" width="21.453125" style="20" customWidth="1"/>
    <col min="7185" max="7185" width="11.453125" style="20"/>
    <col min="7186" max="7186" width="20.26953125" style="20" customWidth="1"/>
    <col min="7187" max="7187" width="22.7265625" style="20" customWidth="1"/>
    <col min="7188" max="7188" width="21.7265625" style="20" customWidth="1"/>
    <col min="7189" max="7418" width="11.453125" style="20"/>
    <col min="7419" max="7419" width="3.1796875" style="20" customWidth="1"/>
    <col min="7420" max="7420" width="8.7265625" style="20" customWidth="1"/>
    <col min="7421" max="7421" width="16.453125" style="20" customWidth="1"/>
    <col min="7422" max="7422" width="9.453125" style="20" customWidth="1"/>
    <col min="7423" max="7423" width="9" style="20" customWidth="1"/>
    <col min="7424" max="7424" width="9.453125" style="20" customWidth="1"/>
    <col min="7425" max="7425" width="9.1796875" style="20" customWidth="1"/>
    <col min="7426" max="7426" width="13.453125" style="20" customWidth="1"/>
    <col min="7427" max="7427" width="8.81640625" style="20" customWidth="1"/>
    <col min="7428" max="7428" width="9.26953125" style="20" customWidth="1"/>
    <col min="7429" max="7429" width="8.7265625" style="20" customWidth="1"/>
    <col min="7430" max="7430" width="14.1796875" style="20" customWidth="1"/>
    <col min="7431" max="7433" width="9.26953125" style="20" customWidth="1"/>
    <col min="7434" max="7434" width="2.1796875" style="20" customWidth="1"/>
    <col min="7435" max="7435" width="16.26953125" style="20" customWidth="1"/>
    <col min="7436" max="7436" width="13.453125" style="20" customWidth="1"/>
    <col min="7437" max="7437" width="6.453125" style="20" customWidth="1"/>
    <col min="7438" max="7438" width="10.81640625" style="20" customWidth="1"/>
    <col min="7439" max="7439" width="21.7265625" style="20" customWidth="1"/>
    <col min="7440" max="7440" width="21.453125" style="20" customWidth="1"/>
    <col min="7441" max="7441" width="11.453125" style="20"/>
    <col min="7442" max="7442" width="20.26953125" style="20" customWidth="1"/>
    <col min="7443" max="7443" width="22.7265625" style="20" customWidth="1"/>
    <col min="7444" max="7444" width="21.7265625" style="20" customWidth="1"/>
    <col min="7445" max="7674" width="11.453125" style="20"/>
    <col min="7675" max="7675" width="3.1796875" style="20" customWidth="1"/>
    <col min="7676" max="7676" width="8.7265625" style="20" customWidth="1"/>
    <col min="7677" max="7677" width="16.453125" style="20" customWidth="1"/>
    <col min="7678" max="7678" width="9.453125" style="20" customWidth="1"/>
    <col min="7679" max="7679" width="9" style="20" customWidth="1"/>
    <col min="7680" max="7680" width="9.453125" style="20" customWidth="1"/>
    <col min="7681" max="7681" width="9.1796875" style="20" customWidth="1"/>
    <col min="7682" max="7682" width="13.453125" style="20" customWidth="1"/>
    <col min="7683" max="7683" width="8.81640625" style="20" customWidth="1"/>
    <col min="7684" max="7684" width="9.26953125" style="20" customWidth="1"/>
    <col min="7685" max="7685" width="8.7265625" style="20" customWidth="1"/>
    <col min="7686" max="7686" width="14.1796875" style="20" customWidth="1"/>
    <col min="7687" max="7689" width="9.26953125" style="20" customWidth="1"/>
    <col min="7690" max="7690" width="2.1796875" style="20" customWidth="1"/>
    <col min="7691" max="7691" width="16.26953125" style="20" customWidth="1"/>
    <col min="7692" max="7692" width="13.453125" style="20" customWidth="1"/>
    <col min="7693" max="7693" width="6.453125" style="20" customWidth="1"/>
    <col min="7694" max="7694" width="10.81640625" style="20" customWidth="1"/>
    <col min="7695" max="7695" width="21.7265625" style="20" customWidth="1"/>
    <col min="7696" max="7696" width="21.453125" style="20" customWidth="1"/>
    <col min="7697" max="7697" width="11.453125" style="20"/>
    <col min="7698" max="7698" width="20.26953125" style="20" customWidth="1"/>
    <col min="7699" max="7699" width="22.7265625" style="20" customWidth="1"/>
    <col min="7700" max="7700" width="21.7265625" style="20" customWidth="1"/>
    <col min="7701" max="7930" width="11.453125" style="20"/>
    <col min="7931" max="7931" width="3.1796875" style="20" customWidth="1"/>
    <col min="7932" max="7932" width="8.7265625" style="20" customWidth="1"/>
    <col min="7933" max="7933" width="16.453125" style="20" customWidth="1"/>
    <col min="7934" max="7934" width="9.453125" style="20" customWidth="1"/>
    <col min="7935" max="7935" width="9" style="20" customWidth="1"/>
    <col min="7936" max="7936" width="9.453125" style="20" customWidth="1"/>
    <col min="7937" max="7937" width="9.1796875" style="20" customWidth="1"/>
    <col min="7938" max="7938" width="13.453125" style="20" customWidth="1"/>
    <col min="7939" max="7939" width="8.81640625" style="20" customWidth="1"/>
    <col min="7940" max="7940" width="9.26953125" style="20" customWidth="1"/>
    <col min="7941" max="7941" width="8.7265625" style="20" customWidth="1"/>
    <col min="7942" max="7942" width="14.1796875" style="20" customWidth="1"/>
    <col min="7943" max="7945" width="9.26953125" style="20" customWidth="1"/>
    <col min="7946" max="7946" width="2.1796875" style="20" customWidth="1"/>
    <col min="7947" max="7947" width="16.26953125" style="20" customWidth="1"/>
    <col min="7948" max="7948" width="13.453125" style="20" customWidth="1"/>
    <col min="7949" max="7949" width="6.453125" style="20" customWidth="1"/>
    <col min="7950" max="7950" width="10.81640625" style="20" customWidth="1"/>
    <col min="7951" max="7951" width="21.7265625" style="20" customWidth="1"/>
    <col min="7952" max="7952" width="21.453125" style="20" customWidth="1"/>
    <col min="7953" max="7953" width="11.453125" style="20"/>
    <col min="7954" max="7954" width="20.26953125" style="20" customWidth="1"/>
    <col min="7955" max="7955" width="22.7265625" style="20" customWidth="1"/>
    <col min="7956" max="7956" width="21.7265625" style="20" customWidth="1"/>
    <col min="7957" max="8186" width="11.453125" style="20"/>
    <col min="8187" max="8187" width="3.1796875" style="20" customWidth="1"/>
    <col min="8188" max="8188" width="8.7265625" style="20" customWidth="1"/>
    <col min="8189" max="8189" width="16.453125" style="20" customWidth="1"/>
    <col min="8190" max="8190" width="9.453125" style="20" customWidth="1"/>
    <col min="8191" max="8191" width="9" style="20" customWidth="1"/>
    <col min="8192" max="8192" width="9.453125" style="20" customWidth="1"/>
    <col min="8193" max="8193" width="9.1796875" style="20" customWidth="1"/>
    <col min="8194" max="8194" width="13.453125" style="20" customWidth="1"/>
    <col min="8195" max="8195" width="8.81640625" style="20" customWidth="1"/>
    <col min="8196" max="8196" width="9.26953125" style="20" customWidth="1"/>
    <col min="8197" max="8197" width="8.7265625" style="20" customWidth="1"/>
    <col min="8198" max="8198" width="14.1796875" style="20" customWidth="1"/>
    <col min="8199" max="8201" width="9.26953125" style="20" customWidth="1"/>
    <col min="8202" max="8202" width="2.1796875" style="20" customWidth="1"/>
    <col min="8203" max="8203" width="16.26953125" style="20" customWidth="1"/>
    <col min="8204" max="8204" width="13.453125" style="20" customWidth="1"/>
    <col min="8205" max="8205" width="6.453125" style="20" customWidth="1"/>
    <col min="8206" max="8206" width="10.81640625" style="20" customWidth="1"/>
    <col min="8207" max="8207" width="21.7265625" style="20" customWidth="1"/>
    <col min="8208" max="8208" width="21.453125" style="20" customWidth="1"/>
    <col min="8209" max="8209" width="11.453125" style="20"/>
    <col min="8210" max="8210" width="20.26953125" style="20" customWidth="1"/>
    <col min="8211" max="8211" width="22.7265625" style="20" customWidth="1"/>
    <col min="8212" max="8212" width="21.7265625" style="20" customWidth="1"/>
    <col min="8213" max="8442" width="11.453125" style="20"/>
    <col min="8443" max="8443" width="3.1796875" style="20" customWidth="1"/>
    <col min="8444" max="8444" width="8.7265625" style="20" customWidth="1"/>
    <col min="8445" max="8445" width="16.453125" style="20" customWidth="1"/>
    <col min="8446" max="8446" width="9.453125" style="20" customWidth="1"/>
    <col min="8447" max="8447" width="9" style="20" customWidth="1"/>
    <col min="8448" max="8448" width="9.453125" style="20" customWidth="1"/>
    <col min="8449" max="8449" width="9.1796875" style="20" customWidth="1"/>
    <col min="8450" max="8450" width="13.453125" style="20" customWidth="1"/>
    <col min="8451" max="8451" width="8.81640625" style="20" customWidth="1"/>
    <col min="8452" max="8452" width="9.26953125" style="20" customWidth="1"/>
    <col min="8453" max="8453" width="8.7265625" style="20" customWidth="1"/>
    <col min="8454" max="8454" width="14.1796875" style="20" customWidth="1"/>
    <col min="8455" max="8457" width="9.26953125" style="20" customWidth="1"/>
    <col min="8458" max="8458" width="2.1796875" style="20" customWidth="1"/>
    <col min="8459" max="8459" width="16.26953125" style="20" customWidth="1"/>
    <col min="8460" max="8460" width="13.453125" style="20" customWidth="1"/>
    <col min="8461" max="8461" width="6.453125" style="20" customWidth="1"/>
    <col min="8462" max="8462" width="10.81640625" style="20" customWidth="1"/>
    <col min="8463" max="8463" width="21.7265625" style="20" customWidth="1"/>
    <col min="8464" max="8464" width="21.453125" style="20" customWidth="1"/>
    <col min="8465" max="8465" width="11.453125" style="20"/>
    <col min="8466" max="8466" width="20.26953125" style="20" customWidth="1"/>
    <col min="8467" max="8467" width="22.7265625" style="20" customWidth="1"/>
    <col min="8468" max="8468" width="21.7265625" style="20" customWidth="1"/>
    <col min="8469" max="8698" width="11.453125" style="20"/>
    <col min="8699" max="8699" width="3.1796875" style="20" customWidth="1"/>
    <col min="8700" max="8700" width="8.7265625" style="20" customWidth="1"/>
    <col min="8701" max="8701" width="16.453125" style="20" customWidth="1"/>
    <col min="8702" max="8702" width="9.453125" style="20" customWidth="1"/>
    <col min="8703" max="8703" width="9" style="20" customWidth="1"/>
    <col min="8704" max="8704" width="9.453125" style="20" customWidth="1"/>
    <col min="8705" max="8705" width="9.1796875" style="20" customWidth="1"/>
    <col min="8706" max="8706" width="13.453125" style="20" customWidth="1"/>
    <col min="8707" max="8707" width="8.81640625" style="20" customWidth="1"/>
    <col min="8708" max="8708" width="9.26953125" style="20" customWidth="1"/>
    <col min="8709" max="8709" width="8.7265625" style="20" customWidth="1"/>
    <col min="8710" max="8710" width="14.1796875" style="20" customWidth="1"/>
    <col min="8711" max="8713" width="9.26953125" style="20" customWidth="1"/>
    <col min="8714" max="8714" width="2.1796875" style="20" customWidth="1"/>
    <col min="8715" max="8715" width="16.26953125" style="20" customWidth="1"/>
    <col min="8716" max="8716" width="13.453125" style="20" customWidth="1"/>
    <col min="8717" max="8717" width="6.453125" style="20" customWidth="1"/>
    <col min="8718" max="8718" width="10.81640625" style="20" customWidth="1"/>
    <col min="8719" max="8719" width="21.7265625" style="20" customWidth="1"/>
    <col min="8720" max="8720" width="21.453125" style="20" customWidth="1"/>
    <col min="8721" max="8721" width="11.453125" style="20"/>
    <col min="8722" max="8722" width="20.26953125" style="20" customWidth="1"/>
    <col min="8723" max="8723" width="22.7265625" style="20" customWidth="1"/>
    <col min="8724" max="8724" width="21.7265625" style="20" customWidth="1"/>
    <col min="8725" max="8954" width="11.453125" style="20"/>
    <col min="8955" max="8955" width="3.1796875" style="20" customWidth="1"/>
    <col min="8956" max="8956" width="8.7265625" style="20" customWidth="1"/>
    <col min="8957" max="8957" width="16.453125" style="20" customWidth="1"/>
    <col min="8958" max="8958" width="9.453125" style="20" customWidth="1"/>
    <col min="8959" max="8959" width="9" style="20" customWidth="1"/>
    <col min="8960" max="8960" width="9.453125" style="20" customWidth="1"/>
    <col min="8961" max="8961" width="9.1796875" style="20" customWidth="1"/>
    <col min="8962" max="8962" width="13.453125" style="20" customWidth="1"/>
    <col min="8963" max="8963" width="8.81640625" style="20" customWidth="1"/>
    <col min="8964" max="8964" width="9.26953125" style="20" customWidth="1"/>
    <col min="8965" max="8965" width="8.7265625" style="20" customWidth="1"/>
    <col min="8966" max="8966" width="14.1796875" style="20" customWidth="1"/>
    <col min="8967" max="8969" width="9.26953125" style="20" customWidth="1"/>
    <col min="8970" max="8970" width="2.1796875" style="20" customWidth="1"/>
    <col min="8971" max="8971" width="16.26953125" style="20" customWidth="1"/>
    <col min="8972" max="8972" width="13.453125" style="20" customWidth="1"/>
    <col min="8973" max="8973" width="6.453125" style="20" customWidth="1"/>
    <col min="8974" max="8974" width="10.81640625" style="20" customWidth="1"/>
    <col min="8975" max="8975" width="21.7265625" style="20" customWidth="1"/>
    <col min="8976" max="8976" width="21.453125" style="20" customWidth="1"/>
    <col min="8977" max="8977" width="11.453125" style="20"/>
    <col min="8978" max="8978" width="20.26953125" style="20" customWidth="1"/>
    <col min="8979" max="8979" width="22.7265625" style="20" customWidth="1"/>
    <col min="8980" max="8980" width="21.7265625" style="20" customWidth="1"/>
    <col min="8981" max="9210" width="11.453125" style="20"/>
    <col min="9211" max="9211" width="3.1796875" style="20" customWidth="1"/>
    <col min="9212" max="9212" width="8.7265625" style="20" customWidth="1"/>
    <col min="9213" max="9213" width="16.453125" style="20" customWidth="1"/>
    <col min="9214" max="9214" width="9.453125" style="20" customWidth="1"/>
    <col min="9215" max="9215" width="9" style="20" customWidth="1"/>
    <col min="9216" max="9216" width="9.453125" style="20" customWidth="1"/>
    <col min="9217" max="9217" width="9.1796875" style="20" customWidth="1"/>
    <col min="9218" max="9218" width="13.453125" style="20" customWidth="1"/>
    <col min="9219" max="9219" width="8.81640625" style="20" customWidth="1"/>
    <col min="9220" max="9220" width="9.26953125" style="20" customWidth="1"/>
    <col min="9221" max="9221" width="8.7265625" style="20" customWidth="1"/>
    <col min="9222" max="9222" width="14.1796875" style="20" customWidth="1"/>
    <col min="9223" max="9225" width="9.26953125" style="20" customWidth="1"/>
    <col min="9226" max="9226" width="2.1796875" style="20" customWidth="1"/>
    <col min="9227" max="9227" width="16.26953125" style="20" customWidth="1"/>
    <col min="9228" max="9228" width="13.453125" style="20" customWidth="1"/>
    <col min="9229" max="9229" width="6.453125" style="20" customWidth="1"/>
    <col min="9230" max="9230" width="10.81640625" style="20" customWidth="1"/>
    <col min="9231" max="9231" width="21.7265625" style="20" customWidth="1"/>
    <col min="9232" max="9232" width="21.453125" style="20" customWidth="1"/>
    <col min="9233" max="9233" width="11.453125" style="20"/>
    <col min="9234" max="9234" width="20.26953125" style="20" customWidth="1"/>
    <col min="9235" max="9235" width="22.7265625" style="20" customWidth="1"/>
    <col min="9236" max="9236" width="21.7265625" style="20" customWidth="1"/>
    <col min="9237" max="9466" width="11.453125" style="20"/>
    <col min="9467" max="9467" width="3.1796875" style="20" customWidth="1"/>
    <col min="9468" max="9468" width="8.7265625" style="20" customWidth="1"/>
    <col min="9469" max="9469" width="16.453125" style="20" customWidth="1"/>
    <col min="9470" max="9470" width="9.453125" style="20" customWidth="1"/>
    <col min="9471" max="9471" width="9" style="20" customWidth="1"/>
    <col min="9472" max="9472" width="9.453125" style="20" customWidth="1"/>
    <col min="9473" max="9473" width="9.1796875" style="20" customWidth="1"/>
    <col min="9474" max="9474" width="13.453125" style="20" customWidth="1"/>
    <col min="9475" max="9475" width="8.81640625" style="20" customWidth="1"/>
    <col min="9476" max="9476" width="9.26953125" style="20" customWidth="1"/>
    <col min="9477" max="9477" width="8.7265625" style="20" customWidth="1"/>
    <col min="9478" max="9478" width="14.1796875" style="20" customWidth="1"/>
    <col min="9479" max="9481" width="9.26953125" style="20" customWidth="1"/>
    <col min="9482" max="9482" width="2.1796875" style="20" customWidth="1"/>
    <col min="9483" max="9483" width="16.26953125" style="20" customWidth="1"/>
    <col min="9484" max="9484" width="13.453125" style="20" customWidth="1"/>
    <col min="9485" max="9485" width="6.453125" style="20" customWidth="1"/>
    <col min="9486" max="9486" width="10.81640625" style="20" customWidth="1"/>
    <col min="9487" max="9487" width="21.7265625" style="20" customWidth="1"/>
    <col min="9488" max="9488" width="21.453125" style="20" customWidth="1"/>
    <col min="9489" max="9489" width="11.453125" style="20"/>
    <col min="9490" max="9490" width="20.26953125" style="20" customWidth="1"/>
    <col min="9491" max="9491" width="22.7265625" style="20" customWidth="1"/>
    <col min="9492" max="9492" width="21.7265625" style="20" customWidth="1"/>
    <col min="9493" max="9722" width="11.453125" style="20"/>
    <col min="9723" max="9723" width="3.1796875" style="20" customWidth="1"/>
    <col min="9724" max="9724" width="8.7265625" style="20" customWidth="1"/>
    <col min="9725" max="9725" width="16.453125" style="20" customWidth="1"/>
    <col min="9726" max="9726" width="9.453125" style="20" customWidth="1"/>
    <col min="9727" max="9727" width="9" style="20" customWidth="1"/>
    <col min="9728" max="9728" width="9.453125" style="20" customWidth="1"/>
    <col min="9729" max="9729" width="9.1796875" style="20" customWidth="1"/>
    <col min="9730" max="9730" width="13.453125" style="20" customWidth="1"/>
    <col min="9731" max="9731" width="8.81640625" style="20" customWidth="1"/>
    <col min="9732" max="9732" width="9.26953125" style="20" customWidth="1"/>
    <col min="9733" max="9733" width="8.7265625" style="20" customWidth="1"/>
    <col min="9734" max="9734" width="14.1796875" style="20" customWidth="1"/>
    <col min="9735" max="9737" width="9.26953125" style="20" customWidth="1"/>
    <col min="9738" max="9738" width="2.1796875" style="20" customWidth="1"/>
    <col min="9739" max="9739" width="16.26953125" style="20" customWidth="1"/>
    <col min="9740" max="9740" width="13.453125" style="20" customWidth="1"/>
    <col min="9741" max="9741" width="6.453125" style="20" customWidth="1"/>
    <col min="9742" max="9742" width="10.81640625" style="20" customWidth="1"/>
    <col min="9743" max="9743" width="21.7265625" style="20" customWidth="1"/>
    <col min="9744" max="9744" width="21.453125" style="20" customWidth="1"/>
    <col min="9745" max="9745" width="11.453125" style="20"/>
    <col min="9746" max="9746" width="20.26953125" style="20" customWidth="1"/>
    <col min="9747" max="9747" width="22.7265625" style="20" customWidth="1"/>
    <col min="9748" max="9748" width="21.7265625" style="20" customWidth="1"/>
    <col min="9749" max="9978" width="11.453125" style="20"/>
    <col min="9979" max="9979" width="3.1796875" style="20" customWidth="1"/>
    <col min="9980" max="9980" width="8.7265625" style="20" customWidth="1"/>
    <col min="9981" max="9981" width="16.453125" style="20" customWidth="1"/>
    <col min="9982" max="9982" width="9.453125" style="20" customWidth="1"/>
    <col min="9983" max="9983" width="9" style="20" customWidth="1"/>
    <col min="9984" max="9984" width="9.453125" style="20" customWidth="1"/>
    <col min="9985" max="9985" width="9.1796875" style="20" customWidth="1"/>
    <col min="9986" max="9986" width="13.453125" style="20" customWidth="1"/>
    <col min="9987" max="9987" width="8.81640625" style="20" customWidth="1"/>
    <col min="9988" max="9988" width="9.26953125" style="20" customWidth="1"/>
    <col min="9989" max="9989" width="8.7265625" style="20" customWidth="1"/>
    <col min="9990" max="9990" width="14.1796875" style="20" customWidth="1"/>
    <col min="9991" max="9993" width="9.26953125" style="20" customWidth="1"/>
    <col min="9994" max="9994" width="2.1796875" style="20" customWidth="1"/>
    <col min="9995" max="9995" width="16.26953125" style="20" customWidth="1"/>
    <col min="9996" max="9996" width="13.453125" style="20" customWidth="1"/>
    <col min="9997" max="9997" width="6.453125" style="20" customWidth="1"/>
    <col min="9998" max="9998" width="10.81640625" style="20" customWidth="1"/>
    <col min="9999" max="9999" width="21.7265625" style="20" customWidth="1"/>
    <col min="10000" max="10000" width="21.453125" style="20" customWidth="1"/>
    <col min="10001" max="10001" width="11.453125" style="20"/>
    <col min="10002" max="10002" width="20.26953125" style="20" customWidth="1"/>
    <col min="10003" max="10003" width="22.7265625" style="20" customWidth="1"/>
    <col min="10004" max="10004" width="21.7265625" style="20" customWidth="1"/>
    <col min="10005" max="10234" width="11.453125" style="20"/>
    <col min="10235" max="10235" width="3.1796875" style="20" customWidth="1"/>
    <col min="10236" max="10236" width="8.7265625" style="20" customWidth="1"/>
    <col min="10237" max="10237" width="16.453125" style="20" customWidth="1"/>
    <col min="10238" max="10238" width="9.453125" style="20" customWidth="1"/>
    <col min="10239" max="10239" width="9" style="20" customWidth="1"/>
    <col min="10240" max="10240" width="9.453125" style="20" customWidth="1"/>
    <col min="10241" max="10241" width="9.1796875" style="20" customWidth="1"/>
    <col min="10242" max="10242" width="13.453125" style="20" customWidth="1"/>
    <col min="10243" max="10243" width="8.81640625" style="20" customWidth="1"/>
    <col min="10244" max="10244" width="9.26953125" style="20" customWidth="1"/>
    <col min="10245" max="10245" width="8.7265625" style="20" customWidth="1"/>
    <col min="10246" max="10246" width="14.1796875" style="20" customWidth="1"/>
    <col min="10247" max="10249" width="9.26953125" style="20" customWidth="1"/>
    <col min="10250" max="10250" width="2.1796875" style="20" customWidth="1"/>
    <col min="10251" max="10251" width="16.26953125" style="20" customWidth="1"/>
    <col min="10252" max="10252" width="13.453125" style="20" customWidth="1"/>
    <col min="10253" max="10253" width="6.453125" style="20" customWidth="1"/>
    <col min="10254" max="10254" width="10.81640625" style="20" customWidth="1"/>
    <col min="10255" max="10255" width="21.7265625" style="20" customWidth="1"/>
    <col min="10256" max="10256" width="21.453125" style="20" customWidth="1"/>
    <col min="10257" max="10257" width="11.453125" style="20"/>
    <col min="10258" max="10258" width="20.26953125" style="20" customWidth="1"/>
    <col min="10259" max="10259" width="22.7265625" style="20" customWidth="1"/>
    <col min="10260" max="10260" width="21.7265625" style="20" customWidth="1"/>
    <col min="10261" max="10490" width="11.453125" style="20"/>
    <col min="10491" max="10491" width="3.1796875" style="20" customWidth="1"/>
    <col min="10492" max="10492" width="8.7265625" style="20" customWidth="1"/>
    <col min="10493" max="10493" width="16.453125" style="20" customWidth="1"/>
    <col min="10494" max="10494" width="9.453125" style="20" customWidth="1"/>
    <col min="10495" max="10495" width="9" style="20" customWidth="1"/>
    <col min="10496" max="10496" width="9.453125" style="20" customWidth="1"/>
    <col min="10497" max="10497" width="9.1796875" style="20" customWidth="1"/>
    <col min="10498" max="10498" width="13.453125" style="20" customWidth="1"/>
    <col min="10499" max="10499" width="8.81640625" style="20" customWidth="1"/>
    <col min="10500" max="10500" width="9.26953125" style="20" customWidth="1"/>
    <col min="10501" max="10501" width="8.7265625" style="20" customWidth="1"/>
    <col min="10502" max="10502" width="14.1796875" style="20" customWidth="1"/>
    <col min="10503" max="10505" width="9.26953125" style="20" customWidth="1"/>
    <col min="10506" max="10506" width="2.1796875" style="20" customWidth="1"/>
    <col min="10507" max="10507" width="16.26953125" style="20" customWidth="1"/>
    <col min="10508" max="10508" width="13.453125" style="20" customWidth="1"/>
    <col min="10509" max="10509" width="6.453125" style="20" customWidth="1"/>
    <col min="10510" max="10510" width="10.81640625" style="20" customWidth="1"/>
    <col min="10511" max="10511" width="21.7265625" style="20" customWidth="1"/>
    <col min="10512" max="10512" width="21.453125" style="20" customWidth="1"/>
    <col min="10513" max="10513" width="11.453125" style="20"/>
    <col min="10514" max="10514" width="20.26953125" style="20" customWidth="1"/>
    <col min="10515" max="10515" width="22.7265625" style="20" customWidth="1"/>
    <col min="10516" max="10516" width="21.7265625" style="20" customWidth="1"/>
    <col min="10517" max="10746" width="11.453125" style="20"/>
    <col min="10747" max="10747" width="3.1796875" style="20" customWidth="1"/>
    <col min="10748" max="10748" width="8.7265625" style="20" customWidth="1"/>
    <col min="10749" max="10749" width="16.453125" style="20" customWidth="1"/>
    <col min="10750" max="10750" width="9.453125" style="20" customWidth="1"/>
    <col min="10751" max="10751" width="9" style="20" customWidth="1"/>
    <col min="10752" max="10752" width="9.453125" style="20" customWidth="1"/>
    <col min="10753" max="10753" width="9.1796875" style="20" customWidth="1"/>
    <col min="10754" max="10754" width="13.453125" style="20" customWidth="1"/>
    <col min="10755" max="10755" width="8.81640625" style="20" customWidth="1"/>
    <col min="10756" max="10756" width="9.26953125" style="20" customWidth="1"/>
    <col min="10757" max="10757" width="8.7265625" style="20" customWidth="1"/>
    <col min="10758" max="10758" width="14.1796875" style="20" customWidth="1"/>
    <col min="10759" max="10761" width="9.26953125" style="20" customWidth="1"/>
    <col min="10762" max="10762" width="2.1796875" style="20" customWidth="1"/>
    <col min="10763" max="10763" width="16.26953125" style="20" customWidth="1"/>
    <col min="10764" max="10764" width="13.453125" style="20" customWidth="1"/>
    <col min="10765" max="10765" width="6.453125" style="20" customWidth="1"/>
    <col min="10766" max="10766" width="10.81640625" style="20" customWidth="1"/>
    <col min="10767" max="10767" width="21.7265625" style="20" customWidth="1"/>
    <col min="10768" max="10768" width="21.453125" style="20" customWidth="1"/>
    <col min="10769" max="10769" width="11.453125" style="20"/>
    <col min="10770" max="10770" width="20.26953125" style="20" customWidth="1"/>
    <col min="10771" max="10771" width="22.7265625" style="20" customWidth="1"/>
    <col min="10772" max="10772" width="21.7265625" style="20" customWidth="1"/>
    <col min="10773" max="11002" width="11.453125" style="20"/>
    <col min="11003" max="11003" width="3.1796875" style="20" customWidth="1"/>
    <col min="11004" max="11004" width="8.7265625" style="20" customWidth="1"/>
    <col min="11005" max="11005" width="16.453125" style="20" customWidth="1"/>
    <col min="11006" max="11006" width="9.453125" style="20" customWidth="1"/>
    <col min="11007" max="11007" width="9" style="20" customWidth="1"/>
    <col min="11008" max="11008" width="9.453125" style="20" customWidth="1"/>
    <col min="11009" max="11009" width="9.1796875" style="20" customWidth="1"/>
    <col min="11010" max="11010" width="13.453125" style="20" customWidth="1"/>
    <col min="11011" max="11011" width="8.81640625" style="20" customWidth="1"/>
    <col min="11012" max="11012" width="9.26953125" style="20" customWidth="1"/>
    <col min="11013" max="11013" width="8.7265625" style="20" customWidth="1"/>
    <col min="11014" max="11014" width="14.1796875" style="20" customWidth="1"/>
    <col min="11015" max="11017" width="9.26953125" style="20" customWidth="1"/>
    <col min="11018" max="11018" width="2.1796875" style="20" customWidth="1"/>
    <col min="11019" max="11019" width="16.26953125" style="20" customWidth="1"/>
    <col min="11020" max="11020" width="13.453125" style="20" customWidth="1"/>
    <col min="11021" max="11021" width="6.453125" style="20" customWidth="1"/>
    <col min="11022" max="11022" width="10.81640625" style="20" customWidth="1"/>
    <col min="11023" max="11023" width="21.7265625" style="20" customWidth="1"/>
    <col min="11024" max="11024" width="21.453125" style="20" customWidth="1"/>
    <col min="11025" max="11025" width="11.453125" style="20"/>
    <col min="11026" max="11026" width="20.26953125" style="20" customWidth="1"/>
    <col min="11027" max="11027" width="22.7265625" style="20" customWidth="1"/>
    <col min="11028" max="11028" width="21.7265625" style="20" customWidth="1"/>
    <col min="11029" max="11258" width="11.453125" style="20"/>
    <col min="11259" max="11259" width="3.1796875" style="20" customWidth="1"/>
    <col min="11260" max="11260" width="8.7265625" style="20" customWidth="1"/>
    <col min="11261" max="11261" width="16.453125" style="20" customWidth="1"/>
    <col min="11262" max="11262" width="9.453125" style="20" customWidth="1"/>
    <col min="11263" max="11263" width="9" style="20" customWidth="1"/>
    <col min="11264" max="11264" width="9.453125" style="20" customWidth="1"/>
    <col min="11265" max="11265" width="9.1796875" style="20" customWidth="1"/>
    <col min="11266" max="11266" width="13.453125" style="20" customWidth="1"/>
    <col min="11267" max="11267" width="8.81640625" style="20" customWidth="1"/>
    <col min="11268" max="11268" width="9.26953125" style="20" customWidth="1"/>
    <col min="11269" max="11269" width="8.7265625" style="20" customWidth="1"/>
    <col min="11270" max="11270" width="14.1796875" style="20" customWidth="1"/>
    <col min="11271" max="11273" width="9.26953125" style="20" customWidth="1"/>
    <col min="11274" max="11274" width="2.1796875" style="20" customWidth="1"/>
    <col min="11275" max="11275" width="16.26953125" style="20" customWidth="1"/>
    <col min="11276" max="11276" width="13.453125" style="20" customWidth="1"/>
    <col min="11277" max="11277" width="6.453125" style="20" customWidth="1"/>
    <col min="11278" max="11278" width="10.81640625" style="20" customWidth="1"/>
    <col min="11279" max="11279" width="21.7265625" style="20" customWidth="1"/>
    <col min="11280" max="11280" width="21.453125" style="20" customWidth="1"/>
    <col min="11281" max="11281" width="11.453125" style="20"/>
    <col min="11282" max="11282" width="20.26953125" style="20" customWidth="1"/>
    <col min="11283" max="11283" width="22.7265625" style="20" customWidth="1"/>
    <col min="11284" max="11284" width="21.7265625" style="20" customWidth="1"/>
    <col min="11285" max="11514" width="11.453125" style="20"/>
    <col min="11515" max="11515" width="3.1796875" style="20" customWidth="1"/>
    <col min="11516" max="11516" width="8.7265625" style="20" customWidth="1"/>
    <col min="11517" max="11517" width="16.453125" style="20" customWidth="1"/>
    <col min="11518" max="11518" width="9.453125" style="20" customWidth="1"/>
    <col min="11519" max="11519" width="9" style="20" customWidth="1"/>
    <col min="11520" max="11520" width="9.453125" style="20" customWidth="1"/>
    <col min="11521" max="11521" width="9.1796875" style="20" customWidth="1"/>
    <col min="11522" max="11522" width="13.453125" style="20" customWidth="1"/>
    <col min="11523" max="11523" width="8.81640625" style="20" customWidth="1"/>
    <col min="11524" max="11524" width="9.26953125" style="20" customWidth="1"/>
    <col min="11525" max="11525" width="8.7265625" style="20" customWidth="1"/>
    <col min="11526" max="11526" width="14.1796875" style="20" customWidth="1"/>
    <col min="11527" max="11529" width="9.26953125" style="20" customWidth="1"/>
    <col min="11530" max="11530" width="2.1796875" style="20" customWidth="1"/>
    <col min="11531" max="11531" width="16.26953125" style="20" customWidth="1"/>
    <col min="11532" max="11532" width="13.453125" style="20" customWidth="1"/>
    <col min="11533" max="11533" width="6.453125" style="20" customWidth="1"/>
    <col min="11534" max="11534" width="10.81640625" style="20" customWidth="1"/>
    <col min="11535" max="11535" width="21.7265625" style="20" customWidth="1"/>
    <col min="11536" max="11536" width="21.453125" style="20" customWidth="1"/>
    <col min="11537" max="11537" width="11.453125" style="20"/>
    <col min="11538" max="11538" width="20.26953125" style="20" customWidth="1"/>
    <col min="11539" max="11539" width="22.7265625" style="20" customWidth="1"/>
    <col min="11540" max="11540" width="21.7265625" style="20" customWidth="1"/>
    <col min="11541" max="11770" width="11.453125" style="20"/>
    <col min="11771" max="11771" width="3.1796875" style="20" customWidth="1"/>
    <col min="11772" max="11772" width="8.7265625" style="20" customWidth="1"/>
    <col min="11773" max="11773" width="16.453125" style="20" customWidth="1"/>
    <col min="11774" max="11774" width="9.453125" style="20" customWidth="1"/>
    <col min="11775" max="11775" width="9" style="20" customWidth="1"/>
    <col min="11776" max="11776" width="9.453125" style="20" customWidth="1"/>
    <col min="11777" max="11777" width="9.1796875" style="20" customWidth="1"/>
    <col min="11778" max="11778" width="13.453125" style="20" customWidth="1"/>
    <col min="11779" max="11779" width="8.81640625" style="20" customWidth="1"/>
    <col min="11780" max="11780" width="9.26953125" style="20" customWidth="1"/>
    <col min="11781" max="11781" width="8.7265625" style="20" customWidth="1"/>
    <col min="11782" max="11782" width="14.1796875" style="20" customWidth="1"/>
    <col min="11783" max="11785" width="9.26953125" style="20" customWidth="1"/>
    <col min="11786" max="11786" width="2.1796875" style="20" customWidth="1"/>
    <col min="11787" max="11787" width="16.26953125" style="20" customWidth="1"/>
    <col min="11788" max="11788" width="13.453125" style="20" customWidth="1"/>
    <col min="11789" max="11789" width="6.453125" style="20" customWidth="1"/>
    <col min="11790" max="11790" width="10.81640625" style="20" customWidth="1"/>
    <col min="11791" max="11791" width="21.7265625" style="20" customWidth="1"/>
    <col min="11792" max="11792" width="21.453125" style="20" customWidth="1"/>
    <col min="11793" max="11793" width="11.453125" style="20"/>
    <col min="11794" max="11794" width="20.26953125" style="20" customWidth="1"/>
    <col min="11795" max="11795" width="22.7265625" style="20" customWidth="1"/>
    <col min="11796" max="11796" width="21.7265625" style="20" customWidth="1"/>
    <col min="11797" max="12026" width="11.453125" style="20"/>
    <col min="12027" max="12027" width="3.1796875" style="20" customWidth="1"/>
    <col min="12028" max="12028" width="8.7265625" style="20" customWidth="1"/>
    <col min="12029" max="12029" width="16.453125" style="20" customWidth="1"/>
    <col min="12030" max="12030" width="9.453125" style="20" customWidth="1"/>
    <col min="12031" max="12031" width="9" style="20" customWidth="1"/>
    <col min="12032" max="12032" width="9.453125" style="20" customWidth="1"/>
    <col min="12033" max="12033" width="9.1796875" style="20" customWidth="1"/>
    <col min="12034" max="12034" width="13.453125" style="20" customWidth="1"/>
    <col min="12035" max="12035" width="8.81640625" style="20" customWidth="1"/>
    <col min="12036" max="12036" width="9.26953125" style="20" customWidth="1"/>
    <col min="12037" max="12037" width="8.7265625" style="20" customWidth="1"/>
    <col min="12038" max="12038" width="14.1796875" style="20" customWidth="1"/>
    <col min="12039" max="12041" width="9.26953125" style="20" customWidth="1"/>
    <col min="12042" max="12042" width="2.1796875" style="20" customWidth="1"/>
    <col min="12043" max="12043" width="16.26953125" style="20" customWidth="1"/>
    <col min="12044" max="12044" width="13.453125" style="20" customWidth="1"/>
    <col min="12045" max="12045" width="6.453125" style="20" customWidth="1"/>
    <col min="12046" max="12046" width="10.81640625" style="20" customWidth="1"/>
    <col min="12047" max="12047" width="21.7265625" style="20" customWidth="1"/>
    <col min="12048" max="12048" width="21.453125" style="20" customWidth="1"/>
    <col min="12049" max="12049" width="11.453125" style="20"/>
    <col min="12050" max="12050" width="20.26953125" style="20" customWidth="1"/>
    <col min="12051" max="12051" width="22.7265625" style="20" customWidth="1"/>
    <col min="12052" max="12052" width="21.7265625" style="20" customWidth="1"/>
    <col min="12053" max="12282" width="11.453125" style="20"/>
    <col min="12283" max="12283" width="3.1796875" style="20" customWidth="1"/>
    <col min="12284" max="12284" width="8.7265625" style="20" customWidth="1"/>
    <col min="12285" max="12285" width="16.453125" style="20" customWidth="1"/>
    <col min="12286" max="12286" width="9.453125" style="20" customWidth="1"/>
    <col min="12287" max="12287" width="9" style="20" customWidth="1"/>
    <col min="12288" max="12288" width="9.453125" style="20" customWidth="1"/>
    <col min="12289" max="12289" width="9.1796875" style="20" customWidth="1"/>
    <col min="12290" max="12290" width="13.453125" style="20" customWidth="1"/>
    <col min="12291" max="12291" width="8.81640625" style="20" customWidth="1"/>
    <col min="12292" max="12292" width="9.26953125" style="20" customWidth="1"/>
    <col min="12293" max="12293" width="8.7265625" style="20" customWidth="1"/>
    <col min="12294" max="12294" width="14.1796875" style="20" customWidth="1"/>
    <col min="12295" max="12297" width="9.26953125" style="20" customWidth="1"/>
    <col min="12298" max="12298" width="2.1796875" style="20" customWidth="1"/>
    <col min="12299" max="12299" width="16.26953125" style="20" customWidth="1"/>
    <col min="12300" max="12300" width="13.453125" style="20" customWidth="1"/>
    <col min="12301" max="12301" width="6.453125" style="20" customWidth="1"/>
    <col min="12302" max="12302" width="10.81640625" style="20" customWidth="1"/>
    <col min="12303" max="12303" width="21.7265625" style="20" customWidth="1"/>
    <col min="12304" max="12304" width="21.453125" style="20" customWidth="1"/>
    <col min="12305" max="12305" width="11.453125" style="20"/>
    <col min="12306" max="12306" width="20.26953125" style="20" customWidth="1"/>
    <col min="12307" max="12307" width="22.7265625" style="20" customWidth="1"/>
    <col min="12308" max="12308" width="21.7265625" style="20" customWidth="1"/>
    <col min="12309" max="12538" width="11.453125" style="20"/>
    <col min="12539" max="12539" width="3.1796875" style="20" customWidth="1"/>
    <col min="12540" max="12540" width="8.7265625" style="20" customWidth="1"/>
    <col min="12541" max="12541" width="16.453125" style="20" customWidth="1"/>
    <col min="12542" max="12542" width="9.453125" style="20" customWidth="1"/>
    <col min="12543" max="12543" width="9" style="20" customWidth="1"/>
    <col min="12544" max="12544" width="9.453125" style="20" customWidth="1"/>
    <col min="12545" max="12545" width="9.1796875" style="20" customWidth="1"/>
    <col min="12546" max="12546" width="13.453125" style="20" customWidth="1"/>
    <col min="12547" max="12547" width="8.81640625" style="20" customWidth="1"/>
    <col min="12548" max="12548" width="9.26953125" style="20" customWidth="1"/>
    <col min="12549" max="12549" width="8.7265625" style="20" customWidth="1"/>
    <col min="12550" max="12550" width="14.1796875" style="20" customWidth="1"/>
    <col min="12551" max="12553" width="9.26953125" style="20" customWidth="1"/>
    <col min="12554" max="12554" width="2.1796875" style="20" customWidth="1"/>
    <col min="12555" max="12555" width="16.26953125" style="20" customWidth="1"/>
    <col min="12556" max="12556" width="13.453125" style="20" customWidth="1"/>
    <col min="12557" max="12557" width="6.453125" style="20" customWidth="1"/>
    <col min="12558" max="12558" width="10.81640625" style="20" customWidth="1"/>
    <col min="12559" max="12559" width="21.7265625" style="20" customWidth="1"/>
    <col min="12560" max="12560" width="21.453125" style="20" customWidth="1"/>
    <col min="12561" max="12561" width="11.453125" style="20"/>
    <col min="12562" max="12562" width="20.26953125" style="20" customWidth="1"/>
    <col min="12563" max="12563" width="22.7265625" style="20" customWidth="1"/>
    <col min="12564" max="12564" width="21.7265625" style="20" customWidth="1"/>
    <col min="12565" max="12794" width="11.453125" style="20"/>
    <col min="12795" max="12795" width="3.1796875" style="20" customWidth="1"/>
    <col min="12796" max="12796" width="8.7265625" style="20" customWidth="1"/>
    <col min="12797" max="12797" width="16.453125" style="20" customWidth="1"/>
    <col min="12798" max="12798" width="9.453125" style="20" customWidth="1"/>
    <col min="12799" max="12799" width="9" style="20" customWidth="1"/>
    <col min="12800" max="12800" width="9.453125" style="20" customWidth="1"/>
    <col min="12801" max="12801" width="9.1796875" style="20" customWidth="1"/>
    <col min="12802" max="12802" width="13.453125" style="20" customWidth="1"/>
    <col min="12803" max="12803" width="8.81640625" style="20" customWidth="1"/>
    <col min="12804" max="12804" width="9.26953125" style="20" customWidth="1"/>
    <col min="12805" max="12805" width="8.7265625" style="20" customWidth="1"/>
    <col min="12806" max="12806" width="14.1796875" style="20" customWidth="1"/>
    <col min="12807" max="12809" width="9.26953125" style="20" customWidth="1"/>
    <col min="12810" max="12810" width="2.1796875" style="20" customWidth="1"/>
    <col min="12811" max="12811" width="16.26953125" style="20" customWidth="1"/>
    <col min="12812" max="12812" width="13.453125" style="20" customWidth="1"/>
    <col min="12813" max="12813" width="6.453125" style="20" customWidth="1"/>
    <col min="12814" max="12814" width="10.81640625" style="20" customWidth="1"/>
    <col min="12815" max="12815" width="21.7265625" style="20" customWidth="1"/>
    <col min="12816" max="12816" width="21.453125" style="20" customWidth="1"/>
    <col min="12817" max="12817" width="11.453125" style="20"/>
    <col min="12818" max="12818" width="20.26953125" style="20" customWidth="1"/>
    <col min="12819" max="12819" width="22.7265625" style="20" customWidth="1"/>
    <col min="12820" max="12820" width="21.7265625" style="20" customWidth="1"/>
    <col min="12821" max="13050" width="11.453125" style="20"/>
    <col min="13051" max="13051" width="3.1796875" style="20" customWidth="1"/>
    <col min="13052" max="13052" width="8.7265625" style="20" customWidth="1"/>
    <col min="13053" max="13053" width="16.453125" style="20" customWidth="1"/>
    <col min="13054" max="13054" width="9.453125" style="20" customWidth="1"/>
    <col min="13055" max="13055" width="9" style="20" customWidth="1"/>
    <col min="13056" max="13056" width="9.453125" style="20" customWidth="1"/>
    <col min="13057" max="13057" width="9.1796875" style="20" customWidth="1"/>
    <col min="13058" max="13058" width="13.453125" style="20" customWidth="1"/>
    <col min="13059" max="13059" width="8.81640625" style="20" customWidth="1"/>
    <col min="13060" max="13060" width="9.26953125" style="20" customWidth="1"/>
    <col min="13061" max="13061" width="8.7265625" style="20" customWidth="1"/>
    <col min="13062" max="13062" width="14.1796875" style="20" customWidth="1"/>
    <col min="13063" max="13065" width="9.26953125" style="20" customWidth="1"/>
    <col min="13066" max="13066" width="2.1796875" style="20" customWidth="1"/>
    <col min="13067" max="13067" width="16.26953125" style="20" customWidth="1"/>
    <col min="13068" max="13068" width="13.453125" style="20" customWidth="1"/>
    <col min="13069" max="13069" width="6.453125" style="20" customWidth="1"/>
    <col min="13070" max="13070" width="10.81640625" style="20" customWidth="1"/>
    <col min="13071" max="13071" width="21.7265625" style="20" customWidth="1"/>
    <col min="13072" max="13072" width="21.453125" style="20" customWidth="1"/>
    <col min="13073" max="13073" width="11.453125" style="20"/>
    <col min="13074" max="13074" width="20.26953125" style="20" customWidth="1"/>
    <col min="13075" max="13075" width="22.7265625" style="20" customWidth="1"/>
    <col min="13076" max="13076" width="21.7265625" style="20" customWidth="1"/>
    <col min="13077" max="13306" width="11.453125" style="20"/>
    <col min="13307" max="13307" width="3.1796875" style="20" customWidth="1"/>
    <col min="13308" max="13308" width="8.7265625" style="20" customWidth="1"/>
    <col min="13309" max="13309" width="16.453125" style="20" customWidth="1"/>
    <col min="13310" max="13310" width="9.453125" style="20" customWidth="1"/>
    <col min="13311" max="13311" width="9" style="20" customWidth="1"/>
    <col min="13312" max="13312" width="9.453125" style="20" customWidth="1"/>
    <col min="13313" max="13313" width="9.1796875" style="20" customWidth="1"/>
    <col min="13314" max="13314" width="13.453125" style="20" customWidth="1"/>
    <col min="13315" max="13315" width="8.81640625" style="20" customWidth="1"/>
    <col min="13316" max="13316" width="9.26953125" style="20" customWidth="1"/>
    <col min="13317" max="13317" width="8.7265625" style="20" customWidth="1"/>
    <col min="13318" max="13318" width="14.1796875" style="20" customWidth="1"/>
    <col min="13319" max="13321" width="9.26953125" style="20" customWidth="1"/>
    <col min="13322" max="13322" width="2.1796875" style="20" customWidth="1"/>
    <col min="13323" max="13323" width="16.26953125" style="20" customWidth="1"/>
    <col min="13324" max="13324" width="13.453125" style="20" customWidth="1"/>
    <col min="13325" max="13325" width="6.453125" style="20" customWidth="1"/>
    <col min="13326" max="13326" width="10.81640625" style="20" customWidth="1"/>
    <col min="13327" max="13327" width="21.7265625" style="20" customWidth="1"/>
    <col min="13328" max="13328" width="21.453125" style="20" customWidth="1"/>
    <col min="13329" max="13329" width="11.453125" style="20"/>
    <col min="13330" max="13330" width="20.26953125" style="20" customWidth="1"/>
    <col min="13331" max="13331" width="22.7265625" style="20" customWidth="1"/>
    <col min="13332" max="13332" width="21.7265625" style="20" customWidth="1"/>
    <col min="13333" max="13562" width="11.453125" style="20"/>
    <col min="13563" max="13563" width="3.1796875" style="20" customWidth="1"/>
    <col min="13564" max="13564" width="8.7265625" style="20" customWidth="1"/>
    <col min="13565" max="13565" width="16.453125" style="20" customWidth="1"/>
    <col min="13566" max="13566" width="9.453125" style="20" customWidth="1"/>
    <col min="13567" max="13567" width="9" style="20" customWidth="1"/>
    <col min="13568" max="13568" width="9.453125" style="20" customWidth="1"/>
    <col min="13569" max="13569" width="9.1796875" style="20" customWidth="1"/>
    <col min="13570" max="13570" width="13.453125" style="20" customWidth="1"/>
    <col min="13571" max="13571" width="8.81640625" style="20" customWidth="1"/>
    <col min="13572" max="13572" width="9.26953125" style="20" customWidth="1"/>
    <col min="13573" max="13573" width="8.7265625" style="20" customWidth="1"/>
    <col min="13574" max="13574" width="14.1796875" style="20" customWidth="1"/>
    <col min="13575" max="13577" width="9.26953125" style="20" customWidth="1"/>
    <col min="13578" max="13578" width="2.1796875" style="20" customWidth="1"/>
    <col min="13579" max="13579" width="16.26953125" style="20" customWidth="1"/>
    <col min="13580" max="13580" width="13.453125" style="20" customWidth="1"/>
    <col min="13581" max="13581" width="6.453125" style="20" customWidth="1"/>
    <col min="13582" max="13582" width="10.81640625" style="20" customWidth="1"/>
    <col min="13583" max="13583" width="21.7265625" style="20" customWidth="1"/>
    <col min="13584" max="13584" width="21.453125" style="20" customWidth="1"/>
    <col min="13585" max="13585" width="11.453125" style="20"/>
    <col min="13586" max="13586" width="20.26953125" style="20" customWidth="1"/>
    <col min="13587" max="13587" width="22.7265625" style="20" customWidth="1"/>
    <col min="13588" max="13588" width="21.7265625" style="20" customWidth="1"/>
    <col min="13589" max="13818" width="11.453125" style="20"/>
    <col min="13819" max="13819" width="3.1796875" style="20" customWidth="1"/>
    <col min="13820" max="13820" width="8.7265625" style="20" customWidth="1"/>
    <col min="13821" max="13821" width="16.453125" style="20" customWidth="1"/>
    <col min="13822" max="13822" width="9.453125" style="20" customWidth="1"/>
    <col min="13823" max="13823" width="9" style="20" customWidth="1"/>
    <col min="13824" max="13824" width="9.453125" style="20" customWidth="1"/>
    <col min="13825" max="13825" width="9.1796875" style="20" customWidth="1"/>
    <col min="13826" max="13826" width="13.453125" style="20" customWidth="1"/>
    <col min="13827" max="13827" width="8.81640625" style="20" customWidth="1"/>
    <col min="13828" max="13828" width="9.26953125" style="20" customWidth="1"/>
    <col min="13829" max="13829" width="8.7265625" style="20" customWidth="1"/>
    <col min="13830" max="13830" width="14.1796875" style="20" customWidth="1"/>
    <col min="13831" max="13833" width="9.26953125" style="20" customWidth="1"/>
    <col min="13834" max="13834" width="2.1796875" style="20" customWidth="1"/>
    <col min="13835" max="13835" width="16.26953125" style="20" customWidth="1"/>
    <col min="13836" max="13836" width="13.453125" style="20" customWidth="1"/>
    <col min="13837" max="13837" width="6.453125" style="20" customWidth="1"/>
    <col min="13838" max="13838" width="10.81640625" style="20" customWidth="1"/>
    <col min="13839" max="13839" width="21.7265625" style="20" customWidth="1"/>
    <col min="13840" max="13840" width="21.453125" style="20" customWidth="1"/>
    <col min="13841" max="13841" width="11.453125" style="20"/>
    <col min="13842" max="13842" width="20.26953125" style="20" customWidth="1"/>
    <col min="13843" max="13843" width="22.7265625" style="20" customWidth="1"/>
    <col min="13844" max="13844" width="21.7265625" style="20" customWidth="1"/>
    <col min="13845" max="14074" width="11.453125" style="20"/>
    <col min="14075" max="14075" width="3.1796875" style="20" customWidth="1"/>
    <col min="14076" max="14076" width="8.7265625" style="20" customWidth="1"/>
    <col min="14077" max="14077" width="16.453125" style="20" customWidth="1"/>
    <col min="14078" max="14078" width="9.453125" style="20" customWidth="1"/>
    <col min="14079" max="14079" width="9" style="20" customWidth="1"/>
    <col min="14080" max="14080" width="9.453125" style="20" customWidth="1"/>
    <col min="14081" max="14081" width="9.1796875" style="20" customWidth="1"/>
    <col min="14082" max="14082" width="13.453125" style="20" customWidth="1"/>
    <col min="14083" max="14083" width="8.81640625" style="20" customWidth="1"/>
    <col min="14084" max="14084" width="9.26953125" style="20" customWidth="1"/>
    <col min="14085" max="14085" width="8.7265625" style="20" customWidth="1"/>
    <col min="14086" max="14086" width="14.1796875" style="20" customWidth="1"/>
    <col min="14087" max="14089" width="9.26953125" style="20" customWidth="1"/>
    <col min="14090" max="14090" width="2.1796875" style="20" customWidth="1"/>
    <col min="14091" max="14091" width="16.26953125" style="20" customWidth="1"/>
    <col min="14092" max="14092" width="13.453125" style="20" customWidth="1"/>
    <col min="14093" max="14093" width="6.453125" style="20" customWidth="1"/>
    <col min="14094" max="14094" width="10.81640625" style="20" customWidth="1"/>
    <col min="14095" max="14095" width="21.7265625" style="20" customWidth="1"/>
    <col min="14096" max="14096" width="21.453125" style="20" customWidth="1"/>
    <col min="14097" max="14097" width="11.453125" style="20"/>
    <col min="14098" max="14098" width="20.26953125" style="20" customWidth="1"/>
    <col min="14099" max="14099" width="22.7265625" style="20" customWidth="1"/>
    <col min="14100" max="14100" width="21.7265625" style="20" customWidth="1"/>
    <col min="14101" max="14330" width="11.453125" style="20"/>
    <col min="14331" max="14331" width="3.1796875" style="20" customWidth="1"/>
    <col min="14332" max="14332" width="8.7265625" style="20" customWidth="1"/>
    <col min="14333" max="14333" width="16.453125" style="20" customWidth="1"/>
    <col min="14334" max="14334" width="9.453125" style="20" customWidth="1"/>
    <col min="14335" max="14335" width="9" style="20" customWidth="1"/>
    <col min="14336" max="14336" width="9.453125" style="20" customWidth="1"/>
    <col min="14337" max="14337" width="9.1796875" style="20" customWidth="1"/>
    <col min="14338" max="14338" width="13.453125" style="20" customWidth="1"/>
    <col min="14339" max="14339" width="8.81640625" style="20" customWidth="1"/>
    <col min="14340" max="14340" width="9.26953125" style="20" customWidth="1"/>
    <col min="14341" max="14341" width="8.7265625" style="20" customWidth="1"/>
    <col min="14342" max="14342" width="14.1796875" style="20" customWidth="1"/>
    <col min="14343" max="14345" width="9.26953125" style="20" customWidth="1"/>
    <col min="14346" max="14346" width="2.1796875" style="20" customWidth="1"/>
    <col min="14347" max="14347" width="16.26953125" style="20" customWidth="1"/>
    <col min="14348" max="14348" width="13.453125" style="20" customWidth="1"/>
    <col min="14349" max="14349" width="6.453125" style="20" customWidth="1"/>
    <col min="14350" max="14350" width="10.81640625" style="20" customWidth="1"/>
    <col min="14351" max="14351" width="21.7265625" style="20" customWidth="1"/>
    <col min="14352" max="14352" width="21.453125" style="20" customWidth="1"/>
    <col min="14353" max="14353" width="11.453125" style="20"/>
    <col min="14354" max="14354" width="20.26953125" style="20" customWidth="1"/>
    <col min="14355" max="14355" width="22.7265625" style="20" customWidth="1"/>
    <col min="14356" max="14356" width="21.7265625" style="20" customWidth="1"/>
    <col min="14357" max="14586" width="11.453125" style="20"/>
    <col min="14587" max="14587" width="3.1796875" style="20" customWidth="1"/>
    <col min="14588" max="14588" width="8.7265625" style="20" customWidth="1"/>
    <col min="14589" max="14589" width="16.453125" style="20" customWidth="1"/>
    <col min="14590" max="14590" width="9.453125" style="20" customWidth="1"/>
    <col min="14591" max="14591" width="9" style="20" customWidth="1"/>
    <col min="14592" max="14592" width="9.453125" style="20" customWidth="1"/>
    <col min="14593" max="14593" width="9.1796875" style="20" customWidth="1"/>
    <col min="14594" max="14594" width="13.453125" style="20" customWidth="1"/>
    <col min="14595" max="14595" width="8.81640625" style="20" customWidth="1"/>
    <col min="14596" max="14596" width="9.26953125" style="20" customWidth="1"/>
    <col min="14597" max="14597" width="8.7265625" style="20" customWidth="1"/>
    <col min="14598" max="14598" width="14.1796875" style="20" customWidth="1"/>
    <col min="14599" max="14601" width="9.26953125" style="20" customWidth="1"/>
    <col min="14602" max="14602" width="2.1796875" style="20" customWidth="1"/>
    <col min="14603" max="14603" width="16.26953125" style="20" customWidth="1"/>
    <col min="14604" max="14604" width="13.453125" style="20" customWidth="1"/>
    <col min="14605" max="14605" width="6.453125" style="20" customWidth="1"/>
    <col min="14606" max="14606" width="10.81640625" style="20" customWidth="1"/>
    <col min="14607" max="14607" width="21.7265625" style="20" customWidth="1"/>
    <col min="14608" max="14608" width="21.453125" style="20" customWidth="1"/>
    <col min="14609" max="14609" width="11.453125" style="20"/>
    <col min="14610" max="14610" width="20.26953125" style="20" customWidth="1"/>
    <col min="14611" max="14611" width="22.7265625" style="20" customWidth="1"/>
    <col min="14612" max="14612" width="21.7265625" style="20" customWidth="1"/>
    <col min="14613" max="14842" width="11.453125" style="20"/>
    <col min="14843" max="14843" width="3.1796875" style="20" customWidth="1"/>
    <col min="14844" max="14844" width="8.7265625" style="20" customWidth="1"/>
    <col min="14845" max="14845" width="16.453125" style="20" customWidth="1"/>
    <col min="14846" max="14846" width="9.453125" style="20" customWidth="1"/>
    <col min="14847" max="14847" width="9" style="20" customWidth="1"/>
    <col min="14848" max="14848" width="9.453125" style="20" customWidth="1"/>
    <col min="14849" max="14849" width="9.1796875" style="20" customWidth="1"/>
    <col min="14850" max="14850" width="13.453125" style="20" customWidth="1"/>
    <col min="14851" max="14851" width="8.81640625" style="20" customWidth="1"/>
    <col min="14852" max="14852" width="9.26953125" style="20" customWidth="1"/>
    <col min="14853" max="14853" width="8.7265625" style="20" customWidth="1"/>
    <col min="14854" max="14854" width="14.1796875" style="20" customWidth="1"/>
    <col min="14855" max="14857" width="9.26953125" style="20" customWidth="1"/>
    <col min="14858" max="14858" width="2.1796875" style="20" customWidth="1"/>
    <col min="14859" max="14859" width="16.26953125" style="20" customWidth="1"/>
    <col min="14860" max="14860" width="13.453125" style="20" customWidth="1"/>
    <col min="14861" max="14861" width="6.453125" style="20" customWidth="1"/>
    <col min="14862" max="14862" width="10.81640625" style="20" customWidth="1"/>
    <col min="14863" max="14863" width="21.7265625" style="20" customWidth="1"/>
    <col min="14864" max="14864" width="21.453125" style="20" customWidth="1"/>
    <col min="14865" max="14865" width="11.453125" style="20"/>
    <col min="14866" max="14866" width="20.26953125" style="20" customWidth="1"/>
    <col min="14867" max="14867" width="22.7265625" style="20" customWidth="1"/>
    <col min="14868" max="14868" width="21.7265625" style="20" customWidth="1"/>
    <col min="14869" max="15098" width="11.453125" style="20"/>
    <col min="15099" max="15099" width="3.1796875" style="20" customWidth="1"/>
    <col min="15100" max="15100" width="8.7265625" style="20" customWidth="1"/>
    <col min="15101" max="15101" width="16.453125" style="20" customWidth="1"/>
    <col min="15102" max="15102" width="9.453125" style="20" customWidth="1"/>
    <col min="15103" max="15103" width="9" style="20" customWidth="1"/>
    <col min="15104" max="15104" width="9.453125" style="20" customWidth="1"/>
    <col min="15105" max="15105" width="9.1796875" style="20" customWidth="1"/>
    <col min="15106" max="15106" width="13.453125" style="20" customWidth="1"/>
    <col min="15107" max="15107" width="8.81640625" style="20" customWidth="1"/>
    <col min="15108" max="15108" width="9.26953125" style="20" customWidth="1"/>
    <col min="15109" max="15109" width="8.7265625" style="20" customWidth="1"/>
    <col min="15110" max="15110" width="14.1796875" style="20" customWidth="1"/>
    <col min="15111" max="15113" width="9.26953125" style="20" customWidth="1"/>
    <col min="15114" max="15114" width="2.1796875" style="20" customWidth="1"/>
    <col min="15115" max="15115" width="16.26953125" style="20" customWidth="1"/>
    <col min="15116" max="15116" width="13.453125" style="20" customWidth="1"/>
    <col min="15117" max="15117" width="6.453125" style="20" customWidth="1"/>
    <col min="15118" max="15118" width="10.81640625" style="20" customWidth="1"/>
    <col min="15119" max="15119" width="21.7265625" style="20" customWidth="1"/>
    <col min="15120" max="15120" width="21.453125" style="20" customWidth="1"/>
    <col min="15121" max="15121" width="11.453125" style="20"/>
    <col min="15122" max="15122" width="20.26953125" style="20" customWidth="1"/>
    <col min="15123" max="15123" width="22.7265625" style="20" customWidth="1"/>
    <col min="15124" max="15124" width="21.7265625" style="20" customWidth="1"/>
    <col min="15125" max="15354" width="11.453125" style="20"/>
    <col min="15355" max="15355" width="3.1796875" style="20" customWidth="1"/>
    <col min="15356" max="15356" width="8.7265625" style="20" customWidth="1"/>
    <col min="15357" max="15357" width="16.453125" style="20" customWidth="1"/>
    <col min="15358" max="15358" width="9.453125" style="20" customWidth="1"/>
    <col min="15359" max="15359" width="9" style="20" customWidth="1"/>
    <col min="15360" max="15360" width="9.453125" style="20" customWidth="1"/>
    <col min="15361" max="15361" width="9.1796875" style="20" customWidth="1"/>
    <col min="15362" max="15362" width="13.453125" style="20" customWidth="1"/>
    <col min="15363" max="15363" width="8.81640625" style="20" customWidth="1"/>
    <col min="15364" max="15364" width="9.26953125" style="20" customWidth="1"/>
    <col min="15365" max="15365" width="8.7265625" style="20" customWidth="1"/>
    <col min="15366" max="15366" width="14.1796875" style="20" customWidth="1"/>
    <col min="15367" max="15369" width="9.26953125" style="20" customWidth="1"/>
    <col min="15370" max="15370" width="2.1796875" style="20" customWidth="1"/>
    <col min="15371" max="15371" width="16.26953125" style="20" customWidth="1"/>
    <col min="15372" max="15372" width="13.453125" style="20" customWidth="1"/>
    <col min="15373" max="15373" width="6.453125" style="20" customWidth="1"/>
    <col min="15374" max="15374" width="10.81640625" style="20" customWidth="1"/>
    <col min="15375" max="15375" width="21.7265625" style="20" customWidth="1"/>
    <col min="15376" max="15376" width="21.453125" style="20" customWidth="1"/>
    <col min="15377" max="15377" width="11.453125" style="20"/>
    <col min="15378" max="15378" width="20.26953125" style="20" customWidth="1"/>
    <col min="15379" max="15379" width="22.7265625" style="20" customWidth="1"/>
    <col min="15380" max="15380" width="21.7265625" style="20" customWidth="1"/>
    <col min="15381" max="15610" width="11.453125" style="20"/>
    <col min="15611" max="15611" width="3.1796875" style="20" customWidth="1"/>
    <col min="15612" max="15612" width="8.7265625" style="20" customWidth="1"/>
    <col min="15613" max="15613" width="16.453125" style="20" customWidth="1"/>
    <col min="15614" max="15614" width="9.453125" style="20" customWidth="1"/>
    <col min="15615" max="15615" width="9" style="20" customWidth="1"/>
    <col min="15616" max="15616" width="9.453125" style="20" customWidth="1"/>
    <col min="15617" max="15617" width="9.1796875" style="20" customWidth="1"/>
    <col min="15618" max="15618" width="13.453125" style="20" customWidth="1"/>
    <col min="15619" max="15619" width="8.81640625" style="20" customWidth="1"/>
    <col min="15620" max="15620" width="9.26953125" style="20" customWidth="1"/>
    <col min="15621" max="15621" width="8.7265625" style="20" customWidth="1"/>
    <col min="15622" max="15622" width="14.1796875" style="20" customWidth="1"/>
    <col min="15623" max="15625" width="9.26953125" style="20" customWidth="1"/>
    <col min="15626" max="15626" width="2.1796875" style="20" customWidth="1"/>
    <col min="15627" max="15627" width="16.26953125" style="20" customWidth="1"/>
    <col min="15628" max="15628" width="13.453125" style="20" customWidth="1"/>
    <col min="15629" max="15629" width="6.453125" style="20" customWidth="1"/>
    <col min="15630" max="15630" width="10.81640625" style="20" customWidth="1"/>
    <col min="15631" max="15631" width="21.7265625" style="20" customWidth="1"/>
    <col min="15632" max="15632" width="21.453125" style="20" customWidth="1"/>
    <col min="15633" max="15633" width="11.453125" style="20"/>
    <col min="15634" max="15634" width="20.26953125" style="20" customWidth="1"/>
    <col min="15635" max="15635" width="22.7265625" style="20" customWidth="1"/>
    <col min="15636" max="15636" width="21.7265625" style="20" customWidth="1"/>
    <col min="15637" max="15866" width="11.453125" style="20"/>
    <col min="15867" max="15867" width="3.1796875" style="20" customWidth="1"/>
    <col min="15868" max="15868" width="8.7265625" style="20" customWidth="1"/>
    <col min="15869" max="15869" width="16.453125" style="20" customWidth="1"/>
    <col min="15870" max="15870" width="9.453125" style="20" customWidth="1"/>
    <col min="15871" max="15871" width="9" style="20" customWidth="1"/>
    <col min="15872" max="15872" width="9.453125" style="20" customWidth="1"/>
    <col min="15873" max="15873" width="9.1796875" style="20" customWidth="1"/>
    <col min="15874" max="15874" width="13.453125" style="20" customWidth="1"/>
    <col min="15875" max="15875" width="8.81640625" style="20" customWidth="1"/>
    <col min="15876" max="15876" width="9.26953125" style="20" customWidth="1"/>
    <col min="15877" max="15877" width="8.7265625" style="20" customWidth="1"/>
    <col min="15878" max="15878" width="14.1796875" style="20" customWidth="1"/>
    <col min="15879" max="15881" width="9.26953125" style="20" customWidth="1"/>
    <col min="15882" max="15882" width="2.1796875" style="20" customWidth="1"/>
    <col min="15883" max="15883" width="16.26953125" style="20" customWidth="1"/>
    <col min="15884" max="15884" width="13.453125" style="20" customWidth="1"/>
    <col min="15885" max="15885" width="6.453125" style="20" customWidth="1"/>
    <col min="15886" max="15886" width="10.81640625" style="20" customWidth="1"/>
    <col min="15887" max="15887" width="21.7265625" style="20" customWidth="1"/>
    <col min="15888" max="15888" width="21.453125" style="20" customWidth="1"/>
    <col min="15889" max="15889" width="11.453125" style="20"/>
    <col min="15890" max="15890" width="20.26953125" style="20" customWidth="1"/>
    <col min="15891" max="15891" width="22.7265625" style="20" customWidth="1"/>
    <col min="15892" max="15892" width="21.7265625" style="20" customWidth="1"/>
    <col min="15893" max="16122" width="11.453125" style="20"/>
    <col min="16123" max="16123" width="3.1796875" style="20" customWidth="1"/>
    <col min="16124" max="16124" width="8.7265625" style="20" customWidth="1"/>
    <col min="16125" max="16125" width="16.453125" style="20" customWidth="1"/>
    <col min="16126" max="16126" width="9.453125" style="20" customWidth="1"/>
    <col min="16127" max="16127" width="9" style="20" customWidth="1"/>
    <col min="16128" max="16128" width="9.453125" style="20" customWidth="1"/>
    <col min="16129" max="16129" width="9.1796875" style="20" customWidth="1"/>
    <col min="16130" max="16130" width="13.453125" style="20" customWidth="1"/>
    <col min="16131" max="16131" width="8.81640625" style="20" customWidth="1"/>
    <col min="16132" max="16132" width="9.26953125" style="20" customWidth="1"/>
    <col min="16133" max="16133" width="8.7265625" style="20" customWidth="1"/>
    <col min="16134" max="16134" width="14.1796875" style="20" customWidth="1"/>
    <col min="16135" max="16137" width="9.26953125" style="20" customWidth="1"/>
    <col min="16138" max="16138" width="2.1796875" style="20" customWidth="1"/>
    <col min="16139" max="16139" width="16.26953125" style="20" customWidth="1"/>
    <col min="16140" max="16140" width="13.453125" style="20" customWidth="1"/>
    <col min="16141" max="16141" width="6.453125" style="20" customWidth="1"/>
    <col min="16142" max="16142" width="10.81640625" style="20" customWidth="1"/>
    <col min="16143" max="16143" width="21.7265625" style="20" customWidth="1"/>
    <col min="16144" max="16144" width="21.453125" style="20" customWidth="1"/>
    <col min="16145" max="16145" width="11.453125" style="20"/>
    <col min="16146" max="16146" width="20.26953125" style="20" customWidth="1"/>
    <col min="16147" max="16147" width="22.7265625" style="20" customWidth="1"/>
    <col min="16148" max="16148" width="21.7265625" style="20" customWidth="1"/>
    <col min="16149" max="16384" width="11.453125" style="20"/>
  </cols>
  <sheetData>
    <row r="1" spans="1:18" s="326" customFormat="1" ht="15" customHeight="1" x14ac:dyDescent="0.25">
      <c r="A1" s="1762" t="s">
        <v>0</v>
      </c>
      <c r="B1" s="1762"/>
      <c r="C1" s="1762"/>
      <c r="D1" s="1762"/>
      <c r="E1" s="1762"/>
      <c r="F1" s="324"/>
      <c r="G1" s="324"/>
      <c r="H1" s="325"/>
      <c r="I1" s="325"/>
      <c r="K1" s="327"/>
      <c r="L1" s="327"/>
      <c r="O1" s="327"/>
      <c r="R1" s="328"/>
    </row>
    <row r="2" spans="1:18" s="326" customFormat="1" ht="15" customHeight="1" x14ac:dyDescent="0.25">
      <c r="A2" s="1762" t="s">
        <v>419</v>
      </c>
      <c r="B2" s="1762"/>
      <c r="C2" s="1762"/>
      <c r="D2" s="1762"/>
      <c r="E2" s="1762"/>
      <c r="F2" s="324"/>
      <c r="G2" s="324"/>
      <c r="H2" s="325"/>
      <c r="I2" s="325"/>
      <c r="K2" s="327"/>
      <c r="L2" s="327"/>
      <c r="O2" s="327"/>
      <c r="R2" s="328"/>
    </row>
    <row r="3" spans="1:18" s="326" customFormat="1" ht="15" customHeight="1" x14ac:dyDescent="0.25">
      <c r="A3" s="1763" t="s">
        <v>1546</v>
      </c>
      <c r="B3" s="1763"/>
      <c r="C3" s="1763"/>
      <c r="D3" s="1763"/>
      <c r="E3" s="1763"/>
      <c r="F3" s="324"/>
      <c r="G3" s="324"/>
      <c r="H3" s="325"/>
      <c r="I3" s="325"/>
      <c r="J3" s="327"/>
      <c r="K3" s="327"/>
      <c r="L3" s="327"/>
      <c r="O3" s="327"/>
      <c r="R3" s="328"/>
    </row>
    <row r="4" spans="1:18" s="326" customFormat="1" ht="15" customHeight="1" x14ac:dyDescent="0.25">
      <c r="A4" s="1762" t="s">
        <v>1</v>
      </c>
      <c r="B4" s="1762"/>
      <c r="C4" s="1762"/>
      <c r="D4" s="1762"/>
      <c r="E4" s="1762"/>
      <c r="F4" s="324"/>
      <c r="G4" s="324"/>
      <c r="H4" s="325"/>
      <c r="I4" s="325"/>
      <c r="J4" s="327"/>
      <c r="K4" s="327"/>
      <c r="L4" s="327"/>
      <c r="O4" s="327"/>
      <c r="R4" s="328"/>
    </row>
    <row r="5" spans="1:18" ht="13.5" thickBot="1" x14ac:dyDescent="0.3">
      <c r="A5" s="10"/>
      <c r="F5" s="1"/>
      <c r="G5" s="1"/>
      <c r="H5" s="1"/>
      <c r="I5" s="1"/>
      <c r="J5" s="1"/>
      <c r="O5" s="21"/>
      <c r="R5" s="3"/>
    </row>
    <row r="6" spans="1:18" s="326" customFormat="1" ht="19" customHeight="1" thickBot="1" x14ac:dyDescent="0.3">
      <c r="A6" s="329"/>
      <c r="B6" s="1760" t="s">
        <v>454</v>
      </c>
      <c r="C6" s="1761"/>
      <c r="D6" s="1761"/>
      <c r="E6" s="1761"/>
      <c r="F6" s="330"/>
      <c r="G6" s="330"/>
      <c r="H6" s="330"/>
      <c r="J6" s="331"/>
      <c r="K6" s="332"/>
      <c r="L6" s="332"/>
      <c r="M6" s="333"/>
      <c r="N6" s="331"/>
    </row>
    <row r="7" spans="1:18" x14ac:dyDescent="0.25">
      <c r="B7" s="31"/>
      <c r="D7" s="36"/>
      <c r="E7" s="29"/>
      <c r="F7" s="28"/>
      <c r="G7" s="28"/>
      <c r="H7" s="28"/>
      <c r="J7" s="6"/>
      <c r="K7" s="4"/>
      <c r="L7" s="4"/>
      <c r="M7" s="32"/>
      <c r="N7" s="6"/>
    </row>
    <row r="8" spans="1:18" s="490" customFormat="1" ht="20.25" customHeight="1" x14ac:dyDescent="0.25">
      <c r="B8" s="1758" t="s">
        <v>170</v>
      </c>
      <c r="C8" s="1758"/>
      <c r="D8" s="1758"/>
      <c r="E8" s="1758"/>
      <c r="F8" s="491"/>
      <c r="G8" s="491"/>
      <c r="H8" s="491"/>
      <c r="J8" s="492"/>
      <c r="K8" s="493"/>
      <c r="L8" s="493"/>
      <c r="M8" s="494"/>
      <c r="N8" s="492"/>
    </row>
    <row r="9" spans="1:18" s="108" customFormat="1" ht="31.5" customHeight="1" x14ac:dyDescent="0.25">
      <c r="B9" s="42" t="s">
        <v>58</v>
      </c>
      <c r="C9" s="42" t="s">
        <v>59</v>
      </c>
      <c r="D9" s="42" t="s">
        <v>1556</v>
      </c>
      <c r="E9" s="42" t="s">
        <v>1557</v>
      </c>
      <c r="F9" s="109"/>
      <c r="G9" s="109"/>
      <c r="H9" s="109"/>
      <c r="J9" s="110"/>
      <c r="K9" s="111"/>
      <c r="L9" s="111"/>
      <c r="M9" s="112"/>
      <c r="N9" s="110"/>
    </row>
    <row r="10" spans="1:18" ht="25.5" customHeight="1" x14ac:dyDescent="0.25">
      <c r="B10" s="113" t="s">
        <v>321</v>
      </c>
      <c r="C10" s="104">
        <v>372</v>
      </c>
      <c r="D10" s="104">
        <v>219</v>
      </c>
      <c r="E10" s="105">
        <f>+D10/C10</f>
        <v>0.58870967741935487</v>
      </c>
      <c r="F10" s="13"/>
      <c r="G10" s="13"/>
      <c r="H10" s="13"/>
      <c r="J10" s="6"/>
      <c r="K10" s="4"/>
      <c r="L10" s="4"/>
      <c r="M10" s="32"/>
      <c r="N10" s="6"/>
    </row>
    <row r="11" spans="1:18" ht="25.5" customHeight="1" x14ac:dyDescent="0.25">
      <c r="B11" s="113" t="s">
        <v>322</v>
      </c>
      <c r="C11" s="104">
        <v>13</v>
      </c>
      <c r="D11" s="104">
        <v>18</v>
      </c>
      <c r="E11" s="105">
        <f>+D11/C11</f>
        <v>1.3846153846153846</v>
      </c>
      <c r="F11" s="13"/>
      <c r="G11" s="13"/>
      <c r="H11" s="13"/>
      <c r="J11" s="6"/>
      <c r="K11" s="4"/>
      <c r="L11" s="4"/>
      <c r="M11" s="32"/>
      <c r="N11" s="6"/>
    </row>
    <row r="12" spans="1:18" ht="25.5" customHeight="1" x14ac:dyDescent="0.25">
      <c r="B12" s="113" t="s">
        <v>777</v>
      </c>
      <c r="C12" s="1356">
        <v>209</v>
      </c>
      <c r="D12" s="1356">
        <v>175</v>
      </c>
      <c r="E12" s="1355"/>
      <c r="F12" s="13"/>
      <c r="G12" s="13"/>
      <c r="H12" s="13"/>
      <c r="J12" s="6"/>
      <c r="K12" s="4"/>
      <c r="L12" s="4"/>
      <c r="M12" s="32"/>
      <c r="N12" s="6"/>
    </row>
    <row r="13" spans="1:18" ht="25.5" customHeight="1" x14ac:dyDescent="0.25">
      <c r="B13" s="113" t="s">
        <v>323</v>
      </c>
      <c r="C13" s="104">
        <v>476</v>
      </c>
      <c r="D13" s="104">
        <v>438</v>
      </c>
      <c r="E13" s="105">
        <f>+D13/C13</f>
        <v>0.92016806722689071</v>
      </c>
      <c r="F13" s="13"/>
      <c r="G13" s="13"/>
      <c r="H13" s="13"/>
      <c r="J13" s="6"/>
      <c r="K13" s="4"/>
      <c r="L13" s="4"/>
      <c r="M13" s="32"/>
      <c r="N13" s="6"/>
    </row>
    <row r="14" spans="1:18" ht="25.5" customHeight="1" x14ac:dyDescent="0.25">
      <c r="B14" s="113" t="s">
        <v>776</v>
      </c>
      <c r="C14" s="1356">
        <v>55</v>
      </c>
      <c r="D14" s="1356">
        <v>29</v>
      </c>
      <c r="E14" s="1355"/>
      <c r="F14" s="13"/>
      <c r="G14" s="13"/>
      <c r="H14" s="13"/>
      <c r="J14" s="6"/>
      <c r="K14" s="4"/>
      <c r="L14" s="4"/>
      <c r="M14" s="32"/>
      <c r="N14" s="6"/>
    </row>
    <row r="15" spans="1:18" ht="25.5" customHeight="1" x14ac:dyDescent="0.25">
      <c r="B15" s="113" t="s">
        <v>324</v>
      </c>
      <c r="C15" s="104">
        <v>1215</v>
      </c>
      <c r="D15" s="104">
        <v>563</v>
      </c>
      <c r="E15" s="105">
        <f t="shared" ref="E15:E17" si="0">+D15/C15</f>
        <v>0.4633744855967078</v>
      </c>
      <c r="F15" s="13"/>
      <c r="G15" s="13"/>
      <c r="H15" s="13"/>
      <c r="J15" s="6"/>
      <c r="K15" s="4"/>
      <c r="L15" s="4"/>
      <c r="M15" s="32"/>
      <c r="N15" s="6"/>
    </row>
    <row r="16" spans="1:18" ht="25.5" customHeight="1" x14ac:dyDescent="0.25">
      <c r="B16" s="113" t="s">
        <v>325</v>
      </c>
      <c r="C16" s="104">
        <v>5</v>
      </c>
      <c r="D16" s="104">
        <v>0</v>
      </c>
      <c r="E16" s="105">
        <f t="shared" si="0"/>
        <v>0</v>
      </c>
      <c r="F16" s="13"/>
      <c r="G16" s="13"/>
      <c r="H16" s="13"/>
      <c r="J16" s="6"/>
      <c r="K16" s="4"/>
      <c r="L16" s="4"/>
      <c r="M16" s="32"/>
      <c r="N16" s="6"/>
    </row>
    <row r="17" spans="2:14" ht="25.5" customHeight="1" x14ac:dyDescent="0.25">
      <c r="B17" s="113" t="s">
        <v>326</v>
      </c>
      <c r="C17" s="104">
        <v>1603</v>
      </c>
      <c r="D17" s="104">
        <v>879</v>
      </c>
      <c r="E17" s="105">
        <f t="shared" si="0"/>
        <v>0.54834684965689329</v>
      </c>
      <c r="F17" s="13"/>
      <c r="G17" s="13"/>
      <c r="H17" s="13"/>
      <c r="J17" s="6"/>
      <c r="K17" s="4"/>
      <c r="L17" s="4"/>
      <c r="M17" s="32"/>
      <c r="N17" s="6"/>
    </row>
    <row r="18" spans="2:14" ht="25.5" customHeight="1" x14ac:dyDescent="0.25">
      <c r="B18" s="113" t="s">
        <v>327</v>
      </c>
      <c r="C18" s="104">
        <v>0</v>
      </c>
      <c r="D18" s="104">
        <v>0</v>
      </c>
      <c r="E18" s="105">
        <v>0</v>
      </c>
      <c r="F18" s="13"/>
      <c r="G18" s="13"/>
      <c r="H18" s="13"/>
      <c r="J18" s="6"/>
      <c r="K18" s="4"/>
      <c r="L18" s="4"/>
      <c r="M18" s="32"/>
      <c r="N18" s="6"/>
    </row>
    <row r="19" spans="2:14" x14ac:dyDescent="0.25">
      <c r="B19" s="205" t="s">
        <v>171</v>
      </c>
      <c r="C19" s="200">
        <f>SUM(C10:C18)</f>
        <v>3948</v>
      </c>
      <c r="D19" s="200">
        <f>SUM(D10:D18)</f>
        <v>2321</v>
      </c>
      <c r="E19" s="201">
        <f>+D19/C19</f>
        <v>0.58789260385005071</v>
      </c>
    </row>
    <row r="20" spans="2:14" x14ac:dyDescent="0.25">
      <c r="B20" s="1759" t="s">
        <v>60</v>
      </c>
      <c r="C20" s="1759"/>
      <c r="D20" s="1759"/>
      <c r="E20" s="1759"/>
    </row>
    <row r="21" spans="2:14" s="108" customFormat="1" ht="36.75" customHeight="1" x14ac:dyDescent="0.25">
      <c r="B21" s="42" t="s">
        <v>58</v>
      </c>
      <c r="C21" s="42" t="s">
        <v>59</v>
      </c>
      <c r="D21" s="42" t="s">
        <v>1556</v>
      </c>
      <c r="E21" s="42" t="s">
        <v>1557</v>
      </c>
    </row>
    <row r="22" spans="2:14" ht="25.5" customHeight="1" x14ac:dyDescent="0.25">
      <c r="B22" s="113" t="s">
        <v>61</v>
      </c>
      <c r="C22" s="104">
        <v>5524</v>
      </c>
      <c r="D22" s="104">
        <v>2987</v>
      </c>
      <c r="E22" s="105">
        <f>+D22/C22</f>
        <v>0.54073135409123818</v>
      </c>
    </row>
    <row r="23" spans="2:14" ht="25.5" hidden="1" customHeight="1" x14ac:dyDescent="0.25">
      <c r="B23" s="113" t="s">
        <v>264</v>
      </c>
      <c r="C23" s="104">
        <v>0</v>
      </c>
      <c r="D23" s="104">
        <v>0</v>
      </c>
      <c r="E23" s="105">
        <v>0</v>
      </c>
    </row>
    <row r="24" spans="2:14" ht="25.5" customHeight="1" x14ac:dyDescent="0.25">
      <c r="B24" s="113" t="s">
        <v>405</v>
      </c>
      <c r="C24" s="104">
        <v>1618</v>
      </c>
      <c r="D24" s="104">
        <v>972</v>
      </c>
      <c r="E24" s="105">
        <f>+D24/C24</f>
        <v>0.60074165636588384</v>
      </c>
    </row>
    <row r="25" spans="2:14" x14ac:dyDescent="0.25">
      <c r="B25" s="205" t="s">
        <v>171</v>
      </c>
      <c r="C25" s="200">
        <f>SUM(C22:C24)</f>
        <v>7142</v>
      </c>
      <c r="D25" s="200">
        <f>SUM(D22:D24)</f>
        <v>3959</v>
      </c>
      <c r="E25" s="201">
        <f>+D25/C25</f>
        <v>0.55432651918230191</v>
      </c>
    </row>
    <row r="26" spans="2:14" x14ac:dyDescent="0.25">
      <c r="B26" s="101"/>
      <c r="C26" s="101"/>
      <c r="D26" s="101"/>
      <c r="E26" s="101"/>
    </row>
    <row r="27" spans="2:14" s="31" customFormat="1" x14ac:dyDescent="0.25">
      <c r="B27" s="42" t="s">
        <v>29</v>
      </c>
      <c r="C27" s="106">
        <f>+C19+C25</f>
        <v>11090</v>
      </c>
      <c r="D27" s="106">
        <f>+D19+D25</f>
        <v>6280</v>
      </c>
      <c r="E27" s="107">
        <f>+D27/C27</f>
        <v>0.56627592425608653</v>
      </c>
    </row>
    <row r="28" spans="2:14" x14ac:dyDescent="0.25">
      <c r="B28" s="31"/>
    </row>
    <row r="29" spans="2:14" x14ac:dyDescent="0.25">
      <c r="B29" s="31"/>
    </row>
    <row r="30" spans="2:14" x14ac:dyDescent="0.25">
      <c r="B30" s="31"/>
    </row>
    <row r="31" spans="2:14" x14ac:dyDescent="0.25">
      <c r="B31" s="31"/>
    </row>
    <row r="32" spans="2:14" x14ac:dyDescent="0.25">
      <c r="B32" s="31"/>
    </row>
    <row r="33" spans="2:2" x14ac:dyDescent="0.25">
      <c r="B33" s="31"/>
    </row>
    <row r="34" spans="2:2" x14ac:dyDescent="0.25">
      <c r="B34" s="31"/>
    </row>
    <row r="35" spans="2:2" x14ac:dyDescent="0.25">
      <c r="B35" s="31"/>
    </row>
    <row r="36" spans="2:2" x14ac:dyDescent="0.25">
      <c r="B36" s="31"/>
    </row>
    <row r="37" spans="2:2" x14ac:dyDescent="0.25">
      <c r="B37" s="31"/>
    </row>
    <row r="38" spans="2:2" x14ac:dyDescent="0.25">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1"/>
  <sheetViews>
    <sheetView showGridLines="0" zoomScale="80" zoomScaleNormal="80" zoomScaleSheetLayoutView="85" workbookViewId="0">
      <selection activeCell="AE17" sqref="AE17"/>
    </sheetView>
  </sheetViews>
  <sheetFormatPr baseColWidth="10" defaultRowHeight="15" customHeight="1" x14ac:dyDescent="0.25"/>
  <cols>
    <col min="1" max="1" width="3.7265625" style="172" customWidth="1"/>
    <col min="2" max="2" width="47.453125" style="172" customWidth="1"/>
    <col min="3" max="3" width="15.1796875" style="172" customWidth="1"/>
    <col min="4" max="4" width="19.81640625" style="172" customWidth="1"/>
    <col min="5" max="5" width="22.81640625" style="172" bestFit="1" customWidth="1"/>
    <col min="6" max="6" width="53.7265625" style="172" customWidth="1"/>
    <col min="7" max="7" width="23.81640625" style="172" customWidth="1"/>
    <col min="8" max="8" width="20.26953125" style="172" customWidth="1"/>
    <col min="9" max="9" width="24" style="60" hidden="1" customWidth="1"/>
    <col min="10" max="10" width="15.81640625" style="60" hidden="1" customWidth="1"/>
    <col min="11" max="11" width="35" style="172" hidden="1" customWidth="1"/>
    <col min="12" max="12" width="11.1796875" style="172" hidden="1" customWidth="1"/>
    <col min="13" max="13" width="24.453125" style="172" hidden="1" customWidth="1"/>
    <col min="14" max="14" width="23.453125" style="172" hidden="1" customWidth="1"/>
    <col min="15" max="15" width="21.1796875" style="172" hidden="1" customWidth="1"/>
    <col min="16" max="16" width="22.1796875" style="172" hidden="1" customWidth="1"/>
    <col min="17" max="17" width="23.453125" style="172" hidden="1" customWidth="1"/>
    <col min="18" max="18" width="20.7265625" style="172" hidden="1" customWidth="1"/>
    <col min="19" max="19" width="18.81640625" style="172" hidden="1" customWidth="1"/>
    <col min="20" max="20" width="13" style="172" hidden="1" customWidth="1"/>
    <col min="21" max="21" width="20.453125" style="172" hidden="1" customWidth="1"/>
    <col min="22" max="24" width="11.453125" style="172" hidden="1" customWidth="1"/>
    <col min="25" max="25" width="17.81640625" style="172" hidden="1" customWidth="1"/>
    <col min="26" max="29" width="11.453125" style="172" hidden="1" customWidth="1"/>
    <col min="30" max="30" width="20.81640625" style="172" customWidth="1"/>
    <col min="31" max="31" width="21.1796875" style="172" bestFit="1" customWidth="1"/>
    <col min="32" max="33" width="11.453125" style="172" customWidth="1"/>
    <col min="34" max="34" width="31.453125" style="172" customWidth="1"/>
    <col min="35" max="35" width="23" style="172" customWidth="1"/>
    <col min="36" max="36" width="27" style="172" customWidth="1"/>
    <col min="37" max="37" width="11" style="172" bestFit="1" customWidth="1"/>
    <col min="38" max="248" width="11.453125" style="172"/>
    <col min="249" max="249" width="3.1796875" style="172" customWidth="1"/>
    <col min="250" max="250" width="8.7265625" style="172" customWidth="1"/>
    <col min="251" max="251" width="16.453125" style="172" customWidth="1"/>
    <col min="252" max="252" width="9.453125" style="172" customWidth="1"/>
    <col min="253" max="253" width="9" style="172" customWidth="1"/>
    <col min="254" max="254" width="9.453125" style="172" customWidth="1"/>
    <col min="255" max="255" width="9.1796875" style="172" customWidth="1"/>
    <col min="256" max="256" width="13.453125" style="172" customWidth="1"/>
    <col min="257" max="257" width="8.81640625" style="172" customWidth="1"/>
    <col min="258" max="258" width="9.26953125" style="172" customWidth="1"/>
    <col min="259" max="259" width="8.7265625" style="172" customWidth="1"/>
    <col min="260" max="260" width="14.1796875" style="172" customWidth="1"/>
    <col min="261" max="263" width="9.26953125" style="172" customWidth="1"/>
    <col min="264" max="264" width="2.1796875" style="172" customWidth="1"/>
    <col min="265" max="265" width="16.26953125" style="172" customWidth="1"/>
    <col min="266" max="266" width="13.453125" style="172" customWidth="1"/>
    <col min="267" max="267" width="6.453125" style="172" customWidth="1"/>
    <col min="268" max="268" width="10.81640625" style="172" customWidth="1"/>
    <col min="269" max="269" width="21.7265625" style="172" customWidth="1"/>
    <col min="270" max="270" width="21.453125" style="172" customWidth="1"/>
    <col min="271" max="271" width="11.453125" style="172"/>
    <col min="272" max="272" width="20.26953125" style="172" customWidth="1"/>
    <col min="273" max="273" width="22.7265625" style="172" customWidth="1"/>
    <col min="274" max="274" width="21.7265625" style="172" customWidth="1"/>
    <col min="275" max="504" width="11.453125" style="172"/>
    <col min="505" max="505" width="3.1796875" style="172" customWidth="1"/>
    <col min="506" max="506" width="8.7265625" style="172" customWidth="1"/>
    <col min="507" max="507" width="16.453125" style="172" customWidth="1"/>
    <col min="508" max="508" width="9.453125" style="172" customWidth="1"/>
    <col min="509" max="509" width="9" style="172" customWidth="1"/>
    <col min="510" max="510" width="9.453125" style="172" customWidth="1"/>
    <col min="511" max="511" width="9.1796875" style="172" customWidth="1"/>
    <col min="512" max="512" width="13.453125" style="172" customWidth="1"/>
    <col min="513" max="513" width="8.81640625" style="172" customWidth="1"/>
    <col min="514" max="514" width="9.26953125" style="172" customWidth="1"/>
    <col min="515" max="515" width="8.7265625" style="172" customWidth="1"/>
    <col min="516" max="516" width="14.1796875" style="172" customWidth="1"/>
    <col min="517" max="519" width="9.26953125" style="172" customWidth="1"/>
    <col min="520" max="520" width="2.1796875" style="172" customWidth="1"/>
    <col min="521" max="521" width="16.26953125" style="172" customWidth="1"/>
    <col min="522" max="522" width="13.453125" style="172" customWidth="1"/>
    <col min="523" max="523" width="6.453125" style="172" customWidth="1"/>
    <col min="524" max="524" width="10.81640625" style="172" customWidth="1"/>
    <col min="525" max="525" width="21.7265625" style="172" customWidth="1"/>
    <col min="526" max="526" width="21.453125" style="172" customWidth="1"/>
    <col min="527" max="527" width="11.453125" style="172"/>
    <col min="528" max="528" width="20.26953125" style="172" customWidth="1"/>
    <col min="529" max="529" width="22.7265625" style="172" customWidth="1"/>
    <col min="530" max="530" width="21.7265625" style="172" customWidth="1"/>
    <col min="531" max="760" width="11.453125" style="172"/>
    <col min="761" max="761" width="3.1796875" style="172" customWidth="1"/>
    <col min="762" max="762" width="8.7265625" style="172" customWidth="1"/>
    <col min="763" max="763" width="16.453125" style="172" customWidth="1"/>
    <col min="764" max="764" width="9.453125" style="172" customWidth="1"/>
    <col min="765" max="765" width="9" style="172" customWidth="1"/>
    <col min="766" max="766" width="9.453125" style="172" customWidth="1"/>
    <col min="767" max="767" width="9.1796875" style="172" customWidth="1"/>
    <col min="768" max="768" width="13.453125" style="172" customWidth="1"/>
    <col min="769" max="769" width="8.81640625" style="172" customWidth="1"/>
    <col min="770" max="770" width="9.26953125" style="172" customWidth="1"/>
    <col min="771" max="771" width="8.7265625" style="172" customWidth="1"/>
    <col min="772" max="772" width="14.1796875" style="172" customWidth="1"/>
    <col min="773" max="775" width="9.26953125" style="172" customWidth="1"/>
    <col min="776" max="776" width="2.1796875" style="172" customWidth="1"/>
    <col min="777" max="777" width="16.26953125" style="172" customWidth="1"/>
    <col min="778" max="778" width="13.453125" style="172" customWidth="1"/>
    <col min="779" max="779" width="6.453125" style="172" customWidth="1"/>
    <col min="780" max="780" width="10.81640625" style="172" customWidth="1"/>
    <col min="781" max="781" width="21.7265625" style="172" customWidth="1"/>
    <col min="782" max="782" width="21.453125" style="172" customWidth="1"/>
    <col min="783" max="783" width="11.453125" style="172"/>
    <col min="784" max="784" width="20.26953125" style="172" customWidth="1"/>
    <col min="785" max="785" width="22.7265625" style="172" customWidth="1"/>
    <col min="786" max="786" width="21.7265625" style="172" customWidth="1"/>
    <col min="787" max="1016" width="11.453125" style="172"/>
    <col min="1017" max="1017" width="3.1796875" style="172" customWidth="1"/>
    <col min="1018" max="1018" width="8.7265625" style="172" customWidth="1"/>
    <col min="1019" max="1019" width="16.453125" style="172" customWidth="1"/>
    <col min="1020" max="1020" width="9.453125" style="172" customWidth="1"/>
    <col min="1021" max="1021" width="9" style="172" customWidth="1"/>
    <col min="1022" max="1022" width="9.453125" style="172" customWidth="1"/>
    <col min="1023" max="1023" width="9.1796875" style="172" customWidth="1"/>
    <col min="1024" max="1024" width="13.453125" style="172" customWidth="1"/>
    <col min="1025" max="1025" width="8.81640625" style="172" customWidth="1"/>
    <col min="1026" max="1026" width="9.26953125" style="172" customWidth="1"/>
    <col min="1027" max="1027" width="8.7265625" style="172" customWidth="1"/>
    <col min="1028" max="1028" width="14.1796875" style="172" customWidth="1"/>
    <col min="1029" max="1031" width="9.26953125" style="172" customWidth="1"/>
    <col min="1032" max="1032" width="2.1796875" style="172" customWidth="1"/>
    <col min="1033" max="1033" width="16.26953125" style="172" customWidth="1"/>
    <col min="1034" max="1034" width="13.453125" style="172" customWidth="1"/>
    <col min="1035" max="1035" width="6.453125" style="172" customWidth="1"/>
    <col min="1036" max="1036" width="10.81640625" style="172" customWidth="1"/>
    <col min="1037" max="1037" width="21.7265625" style="172" customWidth="1"/>
    <col min="1038" max="1038" width="21.453125" style="172" customWidth="1"/>
    <col min="1039" max="1039" width="11.453125" style="172"/>
    <col min="1040" max="1040" width="20.26953125" style="172" customWidth="1"/>
    <col min="1041" max="1041" width="22.7265625" style="172" customWidth="1"/>
    <col min="1042" max="1042" width="21.7265625" style="172" customWidth="1"/>
    <col min="1043" max="1272" width="11.453125" style="172"/>
    <col min="1273" max="1273" width="3.1796875" style="172" customWidth="1"/>
    <col min="1274" max="1274" width="8.7265625" style="172" customWidth="1"/>
    <col min="1275" max="1275" width="16.453125" style="172" customWidth="1"/>
    <col min="1276" max="1276" width="9.453125" style="172" customWidth="1"/>
    <col min="1277" max="1277" width="9" style="172" customWidth="1"/>
    <col min="1278" max="1278" width="9.453125" style="172" customWidth="1"/>
    <col min="1279" max="1279" width="9.1796875" style="172" customWidth="1"/>
    <col min="1280" max="1280" width="13.453125" style="172" customWidth="1"/>
    <col min="1281" max="1281" width="8.81640625" style="172" customWidth="1"/>
    <col min="1282" max="1282" width="9.26953125" style="172" customWidth="1"/>
    <col min="1283" max="1283" width="8.7265625" style="172" customWidth="1"/>
    <col min="1284" max="1284" width="14.1796875" style="172" customWidth="1"/>
    <col min="1285" max="1287" width="9.26953125" style="172" customWidth="1"/>
    <col min="1288" max="1288" width="2.1796875" style="172" customWidth="1"/>
    <col min="1289" max="1289" width="16.26953125" style="172" customWidth="1"/>
    <col min="1290" max="1290" width="13.453125" style="172" customWidth="1"/>
    <col min="1291" max="1291" width="6.453125" style="172" customWidth="1"/>
    <col min="1292" max="1292" width="10.81640625" style="172" customWidth="1"/>
    <col min="1293" max="1293" width="21.7265625" style="172" customWidth="1"/>
    <col min="1294" max="1294" width="21.453125" style="172" customWidth="1"/>
    <col min="1295" max="1295" width="11.453125" style="172"/>
    <col min="1296" max="1296" width="20.26953125" style="172" customWidth="1"/>
    <col min="1297" max="1297" width="22.7265625" style="172" customWidth="1"/>
    <col min="1298" max="1298" width="21.7265625" style="172" customWidth="1"/>
    <col min="1299" max="1528" width="11.453125" style="172"/>
    <col min="1529" max="1529" width="3.1796875" style="172" customWidth="1"/>
    <col min="1530" max="1530" width="8.7265625" style="172" customWidth="1"/>
    <col min="1531" max="1531" width="16.453125" style="172" customWidth="1"/>
    <col min="1532" max="1532" width="9.453125" style="172" customWidth="1"/>
    <col min="1533" max="1533" width="9" style="172" customWidth="1"/>
    <col min="1534" max="1534" width="9.453125" style="172" customWidth="1"/>
    <col min="1535" max="1535" width="9.1796875" style="172" customWidth="1"/>
    <col min="1536" max="1536" width="13.453125" style="172" customWidth="1"/>
    <col min="1537" max="1537" width="8.81640625" style="172" customWidth="1"/>
    <col min="1538" max="1538" width="9.26953125" style="172" customWidth="1"/>
    <col min="1539" max="1539" width="8.7265625" style="172" customWidth="1"/>
    <col min="1540" max="1540" width="14.1796875" style="172" customWidth="1"/>
    <col min="1541" max="1543" width="9.26953125" style="172" customWidth="1"/>
    <col min="1544" max="1544" width="2.1796875" style="172" customWidth="1"/>
    <col min="1545" max="1545" width="16.26953125" style="172" customWidth="1"/>
    <col min="1546" max="1546" width="13.453125" style="172" customWidth="1"/>
    <col min="1547" max="1547" width="6.453125" style="172" customWidth="1"/>
    <col min="1548" max="1548" width="10.81640625" style="172" customWidth="1"/>
    <col min="1549" max="1549" width="21.7265625" style="172" customWidth="1"/>
    <col min="1550" max="1550" width="21.453125" style="172" customWidth="1"/>
    <col min="1551" max="1551" width="11.453125" style="172"/>
    <col min="1552" max="1552" width="20.26953125" style="172" customWidth="1"/>
    <col min="1553" max="1553" width="22.7265625" style="172" customWidth="1"/>
    <col min="1554" max="1554" width="21.7265625" style="172" customWidth="1"/>
    <col min="1555" max="1784" width="11.453125" style="172"/>
    <col min="1785" max="1785" width="3.1796875" style="172" customWidth="1"/>
    <col min="1786" max="1786" width="8.7265625" style="172" customWidth="1"/>
    <col min="1787" max="1787" width="16.453125" style="172" customWidth="1"/>
    <col min="1788" max="1788" width="9.453125" style="172" customWidth="1"/>
    <col min="1789" max="1789" width="9" style="172" customWidth="1"/>
    <col min="1790" max="1790" width="9.453125" style="172" customWidth="1"/>
    <col min="1791" max="1791" width="9.1796875" style="172" customWidth="1"/>
    <col min="1792" max="1792" width="13.453125" style="172" customWidth="1"/>
    <col min="1793" max="1793" width="8.81640625" style="172" customWidth="1"/>
    <col min="1794" max="1794" width="9.26953125" style="172" customWidth="1"/>
    <col min="1795" max="1795" width="8.7265625" style="172" customWidth="1"/>
    <col min="1796" max="1796" width="14.1796875" style="172" customWidth="1"/>
    <col min="1797" max="1799" width="9.26953125" style="172" customWidth="1"/>
    <col min="1800" max="1800" width="2.1796875" style="172" customWidth="1"/>
    <col min="1801" max="1801" width="16.26953125" style="172" customWidth="1"/>
    <col min="1802" max="1802" width="13.453125" style="172" customWidth="1"/>
    <col min="1803" max="1803" width="6.453125" style="172" customWidth="1"/>
    <col min="1804" max="1804" width="10.81640625" style="172" customWidth="1"/>
    <col min="1805" max="1805" width="21.7265625" style="172" customWidth="1"/>
    <col min="1806" max="1806" width="21.453125" style="172" customWidth="1"/>
    <col min="1807" max="1807" width="11.453125" style="172"/>
    <col min="1808" max="1808" width="20.26953125" style="172" customWidth="1"/>
    <col min="1809" max="1809" width="22.7265625" style="172" customWidth="1"/>
    <col min="1810" max="1810" width="21.7265625" style="172" customWidth="1"/>
    <col min="1811" max="2040" width="11.453125" style="172"/>
    <col min="2041" max="2041" width="3.1796875" style="172" customWidth="1"/>
    <col min="2042" max="2042" width="8.7265625" style="172" customWidth="1"/>
    <col min="2043" max="2043" width="16.453125" style="172" customWidth="1"/>
    <col min="2044" max="2044" width="9.453125" style="172" customWidth="1"/>
    <col min="2045" max="2045" width="9" style="172" customWidth="1"/>
    <col min="2046" max="2046" width="9.453125" style="172" customWidth="1"/>
    <col min="2047" max="2047" width="9.1796875" style="172" customWidth="1"/>
    <col min="2048" max="2048" width="13.453125" style="172" customWidth="1"/>
    <col min="2049" max="2049" width="8.81640625" style="172" customWidth="1"/>
    <col min="2050" max="2050" width="9.26953125" style="172" customWidth="1"/>
    <col min="2051" max="2051" width="8.7265625" style="172" customWidth="1"/>
    <col min="2052" max="2052" width="14.1796875" style="172" customWidth="1"/>
    <col min="2053" max="2055" width="9.26953125" style="172" customWidth="1"/>
    <col min="2056" max="2056" width="2.1796875" style="172" customWidth="1"/>
    <col min="2057" max="2057" width="16.26953125" style="172" customWidth="1"/>
    <col min="2058" max="2058" width="13.453125" style="172" customWidth="1"/>
    <col min="2059" max="2059" width="6.453125" style="172" customWidth="1"/>
    <col min="2060" max="2060" width="10.81640625" style="172" customWidth="1"/>
    <col min="2061" max="2061" width="21.7265625" style="172" customWidth="1"/>
    <col min="2062" max="2062" width="21.453125" style="172" customWidth="1"/>
    <col min="2063" max="2063" width="11.453125" style="172"/>
    <col min="2064" max="2064" width="20.26953125" style="172" customWidth="1"/>
    <col min="2065" max="2065" width="22.7265625" style="172" customWidth="1"/>
    <col min="2066" max="2066" width="21.7265625" style="172" customWidth="1"/>
    <col min="2067" max="2296" width="11.453125" style="172"/>
    <col min="2297" max="2297" width="3.1796875" style="172" customWidth="1"/>
    <col min="2298" max="2298" width="8.7265625" style="172" customWidth="1"/>
    <col min="2299" max="2299" width="16.453125" style="172" customWidth="1"/>
    <col min="2300" max="2300" width="9.453125" style="172" customWidth="1"/>
    <col min="2301" max="2301" width="9" style="172" customWidth="1"/>
    <col min="2302" max="2302" width="9.453125" style="172" customWidth="1"/>
    <col min="2303" max="2303" width="9.1796875" style="172" customWidth="1"/>
    <col min="2304" max="2304" width="13.453125" style="172" customWidth="1"/>
    <col min="2305" max="2305" width="8.81640625" style="172" customWidth="1"/>
    <col min="2306" max="2306" width="9.26953125" style="172" customWidth="1"/>
    <col min="2307" max="2307" width="8.7265625" style="172" customWidth="1"/>
    <col min="2308" max="2308" width="14.1796875" style="172" customWidth="1"/>
    <col min="2309" max="2311" width="9.26953125" style="172" customWidth="1"/>
    <col min="2312" max="2312" width="2.1796875" style="172" customWidth="1"/>
    <col min="2313" max="2313" width="16.26953125" style="172" customWidth="1"/>
    <col min="2314" max="2314" width="13.453125" style="172" customWidth="1"/>
    <col min="2315" max="2315" width="6.453125" style="172" customWidth="1"/>
    <col min="2316" max="2316" width="10.81640625" style="172" customWidth="1"/>
    <col min="2317" max="2317" width="21.7265625" style="172" customWidth="1"/>
    <col min="2318" max="2318" width="21.453125" style="172" customWidth="1"/>
    <col min="2319" max="2319" width="11.453125" style="172"/>
    <col min="2320" max="2320" width="20.26953125" style="172" customWidth="1"/>
    <col min="2321" max="2321" width="22.7265625" style="172" customWidth="1"/>
    <col min="2322" max="2322" width="21.7265625" style="172" customWidth="1"/>
    <col min="2323" max="2552" width="11.453125" style="172"/>
    <col min="2553" max="2553" width="3.1796875" style="172" customWidth="1"/>
    <col min="2554" max="2554" width="8.7265625" style="172" customWidth="1"/>
    <col min="2555" max="2555" width="16.453125" style="172" customWidth="1"/>
    <col min="2556" max="2556" width="9.453125" style="172" customWidth="1"/>
    <col min="2557" max="2557" width="9" style="172" customWidth="1"/>
    <col min="2558" max="2558" width="9.453125" style="172" customWidth="1"/>
    <col min="2559" max="2559" width="9.1796875" style="172" customWidth="1"/>
    <col min="2560" max="2560" width="13.453125" style="172" customWidth="1"/>
    <col min="2561" max="2561" width="8.81640625" style="172" customWidth="1"/>
    <col min="2562" max="2562" width="9.26953125" style="172" customWidth="1"/>
    <col min="2563" max="2563" width="8.7265625" style="172" customWidth="1"/>
    <col min="2564" max="2564" width="14.1796875" style="172" customWidth="1"/>
    <col min="2565" max="2567" width="9.26953125" style="172" customWidth="1"/>
    <col min="2568" max="2568" width="2.1796875" style="172" customWidth="1"/>
    <col min="2569" max="2569" width="16.26953125" style="172" customWidth="1"/>
    <col min="2570" max="2570" width="13.453125" style="172" customWidth="1"/>
    <col min="2571" max="2571" width="6.453125" style="172" customWidth="1"/>
    <col min="2572" max="2572" width="10.81640625" style="172" customWidth="1"/>
    <col min="2573" max="2573" width="21.7265625" style="172" customWidth="1"/>
    <col min="2574" max="2574" width="21.453125" style="172" customWidth="1"/>
    <col min="2575" max="2575" width="11.453125" style="172"/>
    <col min="2576" max="2576" width="20.26953125" style="172" customWidth="1"/>
    <col min="2577" max="2577" width="22.7265625" style="172" customWidth="1"/>
    <col min="2578" max="2578" width="21.7265625" style="172" customWidth="1"/>
    <col min="2579" max="2808" width="11.453125" style="172"/>
    <col min="2809" max="2809" width="3.1796875" style="172" customWidth="1"/>
    <col min="2810" max="2810" width="8.7265625" style="172" customWidth="1"/>
    <col min="2811" max="2811" width="16.453125" style="172" customWidth="1"/>
    <col min="2812" max="2812" width="9.453125" style="172" customWidth="1"/>
    <col min="2813" max="2813" width="9" style="172" customWidth="1"/>
    <col min="2814" max="2814" width="9.453125" style="172" customWidth="1"/>
    <col min="2815" max="2815" width="9.1796875" style="172" customWidth="1"/>
    <col min="2816" max="2816" width="13.453125" style="172" customWidth="1"/>
    <col min="2817" max="2817" width="8.81640625" style="172" customWidth="1"/>
    <col min="2818" max="2818" width="9.26953125" style="172" customWidth="1"/>
    <col min="2819" max="2819" width="8.7265625" style="172" customWidth="1"/>
    <col min="2820" max="2820" width="14.1796875" style="172" customWidth="1"/>
    <col min="2821" max="2823" width="9.26953125" style="172" customWidth="1"/>
    <col min="2824" max="2824" width="2.1796875" style="172" customWidth="1"/>
    <col min="2825" max="2825" width="16.26953125" style="172" customWidth="1"/>
    <col min="2826" max="2826" width="13.453125" style="172" customWidth="1"/>
    <col min="2827" max="2827" width="6.453125" style="172" customWidth="1"/>
    <col min="2828" max="2828" width="10.81640625" style="172" customWidth="1"/>
    <col min="2829" max="2829" width="21.7265625" style="172" customWidth="1"/>
    <col min="2830" max="2830" width="21.453125" style="172" customWidth="1"/>
    <col min="2831" max="2831" width="11.453125" style="172"/>
    <col min="2832" max="2832" width="20.26953125" style="172" customWidth="1"/>
    <col min="2833" max="2833" width="22.7265625" style="172" customWidth="1"/>
    <col min="2834" max="2834" width="21.7265625" style="172" customWidth="1"/>
    <col min="2835" max="3064" width="11.453125" style="172"/>
    <col min="3065" max="3065" width="3.1796875" style="172" customWidth="1"/>
    <col min="3066" max="3066" width="8.7265625" style="172" customWidth="1"/>
    <col min="3067" max="3067" width="16.453125" style="172" customWidth="1"/>
    <col min="3068" max="3068" width="9.453125" style="172" customWidth="1"/>
    <col min="3069" max="3069" width="9" style="172" customWidth="1"/>
    <col min="3070" max="3070" width="9.453125" style="172" customWidth="1"/>
    <col min="3071" max="3071" width="9.1796875" style="172" customWidth="1"/>
    <col min="3072" max="3072" width="13.453125" style="172" customWidth="1"/>
    <col min="3073" max="3073" width="8.81640625" style="172" customWidth="1"/>
    <col min="3074" max="3074" width="9.26953125" style="172" customWidth="1"/>
    <col min="3075" max="3075" width="8.7265625" style="172" customWidth="1"/>
    <col min="3076" max="3076" width="14.1796875" style="172" customWidth="1"/>
    <col min="3077" max="3079" width="9.26953125" style="172" customWidth="1"/>
    <col min="3080" max="3080" width="2.1796875" style="172" customWidth="1"/>
    <col min="3081" max="3081" width="16.26953125" style="172" customWidth="1"/>
    <col min="3082" max="3082" width="13.453125" style="172" customWidth="1"/>
    <col min="3083" max="3083" width="6.453125" style="172" customWidth="1"/>
    <col min="3084" max="3084" width="10.81640625" style="172" customWidth="1"/>
    <col min="3085" max="3085" width="21.7265625" style="172" customWidth="1"/>
    <col min="3086" max="3086" width="21.453125" style="172" customWidth="1"/>
    <col min="3087" max="3087" width="11.453125" style="172"/>
    <col min="3088" max="3088" width="20.26953125" style="172" customWidth="1"/>
    <col min="3089" max="3089" width="22.7265625" style="172" customWidth="1"/>
    <col min="3090" max="3090" width="21.7265625" style="172" customWidth="1"/>
    <col min="3091" max="3320" width="11.453125" style="172"/>
    <col min="3321" max="3321" width="3.1796875" style="172" customWidth="1"/>
    <col min="3322" max="3322" width="8.7265625" style="172" customWidth="1"/>
    <col min="3323" max="3323" width="16.453125" style="172" customWidth="1"/>
    <col min="3324" max="3324" width="9.453125" style="172" customWidth="1"/>
    <col min="3325" max="3325" width="9" style="172" customWidth="1"/>
    <col min="3326" max="3326" width="9.453125" style="172" customWidth="1"/>
    <col min="3327" max="3327" width="9.1796875" style="172" customWidth="1"/>
    <col min="3328" max="3328" width="13.453125" style="172" customWidth="1"/>
    <col min="3329" max="3329" width="8.81640625" style="172" customWidth="1"/>
    <col min="3330" max="3330" width="9.26953125" style="172" customWidth="1"/>
    <col min="3331" max="3331" width="8.7265625" style="172" customWidth="1"/>
    <col min="3332" max="3332" width="14.1796875" style="172" customWidth="1"/>
    <col min="3333" max="3335" width="9.26953125" style="172" customWidth="1"/>
    <col min="3336" max="3336" width="2.1796875" style="172" customWidth="1"/>
    <col min="3337" max="3337" width="16.26953125" style="172" customWidth="1"/>
    <col min="3338" max="3338" width="13.453125" style="172" customWidth="1"/>
    <col min="3339" max="3339" width="6.453125" style="172" customWidth="1"/>
    <col min="3340" max="3340" width="10.81640625" style="172" customWidth="1"/>
    <col min="3341" max="3341" width="21.7265625" style="172" customWidth="1"/>
    <col min="3342" max="3342" width="21.453125" style="172" customWidth="1"/>
    <col min="3343" max="3343" width="11.453125" style="172"/>
    <col min="3344" max="3344" width="20.26953125" style="172" customWidth="1"/>
    <col min="3345" max="3345" width="22.7265625" style="172" customWidth="1"/>
    <col min="3346" max="3346" width="21.7265625" style="172" customWidth="1"/>
    <col min="3347" max="3576" width="11.453125" style="172"/>
    <col min="3577" max="3577" width="3.1796875" style="172" customWidth="1"/>
    <col min="3578" max="3578" width="8.7265625" style="172" customWidth="1"/>
    <col min="3579" max="3579" width="16.453125" style="172" customWidth="1"/>
    <col min="3580" max="3580" width="9.453125" style="172" customWidth="1"/>
    <col min="3581" max="3581" width="9" style="172" customWidth="1"/>
    <col min="3582" max="3582" width="9.453125" style="172" customWidth="1"/>
    <col min="3583" max="3583" width="9.1796875" style="172" customWidth="1"/>
    <col min="3584" max="3584" width="13.453125" style="172" customWidth="1"/>
    <col min="3585" max="3585" width="8.81640625" style="172" customWidth="1"/>
    <col min="3586" max="3586" width="9.26953125" style="172" customWidth="1"/>
    <col min="3587" max="3587" width="8.7265625" style="172" customWidth="1"/>
    <col min="3588" max="3588" width="14.1796875" style="172" customWidth="1"/>
    <col min="3589" max="3591" width="9.26953125" style="172" customWidth="1"/>
    <col min="3592" max="3592" width="2.1796875" style="172" customWidth="1"/>
    <col min="3593" max="3593" width="16.26953125" style="172" customWidth="1"/>
    <col min="3594" max="3594" width="13.453125" style="172" customWidth="1"/>
    <col min="3595" max="3595" width="6.453125" style="172" customWidth="1"/>
    <col min="3596" max="3596" width="10.81640625" style="172" customWidth="1"/>
    <col min="3597" max="3597" width="21.7265625" style="172" customWidth="1"/>
    <col min="3598" max="3598" width="21.453125" style="172" customWidth="1"/>
    <col min="3599" max="3599" width="11.453125" style="172"/>
    <col min="3600" max="3600" width="20.26953125" style="172" customWidth="1"/>
    <col min="3601" max="3601" width="22.7265625" style="172" customWidth="1"/>
    <col min="3602" max="3602" width="21.7265625" style="172" customWidth="1"/>
    <col min="3603" max="3832" width="11.453125" style="172"/>
    <col min="3833" max="3833" width="3.1796875" style="172" customWidth="1"/>
    <col min="3834" max="3834" width="8.7265625" style="172" customWidth="1"/>
    <col min="3835" max="3835" width="16.453125" style="172" customWidth="1"/>
    <col min="3836" max="3836" width="9.453125" style="172" customWidth="1"/>
    <col min="3837" max="3837" width="9" style="172" customWidth="1"/>
    <col min="3838" max="3838" width="9.453125" style="172" customWidth="1"/>
    <col min="3839" max="3839" width="9.1796875" style="172" customWidth="1"/>
    <col min="3840" max="3840" width="13.453125" style="172" customWidth="1"/>
    <col min="3841" max="3841" width="8.81640625" style="172" customWidth="1"/>
    <col min="3842" max="3842" width="9.26953125" style="172" customWidth="1"/>
    <col min="3843" max="3843" width="8.7265625" style="172" customWidth="1"/>
    <col min="3844" max="3844" width="14.1796875" style="172" customWidth="1"/>
    <col min="3845" max="3847" width="9.26953125" style="172" customWidth="1"/>
    <col min="3848" max="3848" width="2.1796875" style="172" customWidth="1"/>
    <col min="3849" max="3849" width="16.26953125" style="172" customWidth="1"/>
    <col min="3850" max="3850" width="13.453125" style="172" customWidth="1"/>
    <col min="3851" max="3851" width="6.453125" style="172" customWidth="1"/>
    <col min="3852" max="3852" width="10.81640625" style="172" customWidth="1"/>
    <col min="3853" max="3853" width="21.7265625" style="172" customWidth="1"/>
    <col min="3854" max="3854" width="21.453125" style="172" customWidth="1"/>
    <col min="3855" max="3855" width="11.453125" style="172"/>
    <col min="3856" max="3856" width="20.26953125" style="172" customWidth="1"/>
    <col min="3857" max="3857" width="22.7265625" style="172" customWidth="1"/>
    <col min="3858" max="3858" width="21.7265625" style="172" customWidth="1"/>
    <col min="3859" max="4088" width="11.453125" style="172"/>
    <col min="4089" max="4089" width="3.1796875" style="172" customWidth="1"/>
    <col min="4090" max="4090" width="8.7265625" style="172" customWidth="1"/>
    <col min="4091" max="4091" width="16.453125" style="172" customWidth="1"/>
    <col min="4092" max="4092" width="9.453125" style="172" customWidth="1"/>
    <col min="4093" max="4093" width="9" style="172" customWidth="1"/>
    <col min="4094" max="4094" width="9.453125" style="172" customWidth="1"/>
    <col min="4095" max="4095" width="9.1796875" style="172" customWidth="1"/>
    <col min="4096" max="4096" width="13.453125" style="172" customWidth="1"/>
    <col min="4097" max="4097" width="8.81640625" style="172" customWidth="1"/>
    <col min="4098" max="4098" width="9.26953125" style="172" customWidth="1"/>
    <col min="4099" max="4099" width="8.7265625" style="172" customWidth="1"/>
    <col min="4100" max="4100" width="14.1796875" style="172" customWidth="1"/>
    <col min="4101" max="4103" width="9.26953125" style="172" customWidth="1"/>
    <col min="4104" max="4104" width="2.1796875" style="172" customWidth="1"/>
    <col min="4105" max="4105" width="16.26953125" style="172" customWidth="1"/>
    <col min="4106" max="4106" width="13.453125" style="172" customWidth="1"/>
    <col min="4107" max="4107" width="6.453125" style="172" customWidth="1"/>
    <col min="4108" max="4108" width="10.81640625" style="172" customWidth="1"/>
    <col min="4109" max="4109" width="21.7265625" style="172" customWidth="1"/>
    <col min="4110" max="4110" width="21.453125" style="172" customWidth="1"/>
    <col min="4111" max="4111" width="11.453125" style="172"/>
    <col min="4112" max="4112" width="20.26953125" style="172" customWidth="1"/>
    <col min="4113" max="4113" width="22.7265625" style="172" customWidth="1"/>
    <col min="4114" max="4114" width="21.7265625" style="172" customWidth="1"/>
    <col min="4115" max="4344" width="11.453125" style="172"/>
    <col min="4345" max="4345" width="3.1796875" style="172" customWidth="1"/>
    <col min="4346" max="4346" width="8.7265625" style="172" customWidth="1"/>
    <col min="4347" max="4347" width="16.453125" style="172" customWidth="1"/>
    <col min="4348" max="4348" width="9.453125" style="172" customWidth="1"/>
    <col min="4349" max="4349" width="9" style="172" customWidth="1"/>
    <col min="4350" max="4350" width="9.453125" style="172" customWidth="1"/>
    <col min="4351" max="4351" width="9.1796875" style="172" customWidth="1"/>
    <col min="4352" max="4352" width="13.453125" style="172" customWidth="1"/>
    <col min="4353" max="4353" width="8.81640625" style="172" customWidth="1"/>
    <col min="4354" max="4354" width="9.26953125" style="172" customWidth="1"/>
    <col min="4355" max="4355" width="8.7265625" style="172" customWidth="1"/>
    <col min="4356" max="4356" width="14.1796875" style="172" customWidth="1"/>
    <col min="4357" max="4359" width="9.26953125" style="172" customWidth="1"/>
    <col min="4360" max="4360" width="2.1796875" style="172" customWidth="1"/>
    <col min="4361" max="4361" width="16.26953125" style="172" customWidth="1"/>
    <col min="4362" max="4362" width="13.453125" style="172" customWidth="1"/>
    <col min="4363" max="4363" width="6.453125" style="172" customWidth="1"/>
    <col min="4364" max="4364" width="10.81640625" style="172" customWidth="1"/>
    <col min="4365" max="4365" width="21.7265625" style="172" customWidth="1"/>
    <col min="4366" max="4366" width="21.453125" style="172" customWidth="1"/>
    <col min="4367" max="4367" width="11.453125" style="172"/>
    <col min="4368" max="4368" width="20.26953125" style="172" customWidth="1"/>
    <col min="4369" max="4369" width="22.7265625" style="172" customWidth="1"/>
    <col min="4370" max="4370" width="21.7265625" style="172" customWidth="1"/>
    <col min="4371" max="4600" width="11.453125" style="172"/>
    <col min="4601" max="4601" width="3.1796875" style="172" customWidth="1"/>
    <col min="4602" max="4602" width="8.7265625" style="172" customWidth="1"/>
    <col min="4603" max="4603" width="16.453125" style="172" customWidth="1"/>
    <col min="4604" max="4604" width="9.453125" style="172" customWidth="1"/>
    <col min="4605" max="4605" width="9" style="172" customWidth="1"/>
    <col min="4606" max="4606" width="9.453125" style="172" customWidth="1"/>
    <col min="4607" max="4607" width="9.1796875" style="172" customWidth="1"/>
    <col min="4608" max="4608" width="13.453125" style="172" customWidth="1"/>
    <col min="4609" max="4609" width="8.81640625" style="172" customWidth="1"/>
    <col min="4610" max="4610" width="9.26953125" style="172" customWidth="1"/>
    <col min="4611" max="4611" width="8.7265625" style="172" customWidth="1"/>
    <col min="4612" max="4612" width="14.1796875" style="172" customWidth="1"/>
    <col min="4613" max="4615" width="9.26953125" style="172" customWidth="1"/>
    <col min="4616" max="4616" width="2.1796875" style="172" customWidth="1"/>
    <col min="4617" max="4617" width="16.26953125" style="172" customWidth="1"/>
    <col min="4618" max="4618" width="13.453125" style="172" customWidth="1"/>
    <col min="4619" max="4619" width="6.453125" style="172" customWidth="1"/>
    <col min="4620" max="4620" width="10.81640625" style="172" customWidth="1"/>
    <col min="4621" max="4621" width="21.7265625" style="172" customWidth="1"/>
    <col min="4622" max="4622" width="21.453125" style="172" customWidth="1"/>
    <col min="4623" max="4623" width="11.453125" style="172"/>
    <col min="4624" max="4624" width="20.26953125" style="172" customWidth="1"/>
    <col min="4625" max="4625" width="22.7265625" style="172" customWidth="1"/>
    <col min="4626" max="4626" width="21.7265625" style="172" customWidth="1"/>
    <col min="4627" max="4856" width="11.453125" style="172"/>
    <col min="4857" max="4857" width="3.1796875" style="172" customWidth="1"/>
    <col min="4858" max="4858" width="8.7265625" style="172" customWidth="1"/>
    <col min="4859" max="4859" width="16.453125" style="172" customWidth="1"/>
    <col min="4860" max="4860" width="9.453125" style="172" customWidth="1"/>
    <col min="4861" max="4861" width="9" style="172" customWidth="1"/>
    <col min="4862" max="4862" width="9.453125" style="172" customWidth="1"/>
    <col min="4863" max="4863" width="9.1796875" style="172" customWidth="1"/>
    <col min="4864" max="4864" width="13.453125" style="172" customWidth="1"/>
    <col min="4865" max="4865" width="8.81640625" style="172" customWidth="1"/>
    <col min="4866" max="4866" width="9.26953125" style="172" customWidth="1"/>
    <col min="4867" max="4867" width="8.7265625" style="172" customWidth="1"/>
    <col min="4868" max="4868" width="14.1796875" style="172" customWidth="1"/>
    <col min="4869" max="4871" width="9.26953125" style="172" customWidth="1"/>
    <col min="4872" max="4872" width="2.1796875" style="172" customWidth="1"/>
    <col min="4873" max="4873" width="16.26953125" style="172" customWidth="1"/>
    <col min="4874" max="4874" width="13.453125" style="172" customWidth="1"/>
    <col min="4875" max="4875" width="6.453125" style="172" customWidth="1"/>
    <col min="4876" max="4876" width="10.81640625" style="172" customWidth="1"/>
    <col min="4877" max="4877" width="21.7265625" style="172" customWidth="1"/>
    <col min="4878" max="4878" width="21.453125" style="172" customWidth="1"/>
    <col min="4879" max="4879" width="11.453125" style="172"/>
    <col min="4880" max="4880" width="20.26953125" style="172" customWidth="1"/>
    <col min="4881" max="4881" width="22.7265625" style="172" customWidth="1"/>
    <col min="4882" max="4882" width="21.7265625" style="172" customWidth="1"/>
    <col min="4883" max="5112" width="11.453125" style="172"/>
    <col min="5113" max="5113" width="3.1796875" style="172" customWidth="1"/>
    <col min="5114" max="5114" width="8.7265625" style="172" customWidth="1"/>
    <col min="5115" max="5115" width="16.453125" style="172" customWidth="1"/>
    <col min="5116" max="5116" width="9.453125" style="172" customWidth="1"/>
    <col min="5117" max="5117" width="9" style="172" customWidth="1"/>
    <col min="5118" max="5118" width="9.453125" style="172" customWidth="1"/>
    <col min="5119" max="5119" width="9.1796875" style="172" customWidth="1"/>
    <col min="5120" max="5120" width="13.453125" style="172" customWidth="1"/>
    <col min="5121" max="5121" width="8.81640625" style="172" customWidth="1"/>
    <col min="5122" max="5122" width="9.26953125" style="172" customWidth="1"/>
    <col min="5123" max="5123" width="8.7265625" style="172" customWidth="1"/>
    <col min="5124" max="5124" width="14.1796875" style="172" customWidth="1"/>
    <col min="5125" max="5127" width="9.26953125" style="172" customWidth="1"/>
    <col min="5128" max="5128" width="2.1796875" style="172" customWidth="1"/>
    <col min="5129" max="5129" width="16.26953125" style="172" customWidth="1"/>
    <col min="5130" max="5130" width="13.453125" style="172" customWidth="1"/>
    <col min="5131" max="5131" width="6.453125" style="172" customWidth="1"/>
    <col min="5132" max="5132" width="10.81640625" style="172" customWidth="1"/>
    <col min="5133" max="5133" width="21.7265625" style="172" customWidth="1"/>
    <col min="5134" max="5134" width="21.453125" style="172" customWidth="1"/>
    <col min="5135" max="5135" width="11.453125" style="172"/>
    <col min="5136" max="5136" width="20.26953125" style="172" customWidth="1"/>
    <col min="5137" max="5137" width="22.7265625" style="172" customWidth="1"/>
    <col min="5138" max="5138" width="21.7265625" style="172" customWidth="1"/>
    <col min="5139" max="5368" width="11.453125" style="172"/>
    <col min="5369" max="5369" width="3.1796875" style="172" customWidth="1"/>
    <col min="5370" max="5370" width="8.7265625" style="172" customWidth="1"/>
    <col min="5371" max="5371" width="16.453125" style="172" customWidth="1"/>
    <col min="5372" max="5372" width="9.453125" style="172" customWidth="1"/>
    <col min="5373" max="5373" width="9" style="172" customWidth="1"/>
    <col min="5374" max="5374" width="9.453125" style="172" customWidth="1"/>
    <col min="5375" max="5375" width="9.1796875" style="172" customWidth="1"/>
    <col min="5376" max="5376" width="13.453125" style="172" customWidth="1"/>
    <col min="5377" max="5377" width="8.81640625" style="172" customWidth="1"/>
    <col min="5378" max="5378" width="9.26953125" style="172" customWidth="1"/>
    <col min="5379" max="5379" width="8.7265625" style="172" customWidth="1"/>
    <col min="5380" max="5380" width="14.1796875" style="172" customWidth="1"/>
    <col min="5381" max="5383" width="9.26953125" style="172" customWidth="1"/>
    <col min="5384" max="5384" width="2.1796875" style="172" customWidth="1"/>
    <col min="5385" max="5385" width="16.26953125" style="172" customWidth="1"/>
    <col min="5386" max="5386" width="13.453125" style="172" customWidth="1"/>
    <col min="5387" max="5387" width="6.453125" style="172" customWidth="1"/>
    <col min="5388" max="5388" width="10.81640625" style="172" customWidth="1"/>
    <col min="5389" max="5389" width="21.7265625" style="172" customWidth="1"/>
    <col min="5390" max="5390" width="21.453125" style="172" customWidth="1"/>
    <col min="5391" max="5391" width="11.453125" style="172"/>
    <col min="5392" max="5392" width="20.26953125" style="172" customWidth="1"/>
    <col min="5393" max="5393" width="22.7265625" style="172" customWidth="1"/>
    <col min="5394" max="5394" width="21.7265625" style="172" customWidth="1"/>
    <col min="5395" max="5624" width="11.453125" style="172"/>
    <col min="5625" max="5625" width="3.1796875" style="172" customWidth="1"/>
    <col min="5626" max="5626" width="8.7265625" style="172" customWidth="1"/>
    <col min="5627" max="5627" width="16.453125" style="172" customWidth="1"/>
    <col min="5628" max="5628" width="9.453125" style="172" customWidth="1"/>
    <col min="5629" max="5629" width="9" style="172" customWidth="1"/>
    <col min="5630" max="5630" width="9.453125" style="172" customWidth="1"/>
    <col min="5631" max="5631" width="9.1796875" style="172" customWidth="1"/>
    <col min="5632" max="5632" width="13.453125" style="172" customWidth="1"/>
    <col min="5633" max="5633" width="8.81640625" style="172" customWidth="1"/>
    <col min="5634" max="5634" width="9.26953125" style="172" customWidth="1"/>
    <col min="5635" max="5635" width="8.7265625" style="172" customWidth="1"/>
    <col min="5636" max="5636" width="14.1796875" style="172" customWidth="1"/>
    <col min="5637" max="5639" width="9.26953125" style="172" customWidth="1"/>
    <col min="5640" max="5640" width="2.1796875" style="172" customWidth="1"/>
    <col min="5641" max="5641" width="16.26953125" style="172" customWidth="1"/>
    <col min="5642" max="5642" width="13.453125" style="172" customWidth="1"/>
    <col min="5643" max="5643" width="6.453125" style="172" customWidth="1"/>
    <col min="5644" max="5644" width="10.81640625" style="172" customWidth="1"/>
    <col min="5645" max="5645" width="21.7265625" style="172" customWidth="1"/>
    <col min="5646" max="5646" width="21.453125" style="172" customWidth="1"/>
    <col min="5647" max="5647" width="11.453125" style="172"/>
    <col min="5648" max="5648" width="20.26953125" style="172" customWidth="1"/>
    <col min="5649" max="5649" width="22.7265625" style="172" customWidth="1"/>
    <col min="5650" max="5650" width="21.7265625" style="172" customWidth="1"/>
    <col min="5651" max="5880" width="11.453125" style="172"/>
    <col min="5881" max="5881" width="3.1796875" style="172" customWidth="1"/>
    <col min="5882" max="5882" width="8.7265625" style="172" customWidth="1"/>
    <col min="5883" max="5883" width="16.453125" style="172" customWidth="1"/>
    <col min="5884" max="5884" width="9.453125" style="172" customWidth="1"/>
    <col min="5885" max="5885" width="9" style="172" customWidth="1"/>
    <col min="5886" max="5886" width="9.453125" style="172" customWidth="1"/>
    <col min="5887" max="5887" width="9.1796875" style="172" customWidth="1"/>
    <col min="5888" max="5888" width="13.453125" style="172" customWidth="1"/>
    <col min="5889" max="5889" width="8.81640625" style="172" customWidth="1"/>
    <col min="5890" max="5890" width="9.26953125" style="172" customWidth="1"/>
    <col min="5891" max="5891" width="8.7265625" style="172" customWidth="1"/>
    <col min="5892" max="5892" width="14.1796875" style="172" customWidth="1"/>
    <col min="5893" max="5895" width="9.26953125" style="172" customWidth="1"/>
    <col min="5896" max="5896" width="2.1796875" style="172" customWidth="1"/>
    <col min="5897" max="5897" width="16.26953125" style="172" customWidth="1"/>
    <col min="5898" max="5898" width="13.453125" style="172" customWidth="1"/>
    <col min="5899" max="5899" width="6.453125" style="172" customWidth="1"/>
    <col min="5900" max="5900" width="10.81640625" style="172" customWidth="1"/>
    <col min="5901" max="5901" width="21.7265625" style="172" customWidth="1"/>
    <col min="5902" max="5902" width="21.453125" style="172" customWidth="1"/>
    <col min="5903" max="5903" width="11.453125" style="172"/>
    <col min="5904" max="5904" width="20.26953125" style="172" customWidth="1"/>
    <col min="5905" max="5905" width="22.7265625" style="172" customWidth="1"/>
    <col min="5906" max="5906" width="21.7265625" style="172" customWidth="1"/>
    <col min="5907" max="6136" width="11.453125" style="172"/>
    <col min="6137" max="6137" width="3.1796875" style="172" customWidth="1"/>
    <col min="6138" max="6138" width="8.7265625" style="172" customWidth="1"/>
    <col min="6139" max="6139" width="16.453125" style="172" customWidth="1"/>
    <col min="6140" max="6140" width="9.453125" style="172" customWidth="1"/>
    <col min="6141" max="6141" width="9" style="172" customWidth="1"/>
    <col min="6142" max="6142" width="9.453125" style="172" customWidth="1"/>
    <col min="6143" max="6143" width="9.1796875" style="172" customWidth="1"/>
    <col min="6144" max="6144" width="13.453125" style="172" customWidth="1"/>
    <col min="6145" max="6145" width="8.81640625" style="172" customWidth="1"/>
    <col min="6146" max="6146" width="9.26953125" style="172" customWidth="1"/>
    <col min="6147" max="6147" width="8.7265625" style="172" customWidth="1"/>
    <col min="6148" max="6148" width="14.1796875" style="172" customWidth="1"/>
    <col min="6149" max="6151" width="9.26953125" style="172" customWidth="1"/>
    <col min="6152" max="6152" width="2.1796875" style="172" customWidth="1"/>
    <col min="6153" max="6153" width="16.26953125" style="172" customWidth="1"/>
    <col min="6154" max="6154" width="13.453125" style="172" customWidth="1"/>
    <col min="6155" max="6155" width="6.453125" style="172" customWidth="1"/>
    <col min="6156" max="6156" width="10.81640625" style="172" customWidth="1"/>
    <col min="6157" max="6157" width="21.7265625" style="172" customWidth="1"/>
    <col min="6158" max="6158" width="21.453125" style="172" customWidth="1"/>
    <col min="6159" max="6159" width="11.453125" style="172"/>
    <col min="6160" max="6160" width="20.26953125" style="172" customWidth="1"/>
    <col min="6161" max="6161" width="22.7265625" style="172" customWidth="1"/>
    <col min="6162" max="6162" width="21.7265625" style="172" customWidth="1"/>
    <col min="6163" max="6392" width="11.453125" style="172"/>
    <col min="6393" max="6393" width="3.1796875" style="172" customWidth="1"/>
    <col min="6394" max="6394" width="8.7265625" style="172" customWidth="1"/>
    <col min="6395" max="6395" width="16.453125" style="172" customWidth="1"/>
    <col min="6396" max="6396" width="9.453125" style="172" customWidth="1"/>
    <col min="6397" max="6397" width="9" style="172" customWidth="1"/>
    <col min="6398" max="6398" width="9.453125" style="172" customWidth="1"/>
    <col min="6399" max="6399" width="9.1796875" style="172" customWidth="1"/>
    <col min="6400" max="6400" width="13.453125" style="172" customWidth="1"/>
    <col min="6401" max="6401" width="8.81640625" style="172" customWidth="1"/>
    <col min="6402" max="6402" width="9.26953125" style="172" customWidth="1"/>
    <col min="6403" max="6403" width="8.7265625" style="172" customWidth="1"/>
    <col min="6404" max="6404" width="14.1796875" style="172" customWidth="1"/>
    <col min="6405" max="6407" width="9.26953125" style="172" customWidth="1"/>
    <col min="6408" max="6408" width="2.1796875" style="172" customWidth="1"/>
    <col min="6409" max="6409" width="16.26953125" style="172" customWidth="1"/>
    <col min="6410" max="6410" width="13.453125" style="172" customWidth="1"/>
    <col min="6411" max="6411" width="6.453125" style="172" customWidth="1"/>
    <col min="6412" max="6412" width="10.81640625" style="172" customWidth="1"/>
    <col min="6413" max="6413" width="21.7265625" style="172" customWidth="1"/>
    <col min="6414" max="6414" width="21.453125" style="172" customWidth="1"/>
    <col min="6415" max="6415" width="11.453125" style="172"/>
    <col min="6416" max="6416" width="20.26953125" style="172" customWidth="1"/>
    <col min="6417" max="6417" width="22.7265625" style="172" customWidth="1"/>
    <col min="6418" max="6418" width="21.7265625" style="172" customWidth="1"/>
    <col min="6419" max="6648" width="11.453125" style="172"/>
    <col min="6649" max="6649" width="3.1796875" style="172" customWidth="1"/>
    <col min="6650" max="6650" width="8.7265625" style="172" customWidth="1"/>
    <col min="6651" max="6651" width="16.453125" style="172" customWidth="1"/>
    <col min="6652" max="6652" width="9.453125" style="172" customWidth="1"/>
    <col min="6653" max="6653" width="9" style="172" customWidth="1"/>
    <col min="6654" max="6654" width="9.453125" style="172" customWidth="1"/>
    <col min="6655" max="6655" width="9.1796875" style="172" customWidth="1"/>
    <col min="6656" max="6656" width="13.453125" style="172" customWidth="1"/>
    <col min="6657" max="6657" width="8.81640625" style="172" customWidth="1"/>
    <col min="6658" max="6658" width="9.26953125" style="172" customWidth="1"/>
    <col min="6659" max="6659" width="8.7265625" style="172" customWidth="1"/>
    <col min="6660" max="6660" width="14.1796875" style="172" customWidth="1"/>
    <col min="6661" max="6663" width="9.26953125" style="172" customWidth="1"/>
    <col min="6664" max="6664" width="2.1796875" style="172" customWidth="1"/>
    <col min="6665" max="6665" width="16.26953125" style="172" customWidth="1"/>
    <col min="6666" max="6666" width="13.453125" style="172" customWidth="1"/>
    <col min="6667" max="6667" width="6.453125" style="172" customWidth="1"/>
    <col min="6668" max="6668" width="10.81640625" style="172" customWidth="1"/>
    <col min="6669" max="6669" width="21.7265625" style="172" customWidth="1"/>
    <col min="6670" max="6670" width="21.453125" style="172" customWidth="1"/>
    <col min="6671" max="6671" width="11.453125" style="172"/>
    <col min="6672" max="6672" width="20.26953125" style="172" customWidth="1"/>
    <col min="6673" max="6673" width="22.7265625" style="172" customWidth="1"/>
    <col min="6674" max="6674" width="21.7265625" style="172" customWidth="1"/>
    <col min="6675" max="6904" width="11.453125" style="172"/>
    <col min="6905" max="6905" width="3.1796875" style="172" customWidth="1"/>
    <col min="6906" max="6906" width="8.7265625" style="172" customWidth="1"/>
    <col min="6907" max="6907" width="16.453125" style="172" customWidth="1"/>
    <col min="6908" max="6908" width="9.453125" style="172" customWidth="1"/>
    <col min="6909" max="6909" width="9" style="172" customWidth="1"/>
    <col min="6910" max="6910" width="9.453125" style="172" customWidth="1"/>
    <col min="6911" max="6911" width="9.1796875" style="172" customWidth="1"/>
    <col min="6912" max="6912" width="13.453125" style="172" customWidth="1"/>
    <col min="6913" max="6913" width="8.81640625" style="172" customWidth="1"/>
    <col min="6914" max="6914" width="9.26953125" style="172" customWidth="1"/>
    <col min="6915" max="6915" width="8.7265625" style="172" customWidth="1"/>
    <col min="6916" max="6916" width="14.1796875" style="172" customWidth="1"/>
    <col min="6917" max="6919" width="9.26953125" style="172" customWidth="1"/>
    <col min="6920" max="6920" width="2.1796875" style="172" customWidth="1"/>
    <col min="6921" max="6921" width="16.26953125" style="172" customWidth="1"/>
    <col min="6922" max="6922" width="13.453125" style="172" customWidth="1"/>
    <col min="6923" max="6923" width="6.453125" style="172" customWidth="1"/>
    <col min="6924" max="6924" width="10.81640625" style="172" customWidth="1"/>
    <col min="6925" max="6925" width="21.7265625" style="172" customWidth="1"/>
    <col min="6926" max="6926" width="21.453125" style="172" customWidth="1"/>
    <col min="6927" max="6927" width="11.453125" style="172"/>
    <col min="6928" max="6928" width="20.26953125" style="172" customWidth="1"/>
    <col min="6929" max="6929" width="22.7265625" style="172" customWidth="1"/>
    <col min="6930" max="6930" width="21.7265625" style="172" customWidth="1"/>
    <col min="6931" max="7160" width="11.453125" style="172"/>
    <col min="7161" max="7161" width="3.1796875" style="172" customWidth="1"/>
    <col min="7162" max="7162" width="8.7265625" style="172" customWidth="1"/>
    <col min="7163" max="7163" width="16.453125" style="172" customWidth="1"/>
    <col min="7164" max="7164" width="9.453125" style="172" customWidth="1"/>
    <col min="7165" max="7165" width="9" style="172" customWidth="1"/>
    <col min="7166" max="7166" width="9.453125" style="172" customWidth="1"/>
    <col min="7167" max="7167" width="9.1796875" style="172" customWidth="1"/>
    <col min="7168" max="7168" width="13.453125" style="172" customWidth="1"/>
    <col min="7169" max="7169" width="8.81640625" style="172" customWidth="1"/>
    <col min="7170" max="7170" width="9.26953125" style="172" customWidth="1"/>
    <col min="7171" max="7171" width="8.7265625" style="172" customWidth="1"/>
    <col min="7172" max="7172" width="14.1796875" style="172" customWidth="1"/>
    <col min="7173" max="7175" width="9.26953125" style="172" customWidth="1"/>
    <col min="7176" max="7176" width="2.1796875" style="172" customWidth="1"/>
    <col min="7177" max="7177" width="16.26953125" style="172" customWidth="1"/>
    <col min="7178" max="7178" width="13.453125" style="172" customWidth="1"/>
    <col min="7179" max="7179" width="6.453125" style="172" customWidth="1"/>
    <col min="7180" max="7180" width="10.81640625" style="172" customWidth="1"/>
    <col min="7181" max="7181" width="21.7265625" style="172" customWidth="1"/>
    <col min="7182" max="7182" width="21.453125" style="172" customWidth="1"/>
    <col min="7183" max="7183" width="11.453125" style="172"/>
    <col min="7184" max="7184" width="20.26953125" style="172" customWidth="1"/>
    <col min="7185" max="7185" width="22.7265625" style="172" customWidth="1"/>
    <col min="7186" max="7186" width="21.7265625" style="172" customWidth="1"/>
    <col min="7187" max="7416" width="11.453125" style="172"/>
    <col min="7417" max="7417" width="3.1796875" style="172" customWidth="1"/>
    <col min="7418" max="7418" width="8.7265625" style="172" customWidth="1"/>
    <col min="7419" max="7419" width="16.453125" style="172" customWidth="1"/>
    <col min="7420" max="7420" width="9.453125" style="172" customWidth="1"/>
    <col min="7421" max="7421" width="9" style="172" customWidth="1"/>
    <col min="7422" max="7422" width="9.453125" style="172" customWidth="1"/>
    <col min="7423" max="7423" width="9.1796875" style="172" customWidth="1"/>
    <col min="7424" max="7424" width="13.453125" style="172" customWidth="1"/>
    <col min="7425" max="7425" width="8.81640625" style="172" customWidth="1"/>
    <col min="7426" max="7426" width="9.26953125" style="172" customWidth="1"/>
    <col min="7427" max="7427" width="8.7265625" style="172" customWidth="1"/>
    <col min="7428" max="7428" width="14.1796875" style="172" customWidth="1"/>
    <col min="7429" max="7431" width="9.26953125" style="172" customWidth="1"/>
    <col min="7432" max="7432" width="2.1796875" style="172" customWidth="1"/>
    <col min="7433" max="7433" width="16.26953125" style="172" customWidth="1"/>
    <col min="7434" max="7434" width="13.453125" style="172" customWidth="1"/>
    <col min="7435" max="7435" width="6.453125" style="172" customWidth="1"/>
    <col min="7436" max="7436" width="10.81640625" style="172" customWidth="1"/>
    <col min="7437" max="7437" width="21.7265625" style="172" customWidth="1"/>
    <col min="7438" max="7438" width="21.453125" style="172" customWidth="1"/>
    <col min="7439" max="7439" width="11.453125" style="172"/>
    <col min="7440" max="7440" width="20.26953125" style="172" customWidth="1"/>
    <col min="7441" max="7441" width="22.7265625" style="172" customWidth="1"/>
    <col min="7442" max="7442" width="21.7265625" style="172" customWidth="1"/>
    <col min="7443" max="7672" width="11.453125" style="172"/>
    <col min="7673" max="7673" width="3.1796875" style="172" customWidth="1"/>
    <col min="7674" max="7674" width="8.7265625" style="172" customWidth="1"/>
    <col min="7675" max="7675" width="16.453125" style="172" customWidth="1"/>
    <col min="7676" max="7676" width="9.453125" style="172" customWidth="1"/>
    <col min="7677" max="7677" width="9" style="172" customWidth="1"/>
    <col min="7678" max="7678" width="9.453125" style="172" customWidth="1"/>
    <col min="7679" max="7679" width="9.1796875" style="172" customWidth="1"/>
    <col min="7680" max="7680" width="13.453125" style="172" customWidth="1"/>
    <col min="7681" max="7681" width="8.81640625" style="172" customWidth="1"/>
    <col min="7682" max="7682" width="9.26953125" style="172" customWidth="1"/>
    <col min="7683" max="7683" width="8.7265625" style="172" customWidth="1"/>
    <col min="7684" max="7684" width="14.1796875" style="172" customWidth="1"/>
    <col min="7685" max="7687" width="9.26953125" style="172" customWidth="1"/>
    <col min="7688" max="7688" width="2.1796875" style="172" customWidth="1"/>
    <col min="7689" max="7689" width="16.26953125" style="172" customWidth="1"/>
    <col min="7690" max="7690" width="13.453125" style="172" customWidth="1"/>
    <col min="7691" max="7691" width="6.453125" style="172" customWidth="1"/>
    <col min="7692" max="7692" width="10.81640625" style="172" customWidth="1"/>
    <col min="7693" max="7693" width="21.7265625" style="172" customWidth="1"/>
    <col min="7694" max="7694" width="21.453125" style="172" customWidth="1"/>
    <col min="7695" max="7695" width="11.453125" style="172"/>
    <col min="7696" max="7696" width="20.26953125" style="172" customWidth="1"/>
    <col min="7697" max="7697" width="22.7265625" style="172" customWidth="1"/>
    <col min="7698" max="7698" width="21.7265625" style="172" customWidth="1"/>
    <col min="7699" max="7928" width="11.453125" style="172"/>
    <col min="7929" max="7929" width="3.1796875" style="172" customWidth="1"/>
    <col min="7930" max="7930" width="8.7265625" style="172" customWidth="1"/>
    <col min="7931" max="7931" width="16.453125" style="172" customWidth="1"/>
    <col min="7932" max="7932" width="9.453125" style="172" customWidth="1"/>
    <col min="7933" max="7933" width="9" style="172" customWidth="1"/>
    <col min="7934" max="7934" width="9.453125" style="172" customWidth="1"/>
    <col min="7935" max="7935" width="9.1796875" style="172" customWidth="1"/>
    <col min="7936" max="7936" width="13.453125" style="172" customWidth="1"/>
    <col min="7937" max="7937" width="8.81640625" style="172" customWidth="1"/>
    <col min="7938" max="7938" width="9.26953125" style="172" customWidth="1"/>
    <col min="7939" max="7939" width="8.7265625" style="172" customWidth="1"/>
    <col min="7940" max="7940" width="14.1796875" style="172" customWidth="1"/>
    <col min="7941" max="7943" width="9.26953125" style="172" customWidth="1"/>
    <col min="7944" max="7944" width="2.1796875" style="172" customWidth="1"/>
    <col min="7945" max="7945" width="16.26953125" style="172" customWidth="1"/>
    <col min="7946" max="7946" width="13.453125" style="172" customWidth="1"/>
    <col min="7947" max="7947" width="6.453125" style="172" customWidth="1"/>
    <col min="7948" max="7948" width="10.81640625" style="172" customWidth="1"/>
    <col min="7949" max="7949" width="21.7265625" style="172" customWidth="1"/>
    <col min="7950" max="7950" width="21.453125" style="172" customWidth="1"/>
    <col min="7951" max="7951" width="11.453125" style="172"/>
    <col min="7952" max="7952" width="20.26953125" style="172" customWidth="1"/>
    <col min="7953" max="7953" width="22.7265625" style="172" customWidth="1"/>
    <col min="7954" max="7954" width="21.7265625" style="172" customWidth="1"/>
    <col min="7955" max="8184" width="11.453125" style="172"/>
    <col min="8185" max="8185" width="3.1796875" style="172" customWidth="1"/>
    <col min="8186" max="8186" width="8.7265625" style="172" customWidth="1"/>
    <col min="8187" max="8187" width="16.453125" style="172" customWidth="1"/>
    <col min="8188" max="8188" width="9.453125" style="172" customWidth="1"/>
    <col min="8189" max="8189" width="9" style="172" customWidth="1"/>
    <col min="8190" max="8190" width="9.453125" style="172" customWidth="1"/>
    <col min="8191" max="8191" width="9.1796875" style="172" customWidth="1"/>
    <col min="8192" max="8192" width="13.453125" style="172" customWidth="1"/>
    <col min="8193" max="8193" width="8.81640625" style="172" customWidth="1"/>
    <col min="8194" max="8194" width="9.26953125" style="172" customWidth="1"/>
    <col min="8195" max="8195" width="8.7265625" style="172" customWidth="1"/>
    <col min="8196" max="8196" width="14.1796875" style="172" customWidth="1"/>
    <col min="8197" max="8199" width="9.26953125" style="172" customWidth="1"/>
    <col min="8200" max="8200" width="2.1796875" style="172" customWidth="1"/>
    <col min="8201" max="8201" width="16.26953125" style="172" customWidth="1"/>
    <col min="8202" max="8202" width="13.453125" style="172" customWidth="1"/>
    <col min="8203" max="8203" width="6.453125" style="172" customWidth="1"/>
    <col min="8204" max="8204" width="10.81640625" style="172" customWidth="1"/>
    <col min="8205" max="8205" width="21.7265625" style="172" customWidth="1"/>
    <col min="8206" max="8206" width="21.453125" style="172" customWidth="1"/>
    <col min="8207" max="8207" width="11.453125" style="172"/>
    <col min="8208" max="8208" width="20.26953125" style="172" customWidth="1"/>
    <col min="8209" max="8209" width="22.7265625" style="172" customWidth="1"/>
    <col min="8210" max="8210" width="21.7265625" style="172" customWidth="1"/>
    <col min="8211" max="8440" width="11.453125" style="172"/>
    <col min="8441" max="8441" width="3.1796875" style="172" customWidth="1"/>
    <col min="8442" max="8442" width="8.7265625" style="172" customWidth="1"/>
    <col min="8443" max="8443" width="16.453125" style="172" customWidth="1"/>
    <col min="8444" max="8444" width="9.453125" style="172" customWidth="1"/>
    <col min="8445" max="8445" width="9" style="172" customWidth="1"/>
    <col min="8446" max="8446" width="9.453125" style="172" customWidth="1"/>
    <col min="8447" max="8447" width="9.1796875" style="172" customWidth="1"/>
    <col min="8448" max="8448" width="13.453125" style="172" customWidth="1"/>
    <col min="8449" max="8449" width="8.81640625" style="172" customWidth="1"/>
    <col min="8450" max="8450" width="9.26953125" style="172" customWidth="1"/>
    <col min="8451" max="8451" width="8.7265625" style="172" customWidth="1"/>
    <col min="8452" max="8452" width="14.1796875" style="172" customWidth="1"/>
    <col min="8453" max="8455" width="9.26953125" style="172" customWidth="1"/>
    <col min="8456" max="8456" width="2.1796875" style="172" customWidth="1"/>
    <col min="8457" max="8457" width="16.26953125" style="172" customWidth="1"/>
    <col min="8458" max="8458" width="13.453125" style="172" customWidth="1"/>
    <col min="8459" max="8459" width="6.453125" style="172" customWidth="1"/>
    <col min="8460" max="8460" width="10.81640625" style="172" customWidth="1"/>
    <col min="8461" max="8461" width="21.7265625" style="172" customWidth="1"/>
    <col min="8462" max="8462" width="21.453125" style="172" customWidth="1"/>
    <col min="8463" max="8463" width="11.453125" style="172"/>
    <col min="8464" max="8464" width="20.26953125" style="172" customWidth="1"/>
    <col min="8465" max="8465" width="22.7265625" style="172" customWidth="1"/>
    <col min="8466" max="8466" width="21.7265625" style="172" customWidth="1"/>
    <col min="8467" max="8696" width="11.453125" style="172"/>
    <col min="8697" max="8697" width="3.1796875" style="172" customWidth="1"/>
    <col min="8698" max="8698" width="8.7265625" style="172" customWidth="1"/>
    <col min="8699" max="8699" width="16.453125" style="172" customWidth="1"/>
    <col min="8700" max="8700" width="9.453125" style="172" customWidth="1"/>
    <col min="8701" max="8701" width="9" style="172" customWidth="1"/>
    <col min="8702" max="8702" width="9.453125" style="172" customWidth="1"/>
    <col min="8703" max="8703" width="9.1796875" style="172" customWidth="1"/>
    <col min="8704" max="8704" width="13.453125" style="172" customWidth="1"/>
    <col min="8705" max="8705" width="8.81640625" style="172" customWidth="1"/>
    <col min="8706" max="8706" width="9.26953125" style="172" customWidth="1"/>
    <col min="8707" max="8707" width="8.7265625" style="172" customWidth="1"/>
    <col min="8708" max="8708" width="14.1796875" style="172" customWidth="1"/>
    <col min="8709" max="8711" width="9.26953125" style="172" customWidth="1"/>
    <col min="8712" max="8712" width="2.1796875" style="172" customWidth="1"/>
    <col min="8713" max="8713" width="16.26953125" style="172" customWidth="1"/>
    <col min="8714" max="8714" width="13.453125" style="172" customWidth="1"/>
    <col min="8715" max="8715" width="6.453125" style="172" customWidth="1"/>
    <col min="8716" max="8716" width="10.81640625" style="172" customWidth="1"/>
    <col min="8717" max="8717" width="21.7265625" style="172" customWidth="1"/>
    <col min="8718" max="8718" width="21.453125" style="172" customWidth="1"/>
    <col min="8719" max="8719" width="11.453125" style="172"/>
    <col min="8720" max="8720" width="20.26953125" style="172" customWidth="1"/>
    <col min="8721" max="8721" width="22.7265625" style="172" customWidth="1"/>
    <col min="8722" max="8722" width="21.7265625" style="172" customWidth="1"/>
    <col min="8723" max="8952" width="11.453125" style="172"/>
    <col min="8953" max="8953" width="3.1796875" style="172" customWidth="1"/>
    <col min="8954" max="8954" width="8.7265625" style="172" customWidth="1"/>
    <col min="8955" max="8955" width="16.453125" style="172" customWidth="1"/>
    <col min="8956" max="8956" width="9.453125" style="172" customWidth="1"/>
    <col min="8957" max="8957" width="9" style="172" customWidth="1"/>
    <col min="8958" max="8958" width="9.453125" style="172" customWidth="1"/>
    <col min="8959" max="8959" width="9.1796875" style="172" customWidth="1"/>
    <col min="8960" max="8960" width="13.453125" style="172" customWidth="1"/>
    <col min="8961" max="8961" width="8.81640625" style="172" customWidth="1"/>
    <col min="8962" max="8962" width="9.26953125" style="172" customWidth="1"/>
    <col min="8963" max="8963" width="8.7265625" style="172" customWidth="1"/>
    <col min="8964" max="8964" width="14.1796875" style="172" customWidth="1"/>
    <col min="8965" max="8967" width="9.26953125" style="172" customWidth="1"/>
    <col min="8968" max="8968" width="2.1796875" style="172" customWidth="1"/>
    <col min="8969" max="8969" width="16.26953125" style="172" customWidth="1"/>
    <col min="8970" max="8970" width="13.453125" style="172" customWidth="1"/>
    <col min="8971" max="8971" width="6.453125" style="172" customWidth="1"/>
    <col min="8972" max="8972" width="10.81640625" style="172" customWidth="1"/>
    <col min="8973" max="8973" width="21.7265625" style="172" customWidth="1"/>
    <col min="8974" max="8974" width="21.453125" style="172" customWidth="1"/>
    <col min="8975" max="8975" width="11.453125" style="172"/>
    <col min="8976" max="8976" width="20.26953125" style="172" customWidth="1"/>
    <col min="8977" max="8977" width="22.7265625" style="172" customWidth="1"/>
    <col min="8978" max="8978" width="21.7265625" style="172" customWidth="1"/>
    <col min="8979" max="9208" width="11.453125" style="172"/>
    <col min="9209" max="9209" width="3.1796875" style="172" customWidth="1"/>
    <col min="9210" max="9210" width="8.7265625" style="172" customWidth="1"/>
    <col min="9211" max="9211" width="16.453125" style="172" customWidth="1"/>
    <col min="9212" max="9212" width="9.453125" style="172" customWidth="1"/>
    <col min="9213" max="9213" width="9" style="172" customWidth="1"/>
    <col min="9214" max="9214" width="9.453125" style="172" customWidth="1"/>
    <col min="9215" max="9215" width="9.1796875" style="172" customWidth="1"/>
    <col min="9216" max="9216" width="13.453125" style="172" customWidth="1"/>
    <col min="9217" max="9217" width="8.81640625" style="172" customWidth="1"/>
    <col min="9218" max="9218" width="9.26953125" style="172" customWidth="1"/>
    <col min="9219" max="9219" width="8.7265625" style="172" customWidth="1"/>
    <col min="9220" max="9220" width="14.1796875" style="172" customWidth="1"/>
    <col min="9221" max="9223" width="9.26953125" style="172" customWidth="1"/>
    <col min="9224" max="9224" width="2.1796875" style="172" customWidth="1"/>
    <col min="9225" max="9225" width="16.26953125" style="172" customWidth="1"/>
    <col min="9226" max="9226" width="13.453125" style="172" customWidth="1"/>
    <col min="9227" max="9227" width="6.453125" style="172" customWidth="1"/>
    <col min="9228" max="9228" width="10.81640625" style="172" customWidth="1"/>
    <col min="9229" max="9229" width="21.7265625" style="172" customWidth="1"/>
    <col min="9230" max="9230" width="21.453125" style="172" customWidth="1"/>
    <col min="9231" max="9231" width="11.453125" style="172"/>
    <col min="9232" max="9232" width="20.26953125" style="172" customWidth="1"/>
    <col min="9233" max="9233" width="22.7265625" style="172" customWidth="1"/>
    <col min="9234" max="9234" width="21.7265625" style="172" customWidth="1"/>
    <col min="9235" max="9464" width="11.453125" style="172"/>
    <col min="9465" max="9465" width="3.1796875" style="172" customWidth="1"/>
    <col min="9466" max="9466" width="8.7265625" style="172" customWidth="1"/>
    <col min="9467" max="9467" width="16.453125" style="172" customWidth="1"/>
    <col min="9468" max="9468" width="9.453125" style="172" customWidth="1"/>
    <col min="9469" max="9469" width="9" style="172" customWidth="1"/>
    <col min="9470" max="9470" width="9.453125" style="172" customWidth="1"/>
    <col min="9471" max="9471" width="9.1796875" style="172" customWidth="1"/>
    <col min="9472" max="9472" width="13.453125" style="172" customWidth="1"/>
    <col min="9473" max="9473" width="8.81640625" style="172" customWidth="1"/>
    <col min="9474" max="9474" width="9.26953125" style="172" customWidth="1"/>
    <col min="9475" max="9475" width="8.7265625" style="172" customWidth="1"/>
    <col min="9476" max="9476" width="14.1796875" style="172" customWidth="1"/>
    <col min="9477" max="9479" width="9.26953125" style="172" customWidth="1"/>
    <col min="9480" max="9480" width="2.1796875" style="172" customWidth="1"/>
    <col min="9481" max="9481" width="16.26953125" style="172" customWidth="1"/>
    <col min="9482" max="9482" width="13.453125" style="172" customWidth="1"/>
    <col min="9483" max="9483" width="6.453125" style="172" customWidth="1"/>
    <col min="9484" max="9484" width="10.81640625" style="172" customWidth="1"/>
    <col min="9485" max="9485" width="21.7265625" style="172" customWidth="1"/>
    <col min="9486" max="9486" width="21.453125" style="172" customWidth="1"/>
    <col min="9487" max="9487" width="11.453125" style="172"/>
    <col min="9488" max="9488" width="20.26953125" style="172" customWidth="1"/>
    <col min="9489" max="9489" width="22.7265625" style="172" customWidth="1"/>
    <col min="9490" max="9490" width="21.7265625" style="172" customWidth="1"/>
    <col min="9491" max="9720" width="11.453125" style="172"/>
    <col min="9721" max="9721" width="3.1796875" style="172" customWidth="1"/>
    <col min="9722" max="9722" width="8.7265625" style="172" customWidth="1"/>
    <col min="9723" max="9723" width="16.453125" style="172" customWidth="1"/>
    <col min="9724" max="9724" width="9.453125" style="172" customWidth="1"/>
    <col min="9725" max="9725" width="9" style="172" customWidth="1"/>
    <col min="9726" max="9726" width="9.453125" style="172" customWidth="1"/>
    <col min="9727" max="9727" width="9.1796875" style="172" customWidth="1"/>
    <col min="9728" max="9728" width="13.453125" style="172" customWidth="1"/>
    <col min="9729" max="9729" width="8.81640625" style="172" customWidth="1"/>
    <col min="9730" max="9730" width="9.26953125" style="172" customWidth="1"/>
    <col min="9731" max="9731" width="8.7265625" style="172" customWidth="1"/>
    <col min="9732" max="9732" width="14.1796875" style="172" customWidth="1"/>
    <col min="9733" max="9735" width="9.26953125" style="172" customWidth="1"/>
    <col min="9736" max="9736" width="2.1796875" style="172" customWidth="1"/>
    <col min="9737" max="9737" width="16.26953125" style="172" customWidth="1"/>
    <col min="9738" max="9738" width="13.453125" style="172" customWidth="1"/>
    <col min="9739" max="9739" width="6.453125" style="172" customWidth="1"/>
    <col min="9740" max="9740" width="10.81640625" style="172" customWidth="1"/>
    <col min="9741" max="9741" width="21.7265625" style="172" customWidth="1"/>
    <col min="9742" max="9742" width="21.453125" style="172" customWidth="1"/>
    <col min="9743" max="9743" width="11.453125" style="172"/>
    <col min="9744" max="9744" width="20.26953125" style="172" customWidth="1"/>
    <col min="9745" max="9745" width="22.7265625" style="172" customWidth="1"/>
    <col min="9746" max="9746" width="21.7265625" style="172" customWidth="1"/>
    <col min="9747" max="9976" width="11.453125" style="172"/>
    <col min="9977" max="9977" width="3.1796875" style="172" customWidth="1"/>
    <col min="9978" max="9978" width="8.7265625" style="172" customWidth="1"/>
    <col min="9979" max="9979" width="16.453125" style="172" customWidth="1"/>
    <col min="9980" max="9980" width="9.453125" style="172" customWidth="1"/>
    <col min="9981" max="9981" width="9" style="172" customWidth="1"/>
    <col min="9982" max="9982" width="9.453125" style="172" customWidth="1"/>
    <col min="9983" max="9983" width="9.1796875" style="172" customWidth="1"/>
    <col min="9984" max="9984" width="13.453125" style="172" customWidth="1"/>
    <col min="9985" max="9985" width="8.81640625" style="172" customWidth="1"/>
    <col min="9986" max="9986" width="9.26953125" style="172" customWidth="1"/>
    <col min="9987" max="9987" width="8.7265625" style="172" customWidth="1"/>
    <col min="9988" max="9988" width="14.1796875" style="172" customWidth="1"/>
    <col min="9989" max="9991" width="9.26953125" style="172" customWidth="1"/>
    <col min="9992" max="9992" width="2.1796875" style="172" customWidth="1"/>
    <col min="9993" max="9993" width="16.26953125" style="172" customWidth="1"/>
    <col min="9994" max="9994" width="13.453125" style="172" customWidth="1"/>
    <col min="9995" max="9995" width="6.453125" style="172" customWidth="1"/>
    <col min="9996" max="9996" width="10.81640625" style="172" customWidth="1"/>
    <col min="9997" max="9997" width="21.7265625" style="172" customWidth="1"/>
    <col min="9998" max="9998" width="21.453125" style="172" customWidth="1"/>
    <col min="9999" max="9999" width="11.453125" style="172"/>
    <col min="10000" max="10000" width="20.26953125" style="172" customWidth="1"/>
    <col min="10001" max="10001" width="22.7265625" style="172" customWidth="1"/>
    <col min="10002" max="10002" width="21.7265625" style="172" customWidth="1"/>
    <col min="10003" max="10232" width="11.453125" style="172"/>
    <col min="10233" max="10233" width="3.1796875" style="172" customWidth="1"/>
    <col min="10234" max="10234" width="8.7265625" style="172" customWidth="1"/>
    <col min="10235" max="10235" width="16.453125" style="172" customWidth="1"/>
    <col min="10236" max="10236" width="9.453125" style="172" customWidth="1"/>
    <col min="10237" max="10237" width="9" style="172" customWidth="1"/>
    <col min="10238" max="10238" width="9.453125" style="172" customWidth="1"/>
    <col min="10239" max="10239" width="9.1796875" style="172" customWidth="1"/>
    <col min="10240" max="10240" width="13.453125" style="172" customWidth="1"/>
    <col min="10241" max="10241" width="8.81640625" style="172" customWidth="1"/>
    <col min="10242" max="10242" width="9.26953125" style="172" customWidth="1"/>
    <col min="10243" max="10243" width="8.7265625" style="172" customWidth="1"/>
    <col min="10244" max="10244" width="14.1796875" style="172" customWidth="1"/>
    <col min="10245" max="10247" width="9.26953125" style="172" customWidth="1"/>
    <col min="10248" max="10248" width="2.1796875" style="172" customWidth="1"/>
    <col min="10249" max="10249" width="16.26953125" style="172" customWidth="1"/>
    <col min="10250" max="10250" width="13.453125" style="172" customWidth="1"/>
    <col min="10251" max="10251" width="6.453125" style="172" customWidth="1"/>
    <col min="10252" max="10252" width="10.81640625" style="172" customWidth="1"/>
    <col min="10253" max="10253" width="21.7265625" style="172" customWidth="1"/>
    <col min="10254" max="10254" width="21.453125" style="172" customWidth="1"/>
    <col min="10255" max="10255" width="11.453125" style="172"/>
    <col min="10256" max="10256" width="20.26953125" style="172" customWidth="1"/>
    <col min="10257" max="10257" width="22.7265625" style="172" customWidth="1"/>
    <col min="10258" max="10258" width="21.7265625" style="172" customWidth="1"/>
    <col min="10259" max="10488" width="11.453125" style="172"/>
    <col min="10489" max="10489" width="3.1796875" style="172" customWidth="1"/>
    <col min="10490" max="10490" width="8.7265625" style="172" customWidth="1"/>
    <col min="10491" max="10491" width="16.453125" style="172" customWidth="1"/>
    <col min="10492" max="10492" width="9.453125" style="172" customWidth="1"/>
    <col min="10493" max="10493" width="9" style="172" customWidth="1"/>
    <col min="10494" max="10494" width="9.453125" style="172" customWidth="1"/>
    <col min="10495" max="10495" width="9.1796875" style="172" customWidth="1"/>
    <col min="10496" max="10496" width="13.453125" style="172" customWidth="1"/>
    <col min="10497" max="10497" width="8.81640625" style="172" customWidth="1"/>
    <col min="10498" max="10498" width="9.26953125" style="172" customWidth="1"/>
    <col min="10499" max="10499" width="8.7265625" style="172" customWidth="1"/>
    <col min="10500" max="10500" width="14.1796875" style="172" customWidth="1"/>
    <col min="10501" max="10503" width="9.26953125" style="172" customWidth="1"/>
    <col min="10504" max="10504" width="2.1796875" style="172" customWidth="1"/>
    <col min="10505" max="10505" width="16.26953125" style="172" customWidth="1"/>
    <col min="10506" max="10506" width="13.453125" style="172" customWidth="1"/>
    <col min="10507" max="10507" width="6.453125" style="172" customWidth="1"/>
    <col min="10508" max="10508" width="10.81640625" style="172" customWidth="1"/>
    <col min="10509" max="10509" width="21.7265625" style="172" customWidth="1"/>
    <col min="10510" max="10510" width="21.453125" style="172" customWidth="1"/>
    <col min="10511" max="10511" width="11.453125" style="172"/>
    <col min="10512" max="10512" width="20.26953125" style="172" customWidth="1"/>
    <col min="10513" max="10513" width="22.7265625" style="172" customWidth="1"/>
    <col min="10514" max="10514" width="21.7265625" style="172" customWidth="1"/>
    <col min="10515" max="10744" width="11.453125" style="172"/>
    <col min="10745" max="10745" width="3.1796875" style="172" customWidth="1"/>
    <col min="10746" max="10746" width="8.7265625" style="172" customWidth="1"/>
    <col min="10747" max="10747" width="16.453125" style="172" customWidth="1"/>
    <col min="10748" max="10748" width="9.453125" style="172" customWidth="1"/>
    <col min="10749" max="10749" width="9" style="172" customWidth="1"/>
    <col min="10750" max="10750" width="9.453125" style="172" customWidth="1"/>
    <col min="10751" max="10751" width="9.1796875" style="172" customWidth="1"/>
    <col min="10752" max="10752" width="13.453125" style="172" customWidth="1"/>
    <col min="10753" max="10753" width="8.81640625" style="172" customWidth="1"/>
    <col min="10754" max="10754" width="9.26953125" style="172" customWidth="1"/>
    <col min="10755" max="10755" width="8.7265625" style="172" customWidth="1"/>
    <col min="10756" max="10756" width="14.1796875" style="172" customWidth="1"/>
    <col min="10757" max="10759" width="9.26953125" style="172" customWidth="1"/>
    <col min="10760" max="10760" width="2.1796875" style="172" customWidth="1"/>
    <col min="10761" max="10761" width="16.26953125" style="172" customWidth="1"/>
    <col min="10762" max="10762" width="13.453125" style="172" customWidth="1"/>
    <col min="10763" max="10763" width="6.453125" style="172" customWidth="1"/>
    <col min="10764" max="10764" width="10.81640625" style="172" customWidth="1"/>
    <col min="10765" max="10765" width="21.7265625" style="172" customWidth="1"/>
    <col min="10766" max="10766" width="21.453125" style="172" customWidth="1"/>
    <col min="10767" max="10767" width="11.453125" style="172"/>
    <col min="10768" max="10768" width="20.26953125" style="172" customWidth="1"/>
    <col min="10769" max="10769" width="22.7265625" style="172" customWidth="1"/>
    <col min="10770" max="10770" width="21.7265625" style="172" customWidth="1"/>
    <col min="10771" max="11000" width="11.453125" style="172"/>
    <col min="11001" max="11001" width="3.1796875" style="172" customWidth="1"/>
    <col min="11002" max="11002" width="8.7265625" style="172" customWidth="1"/>
    <col min="11003" max="11003" width="16.453125" style="172" customWidth="1"/>
    <col min="11004" max="11004" width="9.453125" style="172" customWidth="1"/>
    <col min="11005" max="11005" width="9" style="172" customWidth="1"/>
    <col min="11006" max="11006" width="9.453125" style="172" customWidth="1"/>
    <col min="11007" max="11007" width="9.1796875" style="172" customWidth="1"/>
    <col min="11008" max="11008" width="13.453125" style="172" customWidth="1"/>
    <col min="11009" max="11009" width="8.81640625" style="172" customWidth="1"/>
    <col min="11010" max="11010" width="9.26953125" style="172" customWidth="1"/>
    <col min="11011" max="11011" width="8.7265625" style="172" customWidth="1"/>
    <col min="11012" max="11012" width="14.1796875" style="172" customWidth="1"/>
    <col min="11013" max="11015" width="9.26953125" style="172" customWidth="1"/>
    <col min="11016" max="11016" width="2.1796875" style="172" customWidth="1"/>
    <col min="11017" max="11017" width="16.26953125" style="172" customWidth="1"/>
    <col min="11018" max="11018" width="13.453125" style="172" customWidth="1"/>
    <col min="11019" max="11019" width="6.453125" style="172" customWidth="1"/>
    <col min="11020" max="11020" width="10.81640625" style="172" customWidth="1"/>
    <col min="11021" max="11021" width="21.7265625" style="172" customWidth="1"/>
    <col min="11022" max="11022" width="21.453125" style="172" customWidth="1"/>
    <col min="11023" max="11023" width="11.453125" style="172"/>
    <col min="11024" max="11024" width="20.26953125" style="172" customWidth="1"/>
    <col min="11025" max="11025" width="22.7265625" style="172" customWidth="1"/>
    <col min="11026" max="11026" width="21.7265625" style="172" customWidth="1"/>
    <col min="11027" max="11256" width="11.453125" style="172"/>
    <col min="11257" max="11257" width="3.1796875" style="172" customWidth="1"/>
    <col min="11258" max="11258" width="8.7265625" style="172" customWidth="1"/>
    <col min="11259" max="11259" width="16.453125" style="172" customWidth="1"/>
    <col min="11260" max="11260" width="9.453125" style="172" customWidth="1"/>
    <col min="11261" max="11261" width="9" style="172" customWidth="1"/>
    <col min="11262" max="11262" width="9.453125" style="172" customWidth="1"/>
    <col min="11263" max="11263" width="9.1796875" style="172" customWidth="1"/>
    <col min="11264" max="11264" width="13.453125" style="172" customWidth="1"/>
    <col min="11265" max="11265" width="8.81640625" style="172" customWidth="1"/>
    <col min="11266" max="11266" width="9.26953125" style="172" customWidth="1"/>
    <col min="11267" max="11267" width="8.7265625" style="172" customWidth="1"/>
    <col min="11268" max="11268" width="14.1796875" style="172" customWidth="1"/>
    <col min="11269" max="11271" width="9.26953125" style="172" customWidth="1"/>
    <col min="11272" max="11272" width="2.1796875" style="172" customWidth="1"/>
    <col min="11273" max="11273" width="16.26953125" style="172" customWidth="1"/>
    <col min="11274" max="11274" width="13.453125" style="172" customWidth="1"/>
    <col min="11275" max="11275" width="6.453125" style="172" customWidth="1"/>
    <col min="11276" max="11276" width="10.81640625" style="172" customWidth="1"/>
    <col min="11277" max="11277" width="21.7265625" style="172" customWidth="1"/>
    <col min="11278" max="11278" width="21.453125" style="172" customWidth="1"/>
    <col min="11279" max="11279" width="11.453125" style="172"/>
    <col min="11280" max="11280" width="20.26953125" style="172" customWidth="1"/>
    <col min="11281" max="11281" width="22.7265625" style="172" customWidth="1"/>
    <col min="11282" max="11282" width="21.7265625" style="172" customWidth="1"/>
    <col min="11283" max="11512" width="11.453125" style="172"/>
    <col min="11513" max="11513" width="3.1796875" style="172" customWidth="1"/>
    <col min="11514" max="11514" width="8.7265625" style="172" customWidth="1"/>
    <col min="11515" max="11515" width="16.453125" style="172" customWidth="1"/>
    <col min="11516" max="11516" width="9.453125" style="172" customWidth="1"/>
    <col min="11517" max="11517" width="9" style="172" customWidth="1"/>
    <col min="11518" max="11518" width="9.453125" style="172" customWidth="1"/>
    <col min="11519" max="11519" width="9.1796875" style="172" customWidth="1"/>
    <col min="11520" max="11520" width="13.453125" style="172" customWidth="1"/>
    <col min="11521" max="11521" width="8.81640625" style="172" customWidth="1"/>
    <col min="11522" max="11522" width="9.26953125" style="172" customWidth="1"/>
    <col min="11523" max="11523" width="8.7265625" style="172" customWidth="1"/>
    <col min="11524" max="11524" width="14.1796875" style="172" customWidth="1"/>
    <col min="11525" max="11527" width="9.26953125" style="172" customWidth="1"/>
    <col min="11528" max="11528" width="2.1796875" style="172" customWidth="1"/>
    <col min="11529" max="11529" width="16.26953125" style="172" customWidth="1"/>
    <col min="11530" max="11530" width="13.453125" style="172" customWidth="1"/>
    <col min="11531" max="11531" width="6.453125" style="172" customWidth="1"/>
    <col min="11532" max="11532" width="10.81640625" style="172" customWidth="1"/>
    <col min="11533" max="11533" width="21.7265625" style="172" customWidth="1"/>
    <col min="11534" max="11534" width="21.453125" style="172" customWidth="1"/>
    <col min="11535" max="11535" width="11.453125" style="172"/>
    <col min="11536" max="11536" width="20.26953125" style="172" customWidth="1"/>
    <col min="11537" max="11537" width="22.7265625" style="172" customWidth="1"/>
    <col min="11538" max="11538" width="21.7265625" style="172" customWidth="1"/>
    <col min="11539" max="11768" width="11.453125" style="172"/>
    <col min="11769" max="11769" width="3.1796875" style="172" customWidth="1"/>
    <col min="11770" max="11770" width="8.7265625" style="172" customWidth="1"/>
    <col min="11771" max="11771" width="16.453125" style="172" customWidth="1"/>
    <col min="11772" max="11772" width="9.453125" style="172" customWidth="1"/>
    <col min="11773" max="11773" width="9" style="172" customWidth="1"/>
    <col min="11774" max="11774" width="9.453125" style="172" customWidth="1"/>
    <col min="11775" max="11775" width="9.1796875" style="172" customWidth="1"/>
    <col min="11776" max="11776" width="13.453125" style="172" customWidth="1"/>
    <col min="11777" max="11777" width="8.81640625" style="172" customWidth="1"/>
    <col min="11778" max="11778" width="9.26953125" style="172" customWidth="1"/>
    <col min="11779" max="11779" width="8.7265625" style="172" customWidth="1"/>
    <col min="11780" max="11780" width="14.1796875" style="172" customWidth="1"/>
    <col min="11781" max="11783" width="9.26953125" style="172" customWidth="1"/>
    <col min="11784" max="11784" width="2.1796875" style="172" customWidth="1"/>
    <col min="11785" max="11785" width="16.26953125" style="172" customWidth="1"/>
    <col min="11786" max="11786" width="13.453125" style="172" customWidth="1"/>
    <col min="11787" max="11787" width="6.453125" style="172" customWidth="1"/>
    <col min="11788" max="11788" width="10.81640625" style="172" customWidth="1"/>
    <col min="11789" max="11789" width="21.7265625" style="172" customWidth="1"/>
    <col min="11790" max="11790" width="21.453125" style="172" customWidth="1"/>
    <col min="11791" max="11791" width="11.453125" style="172"/>
    <col min="11792" max="11792" width="20.26953125" style="172" customWidth="1"/>
    <col min="11793" max="11793" width="22.7265625" style="172" customWidth="1"/>
    <col min="11794" max="11794" width="21.7265625" style="172" customWidth="1"/>
    <col min="11795" max="12024" width="11.453125" style="172"/>
    <col min="12025" max="12025" width="3.1796875" style="172" customWidth="1"/>
    <col min="12026" max="12026" width="8.7265625" style="172" customWidth="1"/>
    <col min="12027" max="12027" width="16.453125" style="172" customWidth="1"/>
    <col min="12028" max="12028" width="9.453125" style="172" customWidth="1"/>
    <col min="12029" max="12029" width="9" style="172" customWidth="1"/>
    <col min="12030" max="12030" width="9.453125" style="172" customWidth="1"/>
    <col min="12031" max="12031" width="9.1796875" style="172" customWidth="1"/>
    <col min="12032" max="12032" width="13.453125" style="172" customWidth="1"/>
    <col min="12033" max="12033" width="8.81640625" style="172" customWidth="1"/>
    <col min="12034" max="12034" width="9.26953125" style="172" customWidth="1"/>
    <col min="12035" max="12035" width="8.7265625" style="172" customWidth="1"/>
    <col min="12036" max="12036" width="14.1796875" style="172" customWidth="1"/>
    <col min="12037" max="12039" width="9.26953125" style="172" customWidth="1"/>
    <col min="12040" max="12040" width="2.1796875" style="172" customWidth="1"/>
    <col min="12041" max="12041" width="16.26953125" style="172" customWidth="1"/>
    <col min="12042" max="12042" width="13.453125" style="172" customWidth="1"/>
    <col min="12043" max="12043" width="6.453125" style="172" customWidth="1"/>
    <col min="12044" max="12044" width="10.81640625" style="172" customWidth="1"/>
    <col min="12045" max="12045" width="21.7265625" style="172" customWidth="1"/>
    <col min="12046" max="12046" width="21.453125" style="172" customWidth="1"/>
    <col min="12047" max="12047" width="11.453125" style="172"/>
    <col min="12048" max="12048" width="20.26953125" style="172" customWidth="1"/>
    <col min="12049" max="12049" width="22.7265625" style="172" customWidth="1"/>
    <col min="12050" max="12050" width="21.7265625" style="172" customWidth="1"/>
    <col min="12051" max="12280" width="11.453125" style="172"/>
    <col min="12281" max="12281" width="3.1796875" style="172" customWidth="1"/>
    <col min="12282" max="12282" width="8.7265625" style="172" customWidth="1"/>
    <col min="12283" max="12283" width="16.453125" style="172" customWidth="1"/>
    <col min="12284" max="12284" width="9.453125" style="172" customWidth="1"/>
    <col min="12285" max="12285" width="9" style="172" customWidth="1"/>
    <col min="12286" max="12286" width="9.453125" style="172" customWidth="1"/>
    <col min="12287" max="12287" width="9.1796875" style="172" customWidth="1"/>
    <col min="12288" max="12288" width="13.453125" style="172" customWidth="1"/>
    <col min="12289" max="12289" width="8.81640625" style="172" customWidth="1"/>
    <col min="12290" max="12290" width="9.26953125" style="172" customWidth="1"/>
    <col min="12291" max="12291" width="8.7265625" style="172" customWidth="1"/>
    <col min="12292" max="12292" width="14.1796875" style="172" customWidth="1"/>
    <col min="12293" max="12295" width="9.26953125" style="172" customWidth="1"/>
    <col min="12296" max="12296" width="2.1796875" style="172" customWidth="1"/>
    <col min="12297" max="12297" width="16.26953125" style="172" customWidth="1"/>
    <col min="12298" max="12298" width="13.453125" style="172" customWidth="1"/>
    <col min="12299" max="12299" width="6.453125" style="172" customWidth="1"/>
    <col min="12300" max="12300" width="10.81640625" style="172" customWidth="1"/>
    <col min="12301" max="12301" width="21.7265625" style="172" customWidth="1"/>
    <col min="12302" max="12302" width="21.453125" style="172" customWidth="1"/>
    <col min="12303" max="12303" width="11.453125" style="172"/>
    <col min="12304" max="12304" width="20.26953125" style="172" customWidth="1"/>
    <col min="12305" max="12305" width="22.7265625" style="172" customWidth="1"/>
    <col min="12306" max="12306" width="21.7265625" style="172" customWidth="1"/>
    <col min="12307" max="12536" width="11.453125" style="172"/>
    <col min="12537" max="12537" width="3.1796875" style="172" customWidth="1"/>
    <col min="12538" max="12538" width="8.7265625" style="172" customWidth="1"/>
    <col min="12539" max="12539" width="16.453125" style="172" customWidth="1"/>
    <col min="12540" max="12540" width="9.453125" style="172" customWidth="1"/>
    <col min="12541" max="12541" width="9" style="172" customWidth="1"/>
    <col min="12542" max="12542" width="9.453125" style="172" customWidth="1"/>
    <col min="12543" max="12543" width="9.1796875" style="172" customWidth="1"/>
    <col min="12544" max="12544" width="13.453125" style="172" customWidth="1"/>
    <col min="12545" max="12545" width="8.81640625" style="172" customWidth="1"/>
    <col min="12546" max="12546" width="9.26953125" style="172" customWidth="1"/>
    <col min="12547" max="12547" width="8.7265625" style="172" customWidth="1"/>
    <col min="12548" max="12548" width="14.1796875" style="172" customWidth="1"/>
    <col min="12549" max="12551" width="9.26953125" style="172" customWidth="1"/>
    <col min="12552" max="12552" width="2.1796875" style="172" customWidth="1"/>
    <col min="12553" max="12553" width="16.26953125" style="172" customWidth="1"/>
    <col min="12554" max="12554" width="13.453125" style="172" customWidth="1"/>
    <col min="12555" max="12555" width="6.453125" style="172" customWidth="1"/>
    <col min="12556" max="12556" width="10.81640625" style="172" customWidth="1"/>
    <col min="12557" max="12557" width="21.7265625" style="172" customWidth="1"/>
    <col min="12558" max="12558" width="21.453125" style="172" customWidth="1"/>
    <col min="12559" max="12559" width="11.453125" style="172"/>
    <col min="12560" max="12560" width="20.26953125" style="172" customWidth="1"/>
    <col min="12561" max="12561" width="22.7265625" style="172" customWidth="1"/>
    <col min="12562" max="12562" width="21.7265625" style="172" customWidth="1"/>
    <col min="12563" max="12792" width="11.453125" style="172"/>
    <col min="12793" max="12793" width="3.1796875" style="172" customWidth="1"/>
    <col min="12794" max="12794" width="8.7265625" style="172" customWidth="1"/>
    <col min="12795" max="12795" width="16.453125" style="172" customWidth="1"/>
    <col min="12796" max="12796" width="9.453125" style="172" customWidth="1"/>
    <col min="12797" max="12797" width="9" style="172" customWidth="1"/>
    <col min="12798" max="12798" width="9.453125" style="172" customWidth="1"/>
    <col min="12799" max="12799" width="9.1796875" style="172" customWidth="1"/>
    <col min="12800" max="12800" width="13.453125" style="172" customWidth="1"/>
    <col min="12801" max="12801" width="8.81640625" style="172" customWidth="1"/>
    <col min="12802" max="12802" width="9.26953125" style="172" customWidth="1"/>
    <col min="12803" max="12803" width="8.7265625" style="172" customWidth="1"/>
    <col min="12804" max="12804" width="14.1796875" style="172" customWidth="1"/>
    <col min="12805" max="12807" width="9.26953125" style="172" customWidth="1"/>
    <col min="12808" max="12808" width="2.1796875" style="172" customWidth="1"/>
    <col min="12809" max="12809" width="16.26953125" style="172" customWidth="1"/>
    <col min="12810" max="12810" width="13.453125" style="172" customWidth="1"/>
    <col min="12811" max="12811" width="6.453125" style="172" customWidth="1"/>
    <col min="12812" max="12812" width="10.81640625" style="172" customWidth="1"/>
    <col min="12813" max="12813" width="21.7265625" style="172" customWidth="1"/>
    <col min="12814" max="12814" width="21.453125" style="172" customWidth="1"/>
    <col min="12815" max="12815" width="11.453125" style="172"/>
    <col min="12816" max="12816" width="20.26953125" style="172" customWidth="1"/>
    <col min="12817" max="12817" width="22.7265625" style="172" customWidth="1"/>
    <col min="12818" max="12818" width="21.7265625" style="172" customWidth="1"/>
    <col min="12819" max="13048" width="11.453125" style="172"/>
    <col min="13049" max="13049" width="3.1796875" style="172" customWidth="1"/>
    <col min="13050" max="13050" width="8.7265625" style="172" customWidth="1"/>
    <col min="13051" max="13051" width="16.453125" style="172" customWidth="1"/>
    <col min="13052" max="13052" width="9.453125" style="172" customWidth="1"/>
    <col min="13053" max="13053" width="9" style="172" customWidth="1"/>
    <col min="13054" max="13054" width="9.453125" style="172" customWidth="1"/>
    <col min="13055" max="13055" width="9.1796875" style="172" customWidth="1"/>
    <col min="13056" max="13056" width="13.453125" style="172" customWidth="1"/>
    <col min="13057" max="13057" width="8.81640625" style="172" customWidth="1"/>
    <col min="13058" max="13058" width="9.26953125" style="172" customWidth="1"/>
    <col min="13059" max="13059" width="8.7265625" style="172" customWidth="1"/>
    <col min="13060" max="13060" width="14.1796875" style="172" customWidth="1"/>
    <col min="13061" max="13063" width="9.26953125" style="172" customWidth="1"/>
    <col min="13064" max="13064" width="2.1796875" style="172" customWidth="1"/>
    <col min="13065" max="13065" width="16.26953125" style="172" customWidth="1"/>
    <col min="13066" max="13066" width="13.453125" style="172" customWidth="1"/>
    <col min="13067" max="13067" width="6.453125" style="172" customWidth="1"/>
    <col min="13068" max="13068" width="10.81640625" style="172" customWidth="1"/>
    <col min="13069" max="13069" width="21.7265625" style="172" customWidth="1"/>
    <col min="13070" max="13070" width="21.453125" style="172" customWidth="1"/>
    <col min="13071" max="13071" width="11.453125" style="172"/>
    <col min="13072" max="13072" width="20.26953125" style="172" customWidth="1"/>
    <col min="13073" max="13073" width="22.7265625" style="172" customWidth="1"/>
    <col min="13074" max="13074" width="21.7265625" style="172" customWidth="1"/>
    <col min="13075" max="13304" width="11.453125" style="172"/>
    <col min="13305" max="13305" width="3.1796875" style="172" customWidth="1"/>
    <col min="13306" max="13306" width="8.7265625" style="172" customWidth="1"/>
    <col min="13307" max="13307" width="16.453125" style="172" customWidth="1"/>
    <col min="13308" max="13308" width="9.453125" style="172" customWidth="1"/>
    <col min="13309" max="13309" width="9" style="172" customWidth="1"/>
    <col min="13310" max="13310" width="9.453125" style="172" customWidth="1"/>
    <col min="13311" max="13311" width="9.1796875" style="172" customWidth="1"/>
    <col min="13312" max="13312" width="13.453125" style="172" customWidth="1"/>
    <col min="13313" max="13313" width="8.81640625" style="172" customWidth="1"/>
    <col min="13314" max="13314" width="9.26953125" style="172" customWidth="1"/>
    <col min="13315" max="13315" width="8.7265625" style="172" customWidth="1"/>
    <col min="13316" max="13316" width="14.1796875" style="172" customWidth="1"/>
    <col min="13317" max="13319" width="9.26953125" style="172" customWidth="1"/>
    <col min="13320" max="13320" width="2.1796875" style="172" customWidth="1"/>
    <col min="13321" max="13321" width="16.26953125" style="172" customWidth="1"/>
    <col min="13322" max="13322" width="13.453125" style="172" customWidth="1"/>
    <col min="13323" max="13323" width="6.453125" style="172" customWidth="1"/>
    <col min="13324" max="13324" width="10.81640625" style="172" customWidth="1"/>
    <col min="13325" max="13325" width="21.7265625" style="172" customWidth="1"/>
    <col min="13326" max="13326" width="21.453125" style="172" customWidth="1"/>
    <col min="13327" max="13327" width="11.453125" style="172"/>
    <col min="13328" max="13328" width="20.26953125" style="172" customWidth="1"/>
    <col min="13329" max="13329" width="22.7265625" style="172" customWidth="1"/>
    <col min="13330" max="13330" width="21.7265625" style="172" customWidth="1"/>
    <col min="13331" max="13560" width="11.453125" style="172"/>
    <col min="13561" max="13561" width="3.1796875" style="172" customWidth="1"/>
    <col min="13562" max="13562" width="8.7265625" style="172" customWidth="1"/>
    <col min="13563" max="13563" width="16.453125" style="172" customWidth="1"/>
    <col min="13564" max="13564" width="9.453125" style="172" customWidth="1"/>
    <col min="13565" max="13565" width="9" style="172" customWidth="1"/>
    <col min="13566" max="13566" width="9.453125" style="172" customWidth="1"/>
    <col min="13567" max="13567" width="9.1796875" style="172" customWidth="1"/>
    <col min="13568" max="13568" width="13.453125" style="172" customWidth="1"/>
    <col min="13569" max="13569" width="8.81640625" style="172" customWidth="1"/>
    <col min="13570" max="13570" width="9.26953125" style="172" customWidth="1"/>
    <col min="13571" max="13571" width="8.7265625" style="172" customWidth="1"/>
    <col min="13572" max="13572" width="14.1796875" style="172" customWidth="1"/>
    <col min="13573" max="13575" width="9.26953125" style="172" customWidth="1"/>
    <col min="13576" max="13576" width="2.1796875" style="172" customWidth="1"/>
    <col min="13577" max="13577" width="16.26953125" style="172" customWidth="1"/>
    <col min="13578" max="13578" width="13.453125" style="172" customWidth="1"/>
    <col min="13579" max="13579" width="6.453125" style="172" customWidth="1"/>
    <col min="13580" max="13580" width="10.81640625" style="172" customWidth="1"/>
    <col min="13581" max="13581" width="21.7265625" style="172" customWidth="1"/>
    <col min="13582" max="13582" width="21.453125" style="172" customWidth="1"/>
    <col min="13583" max="13583" width="11.453125" style="172"/>
    <col min="13584" max="13584" width="20.26953125" style="172" customWidth="1"/>
    <col min="13585" max="13585" width="22.7265625" style="172" customWidth="1"/>
    <col min="13586" max="13586" width="21.7265625" style="172" customWidth="1"/>
    <col min="13587" max="13816" width="11.453125" style="172"/>
    <col min="13817" max="13817" width="3.1796875" style="172" customWidth="1"/>
    <col min="13818" max="13818" width="8.7265625" style="172" customWidth="1"/>
    <col min="13819" max="13819" width="16.453125" style="172" customWidth="1"/>
    <col min="13820" max="13820" width="9.453125" style="172" customWidth="1"/>
    <col min="13821" max="13821" width="9" style="172" customWidth="1"/>
    <col min="13822" max="13822" width="9.453125" style="172" customWidth="1"/>
    <col min="13823" max="13823" width="9.1796875" style="172" customWidth="1"/>
    <col min="13824" max="13824" width="13.453125" style="172" customWidth="1"/>
    <col min="13825" max="13825" width="8.81640625" style="172" customWidth="1"/>
    <col min="13826" max="13826" width="9.26953125" style="172" customWidth="1"/>
    <col min="13827" max="13827" width="8.7265625" style="172" customWidth="1"/>
    <col min="13828" max="13828" width="14.1796875" style="172" customWidth="1"/>
    <col min="13829" max="13831" width="9.26953125" style="172" customWidth="1"/>
    <col min="13832" max="13832" width="2.1796875" style="172" customWidth="1"/>
    <col min="13833" max="13833" width="16.26953125" style="172" customWidth="1"/>
    <col min="13834" max="13834" width="13.453125" style="172" customWidth="1"/>
    <col min="13835" max="13835" width="6.453125" style="172" customWidth="1"/>
    <col min="13836" max="13836" width="10.81640625" style="172" customWidth="1"/>
    <col min="13837" max="13837" width="21.7265625" style="172" customWidth="1"/>
    <col min="13838" max="13838" width="21.453125" style="172" customWidth="1"/>
    <col min="13839" max="13839" width="11.453125" style="172"/>
    <col min="13840" max="13840" width="20.26953125" style="172" customWidth="1"/>
    <col min="13841" max="13841" width="22.7265625" style="172" customWidth="1"/>
    <col min="13842" max="13842" width="21.7265625" style="172" customWidth="1"/>
    <col min="13843" max="14072" width="11.453125" style="172"/>
    <col min="14073" max="14073" width="3.1796875" style="172" customWidth="1"/>
    <col min="14074" max="14074" width="8.7265625" style="172" customWidth="1"/>
    <col min="14075" max="14075" width="16.453125" style="172" customWidth="1"/>
    <col min="14076" max="14076" width="9.453125" style="172" customWidth="1"/>
    <col min="14077" max="14077" width="9" style="172" customWidth="1"/>
    <col min="14078" max="14078" width="9.453125" style="172" customWidth="1"/>
    <col min="14079" max="14079" width="9.1796875" style="172" customWidth="1"/>
    <col min="14080" max="14080" width="13.453125" style="172" customWidth="1"/>
    <col min="14081" max="14081" width="8.81640625" style="172" customWidth="1"/>
    <col min="14082" max="14082" width="9.26953125" style="172" customWidth="1"/>
    <col min="14083" max="14083" width="8.7265625" style="172" customWidth="1"/>
    <col min="14084" max="14084" width="14.1796875" style="172" customWidth="1"/>
    <col min="14085" max="14087" width="9.26953125" style="172" customWidth="1"/>
    <col min="14088" max="14088" width="2.1796875" style="172" customWidth="1"/>
    <col min="14089" max="14089" width="16.26953125" style="172" customWidth="1"/>
    <col min="14090" max="14090" width="13.453125" style="172" customWidth="1"/>
    <col min="14091" max="14091" width="6.453125" style="172" customWidth="1"/>
    <col min="14092" max="14092" width="10.81640625" style="172" customWidth="1"/>
    <col min="14093" max="14093" width="21.7265625" style="172" customWidth="1"/>
    <col min="14094" max="14094" width="21.453125" style="172" customWidth="1"/>
    <col min="14095" max="14095" width="11.453125" style="172"/>
    <col min="14096" max="14096" width="20.26953125" style="172" customWidth="1"/>
    <col min="14097" max="14097" width="22.7265625" style="172" customWidth="1"/>
    <col min="14098" max="14098" width="21.7265625" style="172" customWidth="1"/>
    <col min="14099" max="14328" width="11.453125" style="172"/>
    <col min="14329" max="14329" width="3.1796875" style="172" customWidth="1"/>
    <col min="14330" max="14330" width="8.7265625" style="172" customWidth="1"/>
    <col min="14331" max="14331" width="16.453125" style="172" customWidth="1"/>
    <col min="14332" max="14332" width="9.453125" style="172" customWidth="1"/>
    <col min="14333" max="14333" width="9" style="172" customWidth="1"/>
    <col min="14334" max="14334" width="9.453125" style="172" customWidth="1"/>
    <col min="14335" max="14335" width="9.1796875" style="172" customWidth="1"/>
    <col min="14336" max="14336" width="13.453125" style="172" customWidth="1"/>
    <col min="14337" max="14337" width="8.81640625" style="172" customWidth="1"/>
    <col min="14338" max="14338" width="9.26953125" style="172" customWidth="1"/>
    <col min="14339" max="14339" width="8.7265625" style="172" customWidth="1"/>
    <col min="14340" max="14340" width="14.1796875" style="172" customWidth="1"/>
    <col min="14341" max="14343" width="9.26953125" style="172" customWidth="1"/>
    <col min="14344" max="14344" width="2.1796875" style="172" customWidth="1"/>
    <col min="14345" max="14345" width="16.26953125" style="172" customWidth="1"/>
    <col min="14346" max="14346" width="13.453125" style="172" customWidth="1"/>
    <col min="14347" max="14347" width="6.453125" style="172" customWidth="1"/>
    <col min="14348" max="14348" width="10.81640625" style="172" customWidth="1"/>
    <col min="14349" max="14349" width="21.7265625" style="172" customWidth="1"/>
    <col min="14350" max="14350" width="21.453125" style="172" customWidth="1"/>
    <col min="14351" max="14351" width="11.453125" style="172"/>
    <col min="14352" max="14352" width="20.26953125" style="172" customWidth="1"/>
    <col min="14353" max="14353" width="22.7265625" style="172" customWidth="1"/>
    <col min="14354" max="14354" width="21.7265625" style="172" customWidth="1"/>
    <col min="14355" max="14584" width="11.453125" style="172"/>
    <col min="14585" max="14585" width="3.1796875" style="172" customWidth="1"/>
    <col min="14586" max="14586" width="8.7265625" style="172" customWidth="1"/>
    <col min="14587" max="14587" width="16.453125" style="172" customWidth="1"/>
    <col min="14588" max="14588" width="9.453125" style="172" customWidth="1"/>
    <col min="14589" max="14589" width="9" style="172" customWidth="1"/>
    <col min="14590" max="14590" width="9.453125" style="172" customWidth="1"/>
    <col min="14591" max="14591" width="9.1796875" style="172" customWidth="1"/>
    <col min="14592" max="14592" width="13.453125" style="172" customWidth="1"/>
    <col min="14593" max="14593" width="8.81640625" style="172" customWidth="1"/>
    <col min="14594" max="14594" width="9.26953125" style="172" customWidth="1"/>
    <col min="14595" max="14595" width="8.7265625" style="172" customWidth="1"/>
    <col min="14596" max="14596" width="14.1796875" style="172" customWidth="1"/>
    <col min="14597" max="14599" width="9.26953125" style="172" customWidth="1"/>
    <col min="14600" max="14600" width="2.1796875" style="172" customWidth="1"/>
    <col min="14601" max="14601" width="16.26953125" style="172" customWidth="1"/>
    <col min="14602" max="14602" width="13.453125" style="172" customWidth="1"/>
    <col min="14603" max="14603" width="6.453125" style="172" customWidth="1"/>
    <col min="14604" max="14604" width="10.81640625" style="172" customWidth="1"/>
    <col min="14605" max="14605" width="21.7265625" style="172" customWidth="1"/>
    <col min="14606" max="14606" width="21.453125" style="172" customWidth="1"/>
    <col min="14607" max="14607" width="11.453125" style="172"/>
    <col min="14608" max="14608" width="20.26953125" style="172" customWidth="1"/>
    <col min="14609" max="14609" width="22.7265625" style="172" customWidth="1"/>
    <col min="14610" max="14610" width="21.7265625" style="172" customWidth="1"/>
    <col min="14611" max="14840" width="11.453125" style="172"/>
    <col min="14841" max="14841" width="3.1796875" style="172" customWidth="1"/>
    <col min="14842" max="14842" width="8.7265625" style="172" customWidth="1"/>
    <col min="14843" max="14843" width="16.453125" style="172" customWidth="1"/>
    <col min="14844" max="14844" width="9.453125" style="172" customWidth="1"/>
    <col min="14845" max="14845" width="9" style="172" customWidth="1"/>
    <col min="14846" max="14846" width="9.453125" style="172" customWidth="1"/>
    <col min="14847" max="14847" width="9.1796875" style="172" customWidth="1"/>
    <col min="14848" max="14848" width="13.453125" style="172" customWidth="1"/>
    <col min="14849" max="14849" width="8.81640625" style="172" customWidth="1"/>
    <col min="14850" max="14850" width="9.26953125" style="172" customWidth="1"/>
    <col min="14851" max="14851" width="8.7265625" style="172" customWidth="1"/>
    <col min="14852" max="14852" width="14.1796875" style="172" customWidth="1"/>
    <col min="14853" max="14855" width="9.26953125" style="172" customWidth="1"/>
    <col min="14856" max="14856" width="2.1796875" style="172" customWidth="1"/>
    <col min="14857" max="14857" width="16.26953125" style="172" customWidth="1"/>
    <col min="14858" max="14858" width="13.453125" style="172" customWidth="1"/>
    <col min="14859" max="14859" width="6.453125" style="172" customWidth="1"/>
    <col min="14860" max="14860" width="10.81640625" style="172" customWidth="1"/>
    <col min="14861" max="14861" width="21.7265625" style="172" customWidth="1"/>
    <col min="14862" max="14862" width="21.453125" style="172" customWidth="1"/>
    <col min="14863" max="14863" width="11.453125" style="172"/>
    <col min="14864" max="14864" width="20.26953125" style="172" customWidth="1"/>
    <col min="14865" max="14865" width="22.7265625" style="172" customWidth="1"/>
    <col min="14866" max="14866" width="21.7265625" style="172" customWidth="1"/>
    <col min="14867" max="15096" width="11.453125" style="172"/>
    <col min="15097" max="15097" width="3.1796875" style="172" customWidth="1"/>
    <col min="15098" max="15098" width="8.7265625" style="172" customWidth="1"/>
    <col min="15099" max="15099" width="16.453125" style="172" customWidth="1"/>
    <col min="15100" max="15100" width="9.453125" style="172" customWidth="1"/>
    <col min="15101" max="15101" width="9" style="172" customWidth="1"/>
    <col min="15102" max="15102" width="9.453125" style="172" customWidth="1"/>
    <col min="15103" max="15103" width="9.1796875" style="172" customWidth="1"/>
    <col min="15104" max="15104" width="13.453125" style="172" customWidth="1"/>
    <col min="15105" max="15105" width="8.81640625" style="172" customWidth="1"/>
    <col min="15106" max="15106" width="9.26953125" style="172" customWidth="1"/>
    <col min="15107" max="15107" width="8.7265625" style="172" customWidth="1"/>
    <col min="15108" max="15108" width="14.1796875" style="172" customWidth="1"/>
    <col min="15109" max="15111" width="9.26953125" style="172" customWidth="1"/>
    <col min="15112" max="15112" width="2.1796875" style="172" customWidth="1"/>
    <col min="15113" max="15113" width="16.26953125" style="172" customWidth="1"/>
    <col min="15114" max="15114" width="13.453125" style="172" customWidth="1"/>
    <col min="15115" max="15115" width="6.453125" style="172" customWidth="1"/>
    <col min="15116" max="15116" width="10.81640625" style="172" customWidth="1"/>
    <col min="15117" max="15117" width="21.7265625" style="172" customWidth="1"/>
    <col min="15118" max="15118" width="21.453125" style="172" customWidth="1"/>
    <col min="15119" max="15119" width="11.453125" style="172"/>
    <col min="15120" max="15120" width="20.26953125" style="172" customWidth="1"/>
    <col min="15121" max="15121" width="22.7265625" style="172" customWidth="1"/>
    <col min="15122" max="15122" width="21.7265625" style="172" customWidth="1"/>
    <col min="15123" max="15352" width="11.453125" style="172"/>
    <col min="15353" max="15353" width="3.1796875" style="172" customWidth="1"/>
    <col min="15354" max="15354" width="8.7265625" style="172" customWidth="1"/>
    <col min="15355" max="15355" width="16.453125" style="172" customWidth="1"/>
    <col min="15356" max="15356" width="9.453125" style="172" customWidth="1"/>
    <col min="15357" max="15357" width="9" style="172" customWidth="1"/>
    <col min="15358" max="15358" width="9.453125" style="172" customWidth="1"/>
    <col min="15359" max="15359" width="9.1796875" style="172" customWidth="1"/>
    <col min="15360" max="15360" width="13.453125" style="172" customWidth="1"/>
    <col min="15361" max="15361" width="8.81640625" style="172" customWidth="1"/>
    <col min="15362" max="15362" width="9.26953125" style="172" customWidth="1"/>
    <col min="15363" max="15363" width="8.7265625" style="172" customWidth="1"/>
    <col min="15364" max="15364" width="14.1796875" style="172" customWidth="1"/>
    <col min="15365" max="15367" width="9.26953125" style="172" customWidth="1"/>
    <col min="15368" max="15368" width="2.1796875" style="172" customWidth="1"/>
    <col min="15369" max="15369" width="16.26953125" style="172" customWidth="1"/>
    <col min="15370" max="15370" width="13.453125" style="172" customWidth="1"/>
    <col min="15371" max="15371" width="6.453125" style="172" customWidth="1"/>
    <col min="15372" max="15372" width="10.81640625" style="172" customWidth="1"/>
    <col min="15373" max="15373" width="21.7265625" style="172" customWidth="1"/>
    <col min="15374" max="15374" width="21.453125" style="172" customWidth="1"/>
    <col min="15375" max="15375" width="11.453125" style="172"/>
    <col min="15376" max="15376" width="20.26953125" style="172" customWidth="1"/>
    <col min="15377" max="15377" width="22.7265625" style="172" customWidth="1"/>
    <col min="15378" max="15378" width="21.7265625" style="172" customWidth="1"/>
    <col min="15379" max="15608" width="11.453125" style="172"/>
    <col min="15609" max="15609" width="3.1796875" style="172" customWidth="1"/>
    <col min="15610" max="15610" width="8.7265625" style="172" customWidth="1"/>
    <col min="15611" max="15611" width="16.453125" style="172" customWidth="1"/>
    <col min="15612" max="15612" width="9.453125" style="172" customWidth="1"/>
    <col min="15613" max="15613" width="9" style="172" customWidth="1"/>
    <col min="15614" max="15614" width="9.453125" style="172" customWidth="1"/>
    <col min="15615" max="15615" width="9.1796875" style="172" customWidth="1"/>
    <col min="15616" max="15616" width="13.453125" style="172" customWidth="1"/>
    <col min="15617" max="15617" width="8.81640625" style="172" customWidth="1"/>
    <col min="15618" max="15618" width="9.26953125" style="172" customWidth="1"/>
    <col min="15619" max="15619" width="8.7265625" style="172" customWidth="1"/>
    <col min="15620" max="15620" width="14.1796875" style="172" customWidth="1"/>
    <col min="15621" max="15623" width="9.26953125" style="172" customWidth="1"/>
    <col min="15624" max="15624" width="2.1796875" style="172" customWidth="1"/>
    <col min="15625" max="15625" width="16.26953125" style="172" customWidth="1"/>
    <col min="15626" max="15626" width="13.453125" style="172" customWidth="1"/>
    <col min="15627" max="15627" width="6.453125" style="172" customWidth="1"/>
    <col min="15628" max="15628" width="10.81640625" style="172" customWidth="1"/>
    <col min="15629" max="15629" width="21.7265625" style="172" customWidth="1"/>
    <col min="15630" max="15630" width="21.453125" style="172" customWidth="1"/>
    <col min="15631" max="15631" width="11.453125" style="172"/>
    <col min="15632" max="15632" width="20.26953125" style="172" customWidth="1"/>
    <col min="15633" max="15633" width="22.7265625" style="172" customWidth="1"/>
    <col min="15634" max="15634" width="21.7265625" style="172" customWidth="1"/>
    <col min="15635" max="15864" width="11.453125" style="172"/>
    <col min="15865" max="15865" width="3.1796875" style="172" customWidth="1"/>
    <col min="15866" max="15866" width="8.7265625" style="172" customWidth="1"/>
    <col min="15867" max="15867" width="16.453125" style="172" customWidth="1"/>
    <col min="15868" max="15868" width="9.453125" style="172" customWidth="1"/>
    <col min="15869" max="15869" width="9" style="172" customWidth="1"/>
    <col min="15870" max="15870" width="9.453125" style="172" customWidth="1"/>
    <col min="15871" max="15871" width="9.1796875" style="172" customWidth="1"/>
    <col min="15872" max="15872" width="13.453125" style="172" customWidth="1"/>
    <col min="15873" max="15873" width="8.81640625" style="172" customWidth="1"/>
    <col min="15874" max="15874" width="9.26953125" style="172" customWidth="1"/>
    <col min="15875" max="15875" width="8.7265625" style="172" customWidth="1"/>
    <col min="15876" max="15876" width="14.1796875" style="172" customWidth="1"/>
    <col min="15877" max="15879" width="9.26953125" style="172" customWidth="1"/>
    <col min="15880" max="15880" width="2.1796875" style="172" customWidth="1"/>
    <col min="15881" max="15881" width="16.26953125" style="172" customWidth="1"/>
    <col min="15882" max="15882" width="13.453125" style="172" customWidth="1"/>
    <col min="15883" max="15883" width="6.453125" style="172" customWidth="1"/>
    <col min="15884" max="15884" width="10.81640625" style="172" customWidth="1"/>
    <col min="15885" max="15885" width="21.7265625" style="172" customWidth="1"/>
    <col min="15886" max="15886" width="21.453125" style="172" customWidth="1"/>
    <col min="15887" max="15887" width="11.453125" style="172"/>
    <col min="15888" max="15888" width="20.26953125" style="172" customWidth="1"/>
    <col min="15889" max="15889" width="22.7265625" style="172" customWidth="1"/>
    <col min="15890" max="15890" width="21.7265625" style="172" customWidth="1"/>
    <col min="15891" max="16120" width="11.453125" style="172"/>
    <col min="16121" max="16121" width="3.1796875" style="172" customWidth="1"/>
    <col min="16122" max="16122" width="8.7265625" style="172" customWidth="1"/>
    <col min="16123" max="16123" width="16.453125" style="172" customWidth="1"/>
    <col min="16124" max="16124" width="9.453125" style="172" customWidth="1"/>
    <col min="16125" max="16125" width="9" style="172" customWidth="1"/>
    <col min="16126" max="16126" width="9.453125" style="172" customWidth="1"/>
    <col min="16127" max="16127" width="9.1796875" style="172" customWidth="1"/>
    <col min="16128" max="16128" width="13.453125" style="172" customWidth="1"/>
    <col min="16129" max="16129" width="8.81640625" style="172" customWidth="1"/>
    <col min="16130" max="16130" width="9.26953125" style="172" customWidth="1"/>
    <col min="16131" max="16131" width="8.7265625" style="172" customWidth="1"/>
    <col min="16132" max="16132" width="14.1796875" style="172" customWidth="1"/>
    <col min="16133" max="16135" width="9.26953125" style="172" customWidth="1"/>
    <col min="16136" max="16136" width="2.1796875" style="172" customWidth="1"/>
    <col min="16137" max="16137" width="16.26953125" style="172" customWidth="1"/>
    <col min="16138" max="16138" width="13.453125" style="172" customWidth="1"/>
    <col min="16139" max="16139" width="6.453125" style="172" customWidth="1"/>
    <col min="16140" max="16140" width="10.81640625" style="172" customWidth="1"/>
    <col min="16141" max="16141" width="21.7265625" style="172" customWidth="1"/>
    <col min="16142" max="16142" width="21.453125" style="172" customWidth="1"/>
    <col min="16143" max="16143" width="11.453125" style="172"/>
    <col min="16144" max="16144" width="20.26953125" style="172" customWidth="1"/>
    <col min="16145" max="16145" width="22.7265625" style="172" customWidth="1"/>
    <col min="16146" max="16146" width="21.7265625" style="172" customWidth="1"/>
    <col min="16147" max="16383" width="11.453125" style="172"/>
    <col min="16384" max="16384" width="11.453125" style="172" customWidth="1"/>
  </cols>
  <sheetData>
    <row r="1" spans="1:1019 1028:2043 2052:3067 3076:4091 4100:5115 5124:6139 6148:7163 7172:8187 8196:9211 9220:10235 10244:11259 11268:12283 12292:13307 13316:14331 14340:15355 15364:16372" s="319" customFormat="1" ht="11.25" customHeight="1" x14ac:dyDescent="0.25">
      <c r="A1" s="1762" t="s">
        <v>0</v>
      </c>
      <c r="B1" s="1772"/>
      <c r="C1" s="1772"/>
      <c r="D1" s="1772"/>
      <c r="E1" s="1772"/>
      <c r="F1" s="1772"/>
      <c r="G1" s="1772"/>
      <c r="H1" s="1772"/>
      <c r="I1" s="320"/>
      <c r="J1" s="320"/>
      <c r="M1" s="320"/>
      <c r="P1" s="321"/>
    </row>
    <row r="2" spans="1:1019 1028:2043 2052:3067 3076:4091 4100:5115 5124:6139 6148:7163 7172:8187 8196:9211 9220:10235 10244:11259 11268:12283 12292:13307 13316:14331 14340:15355 15364:16372" s="319" customFormat="1" ht="15.75" customHeight="1" x14ac:dyDescent="0.25">
      <c r="A2" s="1762" t="s">
        <v>419</v>
      </c>
      <c r="B2" s="1772"/>
      <c r="C2" s="1772"/>
      <c r="D2" s="1772"/>
      <c r="E2" s="1772"/>
      <c r="F2" s="1772"/>
      <c r="G2" s="1772"/>
      <c r="H2" s="1772"/>
      <c r="I2" s="320"/>
      <c r="J2" s="320"/>
      <c r="M2" s="320"/>
      <c r="P2" s="321"/>
    </row>
    <row r="3" spans="1:1019 1028:2043 2052:3067 3076:4091 4100:5115 5124:6139 6148:7163 7172:8187 8196:9211 9220:10235 10244:11259 11268:12283 12292:13307 13316:14331 14340:15355 15364:16372" s="319" customFormat="1" ht="19.5" customHeight="1" x14ac:dyDescent="0.25">
      <c r="A3" s="1762" t="s">
        <v>1623</v>
      </c>
      <c r="B3" s="1773"/>
      <c r="C3" s="1773"/>
      <c r="D3" s="1773"/>
      <c r="E3" s="1773"/>
      <c r="F3" s="1773"/>
      <c r="G3" s="1773"/>
      <c r="H3" s="1773"/>
      <c r="I3" s="320"/>
      <c r="J3" s="320"/>
      <c r="M3" s="320"/>
      <c r="P3" s="321"/>
    </row>
    <row r="4" spans="1:1019 1028:2043 2052:3067 3076:4091 4100:5115 5124:6139 6148:7163 7172:8187 8196:9211 9220:10235 10244:11259 11268:12283 12292:13307 13316:14331 14340:15355 15364:16372" s="319" customFormat="1" ht="15" customHeight="1" x14ac:dyDescent="0.25">
      <c r="A4" s="1774" t="s">
        <v>1</v>
      </c>
      <c r="B4" s="1772"/>
      <c r="C4" s="1772"/>
      <c r="D4" s="1772"/>
      <c r="E4" s="1772"/>
      <c r="F4" s="1772"/>
      <c r="G4" s="1772"/>
      <c r="H4" s="1772"/>
      <c r="I4" s="320"/>
      <c r="J4" s="320"/>
      <c r="M4" s="320"/>
      <c r="P4" s="321"/>
    </row>
    <row r="5" spans="1:1019 1028:2043 2052:3067 3076:4091 4100:5115 5124:6139 6148:7163 7172:8187 8196:9211 9220:10235 10244:11259 11268:12283 12292:13307 13316:14331 14340:15355 15364:16372" s="319" customFormat="1" ht="15" customHeight="1" thickBot="1" x14ac:dyDescent="0.3">
      <c r="A5" s="322"/>
      <c r="I5" s="320"/>
      <c r="J5" s="320"/>
      <c r="M5" s="320"/>
      <c r="P5" s="321"/>
    </row>
    <row r="6" spans="1:1019 1028:2043 2052:3067 3076:4091 4100:5115 5124:6139 6148:7163 7172:8187 8196:9211 9220:10235 10244:11259 11268:12283 12292:13307 13316:14331 14340:15355 15364:16372" s="319" customFormat="1" ht="25.5" customHeight="1" thickBot="1" x14ac:dyDescent="0.3">
      <c r="A6" s="322"/>
      <c r="B6" s="1760" t="s">
        <v>456</v>
      </c>
      <c r="C6" s="1761"/>
      <c r="D6" s="1761"/>
      <c r="E6" s="1761"/>
      <c r="F6" s="1761"/>
      <c r="G6" s="1761"/>
      <c r="H6" s="1775"/>
      <c r="I6" s="320"/>
      <c r="J6" s="320"/>
      <c r="M6" s="320"/>
      <c r="P6" s="321"/>
    </row>
    <row r="7" spans="1:1019 1028:2043 2052:3067 3076:4091 4100:5115 5124:6139 6148:7163 7172:8187 8196:9211 9220:10235 10244:11259 11268:12283 12292:13307 13316:14331 14340:15355 15364:16372" ht="15" customHeight="1" x14ac:dyDescent="0.25">
      <c r="A7" s="218"/>
      <c r="B7" s="64"/>
      <c r="C7" s="64"/>
      <c r="I7" s="63"/>
      <c r="J7" s="63"/>
      <c r="K7" s="64"/>
      <c r="T7" s="64"/>
      <c r="Y7" s="218"/>
      <c r="Z7" s="64"/>
      <c r="AA7" s="64"/>
      <c r="AJ7" s="64"/>
      <c r="AO7" s="218"/>
      <c r="AP7" s="64"/>
      <c r="AQ7" s="64"/>
      <c r="AZ7" s="64"/>
      <c r="BE7" s="218"/>
      <c r="BF7" s="64"/>
      <c r="BG7" s="64"/>
      <c r="BP7" s="64"/>
      <c r="BU7" s="218"/>
      <c r="BV7" s="64"/>
      <c r="BW7" s="64"/>
      <c r="CF7" s="64"/>
      <c r="CK7" s="218"/>
      <c r="CL7" s="64"/>
      <c r="CM7" s="64"/>
      <c r="CV7" s="64"/>
      <c r="DA7" s="218"/>
      <c r="DB7" s="64"/>
      <c r="DC7" s="64"/>
      <c r="DL7" s="64"/>
      <c r="DQ7" s="218"/>
      <c r="DR7" s="64"/>
      <c r="DS7" s="64"/>
      <c r="EB7" s="64"/>
      <c r="EG7" s="218"/>
      <c r="EH7" s="64"/>
      <c r="EI7" s="64"/>
      <c r="ER7" s="64"/>
      <c r="EW7" s="218"/>
      <c r="EX7" s="64"/>
      <c r="EY7" s="64"/>
      <c r="FH7" s="64"/>
      <c r="FM7" s="218"/>
      <c r="FN7" s="64"/>
      <c r="FO7" s="64"/>
      <c r="FX7" s="64"/>
      <c r="GC7" s="218"/>
      <c r="GD7" s="64"/>
      <c r="GE7" s="64"/>
      <c r="GN7" s="64"/>
      <c r="GS7" s="218"/>
      <c r="GT7" s="64"/>
      <c r="GU7" s="64"/>
      <c r="HD7" s="64"/>
      <c r="HI7" s="218"/>
      <c r="HJ7" s="64"/>
      <c r="HK7" s="64"/>
      <c r="HT7" s="64"/>
      <c r="HY7" s="218"/>
      <c r="HZ7" s="64"/>
      <c r="IA7" s="64"/>
      <c r="IJ7" s="64"/>
      <c r="IO7" s="218"/>
      <c r="IP7" s="64"/>
      <c r="IQ7" s="64"/>
      <c r="IZ7" s="64"/>
      <c r="JE7" s="218"/>
      <c r="JF7" s="64"/>
      <c r="JG7" s="64"/>
      <c r="JP7" s="64"/>
      <c r="JU7" s="218"/>
      <c r="JV7" s="64"/>
      <c r="JW7" s="64"/>
      <c r="KF7" s="64"/>
      <c r="KK7" s="218"/>
      <c r="KL7" s="64"/>
      <c r="KM7" s="64"/>
      <c r="KV7" s="64"/>
      <c r="LA7" s="218"/>
      <c r="LB7" s="64"/>
      <c r="LC7" s="64"/>
      <c r="LL7" s="64"/>
      <c r="LQ7" s="218"/>
      <c r="LR7" s="64"/>
      <c r="LS7" s="64"/>
      <c r="MB7" s="64"/>
      <c r="MG7" s="218"/>
      <c r="MH7" s="64"/>
      <c r="MI7" s="64"/>
      <c r="MR7" s="64"/>
      <c r="MW7" s="218"/>
      <c r="MX7" s="64"/>
      <c r="MY7" s="64"/>
      <c r="NH7" s="64"/>
      <c r="NM7" s="218"/>
      <c r="NN7" s="64"/>
      <c r="NO7" s="64"/>
      <c r="NX7" s="64"/>
      <c r="OC7" s="218"/>
      <c r="OD7" s="64"/>
      <c r="OE7" s="64"/>
      <c r="ON7" s="64"/>
      <c r="OS7" s="218"/>
      <c r="OT7" s="64"/>
      <c r="OU7" s="64"/>
      <c r="PD7" s="64"/>
      <c r="PI7" s="218"/>
      <c r="PJ7" s="64"/>
      <c r="PK7" s="64"/>
      <c r="PT7" s="64"/>
      <c r="PY7" s="218"/>
      <c r="PZ7" s="64"/>
      <c r="QA7" s="64"/>
      <c r="QJ7" s="64"/>
      <c r="QO7" s="218"/>
      <c r="QP7" s="64"/>
      <c r="QQ7" s="64"/>
      <c r="QZ7" s="64"/>
      <c r="RE7" s="218"/>
      <c r="RF7" s="64"/>
      <c r="RG7" s="64"/>
      <c r="RP7" s="64"/>
      <c r="RU7" s="218"/>
      <c r="RV7" s="64"/>
      <c r="RW7" s="64"/>
      <c r="SF7" s="64"/>
      <c r="SK7" s="218"/>
      <c r="SL7" s="64"/>
      <c r="SM7" s="64"/>
      <c r="SV7" s="64"/>
      <c r="TA7" s="218"/>
      <c r="TB7" s="64"/>
      <c r="TC7" s="64"/>
      <c r="TL7" s="64"/>
      <c r="TQ7" s="218"/>
      <c r="TR7" s="64"/>
      <c r="TS7" s="64"/>
      <c r="UB7" s="64"/>
      <c r="UG7" s="218"/>
      <c r="UH7" s="64"/>
      <c r="UI7" s="64"/>
      <c r="UR7" s="64"/>
      <c r="UW7" s="218"/>
      <c r="UX7" s="64"/>
      <c r="UY7" s="64"/>
      <c r="VH7" s="64"/>
      <c r="VM7" s="218"/>
      <c r="VN7" s="64"/>
      <c r="VO7" s="64"/>
      <c r="VX7" s="64"/>
      <c r="WC7" s="218"/>
      <c r="WD7" s="64"/>
      <c r="WE7" s="64"/>
      <c r="WN7" s="64"/>
      <c r="WS7" s="218"/>
      <c r="WT7" s="64"/>
      <c r="WU7" s="64"/>
      <c r="XD7" s="64"/>
      <c r="XI7" s="218"/>
      <c r="XJ7" s="64"/>
      <c r="XK7" s="64"/>
      <c r="XT7" s="64"/>
      <c r="XY7" s="218"/>
      <c r="XZ7" s="64"/>
      <c r="YA7" s="64"/>
      <c r="YJ7" s="64"/>
      <c r="YO7" s="218"/>
      <c r="YP7" s="64"/>
      <c r="YQ7" s="64"/>
      <c r="YZ7" s="64"/>
      <c r="ZE7" s="218"/>
      <c r="ZF7" s="64"/>
      <c r="ZG7" s="64"/>
      <c r="ZP7" s="64"/>
      <c r="ZU7" s="218"/>
      <c r="ZV7" s="64"/>
      <c r="ZW7" s="64"/>
      <c r="AAF7" s="64"/>
      <c r="AAK7" s="218"/>
      <c r="AAL7" s="64"/>
      <c r="AAM7" s="64"/>
      <c r="AAV7" s="64"/>
      <c r="ABA7" s="218"/>
      <c r="ABB7" s="64"/>
      <c r="ABC7" s="64"/>
      <c r="ABL7" s="64"/>
      <c r="ABQ7" s="218"/>
      <c r="ABR7" s="64"/>
      <c r="ABS7" s="64"/>
      <c r="ACB7" s="64"/>
      <c r="ACG7" s="218"/>
      <c r="ACH7" s="64"/>
      <c r="ACI7" s="64"/>
      <c r="ACR7" s="64"/>
      <c r="ACW7" s="218"/>
      <c r="ACX7" s="64"/>
      <c r="ACY7" s="64"/>
      <c r="ADH7" s="64"/>
      <c r="ADM7" s="218"/>
      <c r="ADN7" s="64"/>
      <c r="ADO7" s="64"/>
      <c r="ADX7" s="64"/>
      <c r="AEC7" s="218"/>
      <c r="AED7" s="64"/>
      <c r="AEE7" s="64"/>
      <c r="AEN7" s="64"/>
      <c r="AES7" s="218"/>
      <c r="AET7" s="64"/>
      <c r="AEU7" s="64"/>
      <c r="AFD7" s="64"/>
      <c r="AFI7" s="218"/>
      <c r="AFJ7" s="64"/>
      <c r="AFK7" s="64"/>
      <c r="AFT7" s="64"/>
      <c r="AFY7" s="218"/>
      <c r="AFZ7" s="64"/>
      <c r="AGA7" s="64"/>
      <c r="AGJ7" s="64"/>
      <c r="AGO7" s="218"/>
      <c r="AGP7" s="64"/>
      <c r="AGQ7" s="64"/>
      <c r="AGZ7" s="64"/>
      <c r="AHE7" s="218"/>
      <c r="AHF7" s="64"/>
      <c r="AHG7" s="64"/>
      <c r="AHP7" s="64"/>
      <c r="AHU7" s="218"/>
      <c r="AHV7" s="64"/>
      <c r="AHW7" s="64"/>
      <c r="AIF7" s="64"/>
      <c r="AIK7" s="218"/>
      <c r="AIL7" s="64"/>
      <c r="AIM7" s="64"/>
      <c r="AIV7" s="64"/>
      <c r="AJA7" s="218"/>
      <c r="AJB7" s="64"/>
      <c r="AJC7" s="64"/>
      <c r="AJL7" s="64"/>
      <c r="AJQ7" s="218"/>
      <c r="AJR7" s="64"/>
      <c r="AJS7" s="64"/>
      <c r="AKB7" s="64"/>
      <c r="AKG7" s="218"/>
      <c r="AKH7" s="64"/>
      <c r="AKI7" s="64"/>
      <c r="AKR7" s="64"/>
      <c r="AKW7" s="218"/>
      <c r="AKX7" s="64"/>
      <c r="AKY7" s="64"/>
      <c r="ALH7" s="64"/>
      <c r="ALM7" s="218"/>
      <c r="ALN7" s="64"/>
      <c r="ALO7" s="64"/>
      <c r="ALX7" s="64"/>
      <c r="AMC7" s="218"/>
      <c r="AMD7" s="64"/>
      <c r="AME7" s="64"/>
      <c r="AMN7" s="64"/>
      <c r="AMS7" s="218"/>
      <c r="AMT7" s="64"/>
      <c r="AMU7" s="64"/>
      <c r="AND7" s="64"/>
      <c r="ANI7" s="218"/>
      <c r="ANJ7" s="64"/>
      <c r="ANK7" s="64"/>
      <c r="ANT7" s="64"/>
      <c r="ANY7" s="218"/>
      <c r="ANZ7" s="64"/>
      <c r="AOA7" s="64"/>
      <c r="AOJ7" s="64"/>
      <c r="AOO7" s="218"/>
      <c r="AOP7" s="64"/>
      <c r="AOQ7" s="64"/>
      <c r="AOZ7" s="64"/>
      <c r="APE7" s="218"/>
      <c r="APF7" s="64"/>
      <c r="APG7" s="64"/>
      <c r="APP7" s="64"/>
      <c r="APU7" s="218"/>
      <c r="APV7" s="64"/>
      <c r="APW7" s="64"/>
      <c r="AQF7" s="64"/>
      <c r="AQK7" s="218"/>
      <c r="AQL7" s="64"/>
      <c r="AQM7" s="64"/>
      <c r="AQV7" s="64"/>
      <c r="ARA7" s="218"/>
      <c r="ARB7" s="64"/>
      <c r="ARC7" s="64"/>
      <c r="ARL7" s="64"/>
      <c r="ARQ7" s="218"/>
      <c r="ARR7" s="64"/>
      <c r="ARS7" s="64"/>
      <c r="ASB7" s="64"/>
      <c r="ASG7" s="218"/>
      <c r="ASH7" s="64"/>
      <c r="ASI7" s="64"/>
      <c r="ASR7" s="64"/>
      <c r="ASW7" s="218"/>
      <c r="ASX7" s="64"/>
      <c r="ASY7" s="64"/>
      <c r="ATH7" s="64"/>
      <c r="ATM7" s="218"/>
      <c r="ATN7" s="64"/>
      <c r="ATO7" s="64"/>
      <c r="ATX7" s="64"/>
      <c r="AUC7" s="218"/>
      <c r="AUD7" s="64"/>
      <c r="AUE7" s="64"/>
      <c r="AUN7" s="64"/>
      <c r="AUS7" s="218"/>
      <c r="AUT7" s="64"/>
      <c r="AUU7" s="64"/>
      <c r="AVD7" s="64"/>
      <c r="AVI7" s="218"/>
      <c r="AVJ7" s="64"/>
      <c r="AVK7" s="64"/>
      <c r="AVT7" s="64"/>
      <c r="AVY7" s="218"/>
      <c r="AVZ7" s="64"/>
      <c r="AWA7" s="64"/>
      <c r="AWJ7" s="64"/>
      <c r="AWO7" s="218"/>
      <c r="AWP7" s="64"/>
      <c r="AWQ7" s="64"/>
      <c r="AWZ7" s="64"/>
      <c r="AXE7" s="218"/>
      <c r="AXF7" s="64"/>
      <c r="AXG7" s="64"/>
      <c r="AXP7" s="64"/>
      <c r="AXU7" s="218"/>
      <c r="AXV7" s="64"/>
      <c r="AXW7" s="64"/>
      <c r="AYF7" s="64"/>
      <c r="AYK7" s="218"/>
      <c r="AYL7" s="64"/>
      <c r="AYM7" s="64"/>
      <c r="AYV7" s="64"/>
      <c r="AZA7" s="218"/>
      <c r="AZB7" s="64"/>
      <c r="AZC7" s="64"/>
      <c r="AZL7" s="64"/>
      <c r="AZQ7" s="218"/>
      <c r="AZR7" s="64"/>
      <c r="AZS7" s="64"/>
      <c r="BAB7" s="64"/>
      <c r="BAG7" s="218"/>
      <c r="BAH7" s="64"/>
      <c r="BAI7" s="64"/>
      <c r="BAR7" s="64"/>
      <c r="BAW7" s="218"/>
      <c r="BAX7" s="64"/>
      <c r="BAY7" s="64"/>
      <c r="BBH7" s="64"/>
      <c r="BBM7" s="218"/>
      <c r="BBN7" s="64"/>
      <c r="BBO7" s="64"/>
      <c r="BBX7" s="64"/>
      <c r="BCC7" s="218"/>
      <c r="BCD7" s="64"/>
      <c r="BCE7" s="64"/>
      <c r="BCN7" s="64"/>
      <c r="BCS7" s="218"/>
      <c r="BCT7" s="64"/>
      <c r="BCU7" s="64"/>
      <c r="BDD7" s="64"/>
      <c r="BDI7" s="218"/>
      <c r="BDJ7" s="64"/>
      <c r="BDK7" s="64"/>
      <c r="BDT7" s="64"/>
      <c r="BDY7" s="218"/>
      <c r="BDZ7" s="64"/>
      <c r="BEA7" s="64"/>
      <c r="BEJ7" s="64"/>
      <c r="BEO7" s="218"/>
      <c r="BEP7" s="64"/>
      <c r="BEQ7" s="64"/>
      <c r="BEZ7" s="64"/>
      <c r="BFE7" s="218"/>
      <c r="BFF7" s="64"/>
      <c r="BFG7" s="64"/>
      <c r="BFP7" s="64"/>
      <c r="BFU7" s="218"/>
      <c r="BFV7" s="64"/>
      <c r="BFW7" s="64"/>
      <c r="BGF7" s="64"/>
      <c r="BGK7" s="218"/>
      <c r="BGL7" s="64"/>
      <c r="BGM7" s="64"/>
      <c r="BGV7" s="64"/>
      <c r="BHA7" s="218"/>
      <c r="BHB7" s="64"/>
      <c r="BHC7" s="64"/>
      <c r="BHL7" s="64"/>
      <c r="BHQ7" s="218"/>
      <c r="BHR7" s="64"/>
      <c r="BHS7" s="64"/>
      <c r="BIB7" s="64"/>
      <c r="BIG7" s="218"/>
      <c r="BIH7" s="64"/>
      <c r="BII7" s="64"/>
      <c r="BIR7" s="64"/>
      <c r="BIW7" s="218"/>
      <c r="BIX7" s="64"/>
      <c r="BIY7" s="64"/>
      <c r="BJH7" s="64"/>
      <c r="BJM7" s="218"/>
      <c r="BJN7" s="64"/>
      <c r="BJO7" s="64"/>
      <c r="BJX7" s="64"/>
      <c r="BKC7" s="218"/>
      <c r="BKD7" s="64"/>
      <c r="BKE7" s="64"/>
      <c r="BKN7" s="64"/>
      <c r="BKS7" s="218"/>
      <c r="BKT7" s="64"/>
      <c r="BKU7" s="64"/>
      <c r="BLD7" s="64"/>
      <c r="BLI7" s="218"/>
      <c r="BLJ7" s="64"/>
      <c r="BLK7" s="64"/>
      <c r="BLT7" s="64"/>
      <c r="BLY7" s="218"/>
      <c r="BLZ7" s="64"/>
      <c r="BMA7" s="64"/>
      <c r="BMJ7" s="64"/>
      <c r="BMO7" s="218"/>
      <c r="BMP7" s="64"/>
      <c r="BMQ7" s="64"/>
      <c r="BMZ7" s="64"/>
      <c r="BNE7" s="218"/>
      <c r="BNF7" s="64"/>
      <c r="BNG7" s="64"/>
      <c r="BNP7" s="64"/>
      <c r="BNU7" s="218"/>
      <c r="BNV7" s="64"/>
      <c r="BNW7" s="64"/>
      <c r="BOF7" s="64"/>
      <c r="BOK7" s="218"/>
      <c r="BOL7" s="64"/>
      <c r="BOM7" s="64"/>
      <c r="BOV7" s="64"/>
      <c r="BPA7" s="218"/>
      <c r="BPB7" s="64"/>
      <c r="BPC7" s="64"/>
      <c r="BPL7" s="64"/>
      <c r="BPQ7" s="218"/>
      <c r="BPR7" s="64"/>
      <c r="BPS7" s="64"/>
      <c r="BQB7" s="64"/>
      <c r="BQG7" s="218"/>
      <c r="BQH7" s="64"/>
      <c r="BQI7" s="64"/>
      <c r="BQR7" s="64"/>
      <c r="BQW7" s="218"/>
      <c r="BQX7" s="64"/>
      <c r="BQY7" s="64"/>
      <c r="BRH7" s="64"/>
      <c r="BRM7" s="218"/>
      <c r="BRN7" s="64"/>
      <c r="BRO7" s="64"/>
      <c r="BRX7" s="64"/>
      <c r="BSC7" s="218"/>
      <c r="BSD7" s="64"/>
      <c r="BSE7" s="64"/>
      <c r="BSN7" s="64"/>
      <c r="BSS7" s="218"/>
      <c r="BST7" s="64"/>
      <c r="BSU7" s="64"/>
      <c r="BTD7" s="64"/>
      <c r="BTI7" s="218"/>
      <c r="BTJ7" s="64"/>
      <c r="BTK7" s="64"/>
      <c r="BTT7" s="64"/>
      <c r="BTY7" s="218"/>
      <c r="BTZ7" s="64"/>
      <c r="BUA7" s="64"/>
      <c r="BUJ7" s="64"/>
      <c r="BUO7" s="218"/>
      <c r="BUP7" s="64"/>
      <c r="BUQ7" s="64"/>
      <c r="BUZ7" s="64"/>
      <c r="BVE7" s="218"/>
      <c r="BVF7" s="64"/>
      <c r="BVG7" s="64"/>
      <c r="BVP7" s="64"/>
      <c r="BVU7" s="218"/>
      <c r="BVV7" s="64"/>
      <c r="BVW7" s="64"/>
      <c r="BWF7" s="64"/>
      <c r="BWK7" s="218"/>
      <c r="BWL7" s="64"/>
      <c r="BWM7" s="64"/>
      <c r="BWV7" s="64"/>
      <c r="BXA7" s="218"/>
      <c r="BXB7" s="64"/>
      <c r="BXC7" s="64"/>
      <c r="BXL7" s="64"/>
      <c r="BXQ7" s="218"/>
      <c r="BXR7" s="64"/>
      <c r="BXS7" s="64"/>
      <c r="BYB7" s="64"/>
      <c r="BYG7" s="218"/>
      <c r="BYH7" s="64"/>
      <c r="BYI7" s="64"/>
      <c r="BYR7" s="64"/>
      <c r="BYW7" s="218"/>
      <c r="BYX7" s="64"/>
      <c r="BYY7" s="64"/>
      <c r="BZH7" s="64"/>
      <c r="BZM7" s="218"/>
      <c r="BZN7" s="64"/>
      <c r="BZO7" s="64"/>
      <c r="BZX7" s="64"/>
      <c r="CAC7" s="218"/>
      <c r="CAD7" s="64"/>
      <c r="CAE7" s="64"/>
      <c r="CAN7" s="64"/>
      <c r="CAS7" s="218"/>
      <c r="CAT7" s="64"/>
      <c r="CAU7" s="64"/>
      <c r="CBD7" s="64"/>
      <c r="CBI7" s="218"/>
      <c r="CBJ7" s="64"/>
      <c r="CBK7" s="64"/>
      <c r="CBT7" s="64"/>
      <c r="CBY7" s="218"/>
      <c r="CBZ7" s="64"/>
      <c r="CCA7" s="64"/>
      <c r="CCJ7" s="64"/>
      <c r="CCO7" s="218"/>
      <c r="CCP7" s="64"/>
      <c r="CCQ7" s="64"/>
      <c r="CCZ7" s="64"/>
      <c r="CDE7" s="218"/>
      <c r="CDF7" s="64"/>
      <c r="CDG7" s="64"/>
      <c r="CDP7" s="64"/>
      <c r="CDU7" s="218"/>
      <c r="CDV7" s="64"/>
      <c r="CDW7" s="64"/>
      <c r="CEF7" s="64"/>
      <c r="CEK7" s="218"/>
      <c r="CEL7" s="64"/>
      <c r="CEM7" s="64"/>
      <c r="CEV7" s="64"/>
      <c r="CFA7" s="218"/>
      <c r="CFB7" s="64"/>
      <c r="CFC7" s="64"/>
      <c r="CFL7" s="64"/>
      <c r="CFQ7" s="218"/>
      <c r="CFR7" s="64"/>
      <c r="CFS7" s="64"/>
      <c r="CGB7" s="64"/>
      <c r="CGG7" s="218"/>
      <c r="CGH7" s="64"/>
      <c r="CGI7" s="64"/>
      <c r="CGR7" s="64"/>
      <c r="CGW7" s="218"/>
      <c r="CGX7" s="64"/>
      <c r="CGY7" s="64"/>
      <c r="CHH7" s="64"/>
      <c r="CHM7" s="218"/>
      <c r="CHN7" s="64"/>
      <c r="CHO7" s="64"/>
      <c r="CHX7" s="64"/>
      <c r="CIC7" s="218"/>
      <c r="CID7" s="64"/>
      <c r="CIE7" s="64"/>
      <c r="CIN7" s="64"/>
      <c r="CIS7" s="218"/>
      <c r="CIT7" s="64"/>
      <c r="CIU7" s="64"/>
      <c r="CJD7" s="64"/>
      <c r="CJI7" s="218"/>
      <c r="CJJ7" s="64"/>
      <c r="CJK7" s="64"/>
      <c r="CJT7" s="64"/>
      <c r="CJY7" s="218"/>
      <c r="CJZ7" s="64"/>
      <c r="CKA7" s="64"/>
      <c r="CKJ7" s="64"/>
      <c r="CKO7" s="218"/>
      <c r="CKP7" s="64"/>
      <c r="CKQ7" s="64"/>
      <c r="CKZ7" s="64"/>
      <c r="CLE7" s="218"/>
      <c r="CLF7" s="64"/>
      <c r="CLG7" s="64"/>
      <c r="CLP7" s="64"/>
      <c r="CLU7" s="218"/>
      <c r="CLV7" s="64"/>
      <c r="CLW7" s="64"/>
      <c r="CMF7" s="64"/>
      <c r="CMK7" s="218"/>
      <c r="CML7" s="64"/>
      <c r="CMM7" s="64"/>
      <c r="CMV7" s="64"/>
      <c r="CNA7" s="218"/>
      <c r="CNB7" s="64"/>
      <c r="CNC7" s="64"/>
      <c r="CNL7" s="64"/>
      <c r="CNQ7" s="218"/>
      <c r="CNR7" s="64"/>
      <c r="CNS7" s="64"/>
      <c r="COB7" s="64"/>
      <c r="COG7" s="218"/>
      <c r="COH7" s="64"/>
      <c r="COI7" s="64"/>
      <c r="COR7" s="64"/>
      <c r="COW7" s="218"/>
      <c r="COX7" s="64"/>
      <c r="COY7" s="64"/>
      <c r="CPH7" s="64"/>
      <c r="CPM7" s="218"/>
      <c r="CPN7" s="64"/>
      <c r="CPO7" s="64"/>
      <c r="CPX7" s="64"/>
      <c r="CQC7" s="218"/>
      <c r="CQD7" s="64"/>
      <c r="CQE7" s="64"/>
      <c r="CQN7" s="64"/>
      <c r="CQS7" s="218"/>
      <c r="CQT7" s="64"/>
      <c r="CQU7" s="64"/>
      <c r="CRD7" s="64"/>
      <c r="CRI7" s="218"/>
      <c r="CRJ7" s="64"/>
      <c r="CRK7" s="64"/>
      <c r="CRT7" s="64"/>
      <c r="CRY7" s="218"/>
      <c r="CRZ7" s="64"/>
      <c r="CSA7" s="64"/>
      <c r="CSJ7" s="64"/>
      <c r="CSO7" s="218"/>
      <c r="CSP7" s="64"/>
      <c r="CSQ7" s="64"/>
      <c r="CSZ7" s="64"/>
      <c r="CTE7" s="218"/>
      <c r="CTF7" s="64"/>
      <c r="CTG7" s="64"/>
      <c r="CTP7" s="64"/>
      <c r="CTU7" s="218"/>
      <c r="CTV7" s="64"/>
      <c r="CTW7" s="64"/>
      <c r="CUF7" s="64"/>
      <c r="CUK7" s="218"/>
      <c r="CUL7" s="64"/>
      <c r="CUM7" s="64"/>
      <c r="CUV7" s="64"/>
      <c r="CVA7" s="218"/>
      <c r="CVB7" s="64"/>
      <c r="CVC7" s="64"/>
      <c r="CVL7" s="64"/>
      <c r="CVQ7" s="218"/>
      <c r="CVR7" s="64"/>
      <c r="CVS7" s="64"/>
      <c r="CWB7" s="64"/>
      <c r="CWG7" s="218"/>
      <c r="CWH7" s="64"/>
      <c r="CWI7" s="64"/>
      <c r="CWR7" s="64"/>
      <c r="CWW7" s="218"/>
      <c r="CWX7" s="64"/>
      <c r="CWY7" s="64"/>
      <c r="CXH7" s="64"/>
      <c r="CXM7" s="218"/>
      <c r="CXN7" s="64"/>
      <c r="CXO7" s="64"/>
      <c r="CXX7" s="64"/>
      <c r="CYC7" s="218"/>
      <c r="CYD7" s="64"/>
      <c r="CYE7" s="64"/>
      <c r="CYN7" s="64"/>
      <c r="CYS7" s="218"/>
      <c r="CYT7" s="64"/>
      <c r="CYU7" s="64"/>
      <c r="CZD7" s="64"/>
      <c r="CZI7" s="218"/>
      <c r="CZJ7" s="64"/>
      <c r="CZK7" s="64"/>
      <c r="CZT7" s="64"/>
      <c r="CZY7" s="218"/>
      <c r="CZZ7" s="64"/>
      <c r="DAA7" s="64"/>
      <c r="DAJ7" s="64"/>
      <c r="DAO7" s="218"/>
      <c r="DAP7" s="64"/>
      <c r="DAQ7" s="64"/>
      <c r="DAZ7" s="64"/>
      <c r="DBE7" s="218"/>
      <c r="DBF7" s="64"/>
      <c r="DBG7" s="64"/>
      <c r="DBP7" s="64"/>
      <c r="DBU7" s="218"/>
      <c r="DBV7" s="64"/>
      <c r="DBW7" s="64"/>
      <c r="DCF7" s="64"/>
      <c r="DCK7" s="218"/>
      <c r="DCL7" s="64"/>
      <c r="DCM7" s="64"/>
      <c r="DCV7" s="64"/>
      <c r="DDA7" s="218"/>
      <c r="DDB7" s="64"/>
      <c r="DDC7" s="64"/>
      <c r="DDL7" s="64"/>
      <c r="DDQ7" s="218"/>
      <c r="DDR7" s="64"/>
      <c r="DDS7" s="64"/>
      <c r="DEB7" s="64"/>
      <c r="DEG7" s="218"/>
      <c r="DEH7" s="64"/>
      <c r="DEI7" s="64"/>
      <c r="DER7" s="64"/>
      <c r="DEW7" s="218"/>
      <c r="DEX7" s="64"/>
      <c r="DEY7" s="64"/>
      <c r="DFH7" s="64"/>
      <c r="DFM7" s="218"/>
      <c r="DFN7" s="64"/>
      <c r="DFO7" s="64"/>
      <c r="DFX7" s="64"/>
      <c r="DGC7" s="218"/>
      <c r="DGD7" s="64"/>
      <c r="DGE7" s="64"/>
      <c r="DGN7" s="64"/>
      <c r="DGS7" s="218"/>
      <c r="DGT7" s="64"/>
      <c r="DGU7" s="64"/>
      <c r="DHD7" s="64"/>
      <c r="DHI7" s="218"/>
      <c r="DHJ7" s="64"/>
      <c r="DHK7" s="64"/>
      <c r="DHT7" s="64"/>
      <c r="DHY7" s="218"/>
      <c r="DHZ7" s="64"/>
      <c r="DIA7" s="64"/>
      <c r="DIJ7" s="64"/>
      <c r="DIO7" s="218"/>
      <c r="DIP7" s="64"/>
      <c r="DIQ7" s="64"/>
      <c r="DIZ7" s="64"/>
      <c r="DJE7" s="218"/>
      <c r="DJF7" s="64"/>
      <c r="DJG7" s="64"/>
      <c r="DJP7" s="64"/>
      <c r="DJU7" s="218"/>
      <c r="DJV7" s="64"/>
      <c r="DJW7" s="64"/>
      <c r="DKF7" s="64"/>
      <c r="DKK7" s="218"/>
      <c r="DKL7" s="64"/>
      <c r="DKM7" s="64"/>
      <c r="DKV7" s="64"/>
      <c r="DLA7" s="218"/>
      <c r="DLB7" s="64"/>
      <c r="DLC7" s="64"/>
      <c r="DLL7" s="64"/>
      <c r="DLQ7" s="218"/>
      <c r="DLR7" s="64"/>
      <c r="DLS7" s="64"/>
      <c r="DMB7" s="64"/>
      <c r="DMG7" s="218"/>
      <c r="DMH7" s="64"/>
      <c r="DMI7" s="64"/>
      <c r="DMR7" s="64"/>
      <c r="DMW7" s="218"/>
      <c r="DMX7" s="64"/>
      <c r="DMY7" s="64"/>
      <c r="DNH7" s="64"/>
      <c r="DNM7" s="218"/>
      <c r="DNN7" s="64"/>
      <c r="DNO7" s="64"/>
      <c r="DNX7" s="64"/>
      <c r="DOC7" s="218"/>
      <c r="DOD7" s="64"/>
      <c r="DOE7" s="64"/>
      <c r="DON7" s="64"/>
      <c r="DOS7" s="218"/>
      <c r="DOT7" s="64"/>
      <c r="DOU7" s="64"/>
      <c r="DPD7" s="64"/>
      <c r="DPI7" s="218"/>
      <c r="DPJ7" s="64"/>
      <c r="DPK7" s="64"/>
      <c r="DPT7" s="64"/>
      <c r="DPY7" s="218"/>
      <c r="DPZ7" s="64"/>
      <c r="DQA7" s="64"/>
      <c r="DQJ7" s="64"/>
      <c r="DQO7" s="218"/>
      <c r="DQP7" s="64"/>
      <c r="DQQ7" s="64"/>
      <c r="DQZ7" s="64"/>
      <c r="DRE7" s="218"/>
      <c r="DRF7" s="64"/>
      <c r="DRG7" s="64"/>
      <c r="DRP7" s="64"/>
      <c r="DRU7" s="218"/>
      <c r="DRV7" s="64"/>
      <c r="DRW7" s="64"/>
      <c r="DSF7" s="64"/>
      <c r="DSK7" s="218"/>
      <c r="DSL7" s="64"/>
      <c r="DSM7" s="64"/>
      <c r="DSV7" s="64"/>
      <c r="DTA7" s="218"/>
      <c r="DTB7" s="64"/>
      <c r="DTC7" s="64"/>
      <c r="DTL7" s="64"/>
      <c r="DTQ7" s="218"/>
      <c r="DTR7" s="64"/>
      <c r="DTS7" s="64"/>
      <c r="DUB7" s="64"/>
      <c r="DUG7" s="218"/>
      <c r="DUH7" s="64"/>
      <c r="DUI7" s="64"/>
      <c r="DUR7" s="64"/>
      <c r="DUW7" s="218"/>
      <c r="DUX7" s="64"/>
      <c r="DUY7" s="64"/>
      <c r="DVH7" s="64"/>
      <c r="DVM7" s="218"/>
      <c r="DVN7" s="64"/>
      <c r="DVO7" s="64"/>
      <c r="DVX7" s="64"/>
      <c r="DWC7" s="218"/>
      <c r="DWD7" s="64"/>
      <c r="DWE7" s="64"/>
      <c r="DWN7" s="64"/>
      <c r="DWS7" s="218"/>
      <c r="DWT7" s="64"/>
      <c r="DWU7" s="64"/>
      <c r="DXD7" s="64"/>
      <c r="DXI7" s="218"/>
      <c r="DXJ7" s="64"/>
      <c r="DXK7" s="64"/>
      <c r="DXT7" s="64"/>
      <c r="DXY7" s="218"/>
      <c r="DXZ7" s="64"/>
      <c r="DYA7" s="64"/>
      <c r="DYJ7" s="64"/>
      <c r="DYO7" s="218"/>
      <c r="DYP7" s="64"/>
      <c r="DYQ7" s="64"/>
      <c r="DYZ7" s="64"/>
      <c r="DZE7" s="218"/>
      <c r="DZF7" s="64"/>
      <c r="DZG7" s="64"/>
      <c r="DZP7" s="64"/>
      <c r="DZU7" s="218"/>
      <c r="DZV7" s="64"/>
      <c r="DZW7" s="64"/>
      <c r="EAF7" s="64"/>
      <c r="EAK7" s="218"/>
      <c r="EAL7" s="64"/>
      <c r="EAM7" s="64"/>
      <c r="EAV7" s="64"/>
      <c r="EBA7" s="218"/>
      <c r="EBB7" s="64"/>
      <c r="EBC7" s="64"/>
      <c r="EBL7" s="64"/>
      <c r="EBQ7" s="218"/>
      <c r="EBR7" s="64"/>
      <c r="EBS7" s="64"/>
      <c r="ECB7" s="64"/>
      <c r="ECG7" s="218"/>
      <c r="ECH7" s="64"/>
      <c r="ECI7" s="64"/>
      <c r="ECR7" s="64"/>
      <c r="ECW7" s="218"/>
      <c r="ECX7" s="64"/>
      <c r="ECY7" s="64"/>
      <c r="EDH7" s="64"/>
      <c r="EDM7" s="218"/>
      <c r="EDN7" s="64"/>
      <c r="EDO7" s="64"/>
      <c r="EDX7" s="64"/>
      <c r="EEC7" s="218"/>
      <c r="EED7" s="64"/>
      <c r="EEE7" s="64"/>
      <c r="EEN7" s="64"/>
      <c r="EES7" s="218"/>
      <c r="EET7" s="64"/>
      <c r="EEU7" s="64"/>
      <c r="EFD7" s="64"/>
      <c r="EFI7" s="218"/>
      <c r="EFJ7" s="64"/>
      <c r="EFK7" s="64"/>
      <c r="EFT7" s="64"/>
      <c r="EFY7" s="218"/>
      <c r="EFZ7" s="64"/>
      <c r="EGA7" s="64"/>
      <c r="EGJ7" s="64"/>
      <c r="EGO7" s="218"/>
      <c r="EGP7" s="64"/>
      <c r="EGQ7" s="64"/>
      <c r="EGZ7" s="64"/>
      <c r="EHE7" s="218"/>
      <c r="EHF7" s="64"/>
      <c r="EHG7" s="64"/>
      <c r="EHP7" s="64"/>
      <c r="EHU7" s="218"/>
      <c r="EHV7" s="64"/>
      <c r="EHW7" s="64"/>
      <c r="EIF7" s="64"/>
      <c r="EIK7" s="218"/>
      <c r="EIL7" s="64"/>
      <c r="EIM7" s="64"/>
      <c r="EIV7" s="64"/>
      <c r="EJA7" s="218"/>
      <c r="EJB7" s="64"/>
      <c r="EJC7" s="64"/>
      <c r="EJL7" s="64"/>
      <c r="EJQ7" s="218"/>
      <c r="EJR7" s="64"/>
      <c r="EJS7" s="64"/>
      <c r="EKB7" s="64"/>
      <c r="EKG7" s="218"/>
      <c r="EKH7" s="64"/>
      <c r="EKI7" s="64"/>
      <c r="EKR7" s="64"/>
      <c r="EKW7" s="218"/>
      <c r="EKX7" s="64"/>
      <c r="EKY7" s="64"/>
      <c r="ELH7" s="64"/>
      <c r="ELM7" s="218"/>
      <c r="ELN7" s="64"/>
      <c r="ELO7" s="64"/>
      <c r="ELX7" s="64"/>
      <c r="EMC7" s="218"/>
      <c r="EMD7" s="64"/>
      <c r="EME7" s="64"/>
      <c r="EMN7" s="64"/>
      <c r="EMS7" s="218"/>
      <c r="EMT7" s="64"/>
      <c r="EMU7" s="64"/>
      <c r="END7" s="64"/>
      <c r="ENI7" s="218"/>
      <c r="ENJ7" s="64"/>
      <c r="ENK7" s="64"/>
      <c r="ENT7" s="64"/>
      <c r="ENY7" s="218"/>
      <c r="ENZ7" s="64"/>
      <c r="EOA7" s="64"/>
      <c r="EOJ7" s="64"/>
      <c r="EOO7" s="218"/>
      <c r="EOP7" s="64"/>
      <c r="EOQ7" s="64"/>
      <c r="EOZ7" s="64"/>
      <c r="EPE7" s="218"/>
      <c r="EPF7" s="64"/>
      <c r="EPG7" s="64"/>
      <c r="EPP7" s="64"/>
      <c r="EPU7" s="218"/>
      <c r="EPV7" s="64"/>
      <c r="EPW7" s="64"/>
      <c r="EQF7" s="64"/>
      <c r="EQK7" s="218"/>
      <c r="EQL7" s="64"/>
      <c r="EQM7" s="64"/>
      <c r="EQV7" s="64"/>
      <c r="ERA7" s="218"/>
      <c r="ERB7" s="64"/>
      <c r="ERC7" s="64"/>
      <c r="ERL7" s="64"/>
      <c r="ERQ7" s="218"/>
      <c r="ERR7" s="64"/>
      <c r="ERS7" s="64"/>
      <c r="ESB7" s="64"/>
      <c r="ESG7" s="218"/>
      <c r="ESH7" s="64"/>
      <c r="ESI7" s="64"/>
      <c r="ESR7" s="64"/>
      <c r="ESW7" s="218"/>
      <c r="ESX7" s="64"/>
      <c r="ESY7" s="64"/>
      <c r="ETH7" s="64"/>
      <c r="ETM7" s="218"/>
      <c r="ETN7" s="64"/>
      <c r="ETO7" s="64"/>
      <c r="ETX7" s="64"/>
      <c r="EUC7" s="218"/>
      <c r="EUD7" s="64"/>
      <c r="EUE7" s="64"/>
      <c r="EUN7" s="64"/>
      <c r="EUS7" s="218"/>
      <c r="EUT7" s="64"/>
      <c r="EUU7" s="64"/>
      <c r="EVD7" s="64"/>
      <c r="EVI7" s="218"/>
      <c r="EVJ7" s="64"/>
      <c r="EVK7" s="64"/>
      <c r="EVT7" s="64"/>
      <c r="EVY7" s="218"/>
      <c r="EVZ7" s="64"/>
      <c r="EWA7" s="64"/>
      <c r="EWJ7" s="64"/>
      <c r="EWO7" s="218"/>
      <c r="EWP7" s="64"/>
      <c r="EWQ7" s="64"/>
      <c r="EWZ7" s="64"/>
      <c r="EXE7" s="218"/>
      <c r="EXF7" s="64"/>
      <c r="EXG7" s="64"/>
      <c r="EXP7" s="64"/>
      <c r="EXU7" s="218"/>
      <c r="EXV7" s="64"/>
      <c r="EXW7" s="64"/>
      <c r="EYF7" s="64"/>
      <c r="EYK7" s="218"/>
      <c r="EYL7" s="64"/>
      <c r="EYM7" s="64"/>
      <c r="EYV7" s="64"/>
      <c r="EZA7" s="218"/>
      <c r="EZB7" s="64"/>
      <c r="EZC7" s="64"/>
      <c r="EZL7" s="64"/>
      <c r="EZQ7" s="218"/>
      <c r="EZR7" s="64"/>
      <c r="EZS7" s="64"/>
      <c r="FAB7" s="64"/>
      <c r="FAG7" s="218"/>
      <c r="FAH7" s="64"/>
      <c r="FAI7" s="64"/>
      <c r="FAR7" s="64"/>
      <c r="FAW7" s="218"/>
      <c r="FAX7" s="64"/>
      <c r="FAY7" s="64"/>
      <c r="FBH7" s="64"/>
      <c r="FBM7" s="218"/>
      <c r="FBN7" s="64"/>
      <c r="FBO7" s="64"/>
      <c r="FBX7" s="64"/>
      <c r="FCC7" s="218"/>
      <c r="FCD7" s="64"/>
      <c r="FCE7" s="64"/>
      <c r="FCN7" s="64"/>
      <c r="FCS7" s="218"/>
      <c r="FCT7" s="64"/>
      <c r="FCU7" s="64"/>
      <c r="FDD7" s="64"/>
      <c r="FDI7" s="218"/>
      <c r="FDJ7" s="64"/>
      <c r="FDK7" s="64"/>
      <c r="FDT7" s="64"/>
      <c r="FDY7" s="218"/>
      <c r="FDZ7" s="64"/>
      <c r="FEA7" s="64"/>
      <c r="FEJ7" s="64"/>
      <c r="FEO7" s="218"/>
      <c r="FEP7" s="64"/>
      <c r="FEQ7" s="64"/>
      <c r="FEZ7" s="64"/>
      <c r="FFE7" s="218"/>
      <c r="FFF7" s="64"/>
      <c r="FFG7" s="64"/>
      <c r="FFP7" s="64"/>
      <c r="FFU7" s="218"/>
      <c r="FFV7" s="64"/>
      <c r="FFW7" s="64"/>
      <c r="FGF7" s="64"/>
      <c r="FGK7" s="218"/>
      <c r="FGL7" s="64"/>
      <c r="FGM7" s="64"/>
      <c r="FGV7" s="64"/>
      <c r="FHA7" s="218"/>
      <c r="FHB7" s="64"/>
      <c r="FHC7" s="64"/>
      <c r="FHL7" s="64"/>
      <c r="FHQ7" s="218"/>
      <c r="FHR7" s="64"/>
      <c r="FHS7" s="64"/>
      <c r="FIB7" s="64"/>
      <c r="FIG7" s="218"/>
      <c r="FIH7" s="64"/>
      <c r="FII7" s="64"/>
      <c r="FIR7" s="64"/>
      <c r="FIW7" s="218"/>
      <c r="FIX7" s="64"/>
      <c r="FIY7" s="64"/>
      <c r="FJH7" s="64"/>
      <c r="FJM7" s="218"/>
      <c r="FJN7" s="64"/>
      <c r="FJO7" s="64"/>
      <c r="FJX7" s="64"/>
      <c r="FKC7" s="218"/>
      <c r="FKD7" s="64"/>
      <c r="FKE7" s="64"/>
      <c r="FKN7" s="64"/>
      <c r="FKS7" s="218"/>
      <c r="FKT7" s="64"/>
      <c r="FKU7" s="64"/>
      <c r="FLD7" s="64"/>
      <c r="FLI7" s="218"/>
      <c r="FLJ7" s="64"/>
      <c r="FLK7" s="64"/>
      <c r="FLT7" s="64"/>
      <c r="FLY7" s="218"/>
      <c r="FLZ7" s="64"/>
      <c r="FMA7" s="64"/>
      <c r="FMJ7" s="64"/>
      <c r="FMO7" s="218"/>
      <c r="FMP7" s="64"/>
      <c r="FMQ7" s="64"/>
      <c r="FMZ7" s="64"/>
      <c r="FNE7" s="218"/>
      <c r="FNF7" s="64"/>
      <c r="FNG7" s="64"/>
      <c r="FNP7" s="64"/>
      <c r="FNU7" s="218"/>
      <c r="FNV7" s="64"/>
      <c r="FNW7" s="64"/>
      <c r="FOF7" s="64"/>
      <c r="FOK7" s="218"/>
      <c r="FOL7" s="64"/>
      <c r="FOM7" s="64"/>
      <c r="FOV7" s="64"/>
      <c r="FPA7" s="218"/>
      <c r="FPB7" s="64"/>
      <c r="FPC7" s="64"/>
      <c r="FPL7" s="64"/>
      <c r="FPQ7" s="218"/>
      <c r="FPR7" s="64"/>
      <c r="FPS7" s="64"/>
      <c r="FQB7" s="64"/>
      <c r="FQG7" s="218"/>
      <c r="FQH7" s="64"/>
      <c r="FQI7" s="64"/>
      <c r="FQR7" s="64"/>
      <c r="FQW7" s="218"/>
      <c r="FQX7" s="64"/>
      <c r="FQY7" s="64"/>
      <c r="FRH7" s="64"/>
      <c r="FRM7" s="218"/>
      <c r="FRN7" s="64"/>
      <c r="FRO7" s="64"/>
      <c r="FRX7" s="64"/>
      <c r="FSC7" s="218"/>
      <c r="FSD7" s="64"/>
      <c r="FSE7" s="64"/>
      <c r="FSN7" s="64"/>
      <c r="FSS7" s="218"/>
      <c r="FST7" s="64"/>
      <c r="FSU7" s="64"/>
      <c r="FTD7" s="64"/>
      <c r="FTI7" s="218"/>
      <c r="FTJ7" s="64"/>
      <c r="FTK7" s="64"/>
      <c r="FTT7" s="64"/>
      <c r="FTY7" s="218"/>
      <c r="FTZ7" s="64"/>
      <c r="FUA7" s="64"/>
      <c r="FUJ7" s="64"/>
      <c r="FUO7" s="218"/>
      <c r="FUP7" s="64"/>
      <c r="FUQ7" s="64"/>
      <c r="FUZ7" s="64"/>
      <c r="FVE7" s="218"/>
      <c r="FVF7" s="64"/>
      <c r="FVG7" s="64"/>
      <c r="FVP7" s="64"/>
      <c r="FVU7" s="218"/>
      <c r="FVV7" s="64"/>
      <c r="FVW7" s="64"/>
      <c r="FWF7" s="64"/>
      <c r="FWK7" s="218"/>
      <c r="FWL7" s="64"/>
      <c r="FWM7" s="64"/>
      <c r="FWV7" s="64"/>
      <c r="FXA7" s="218"/>
      <c r="FXB7" s="64"/>
      <c r="FXC7" s="64"/>
      <c r="FXL7" s="64"/>
      <c r="FXQ7" s="218"/>
      <c r="FXR7" s="64"/>
      <c r="FXS7" s="64"/>
      <c r="FYB7" s="64"/>
      <c r="FYG7" s="218"/>
      <c r="FYH7" s="64"/>
      <c r="FYI7" s="64"/>
      <c r="FYR7" s="64"/>
      <c r="FYW7" s="218"/>
      <c r="FYX7" s="64"/>
      <c r="FYY7" s="64"/>
      <c r="FZH7" s="64"/>
      <c r="FZM7" s="218"/>
      <c r="FZN7" s="64"/>
      <c r="FZO7" s="64"/>
      <c r="FZX7" s="64"/>
      <c r="GAC7" s="218"/>
      <c r="GAD7" s="64"/>
      <c r="GAE7" s="64"/>
      <c r="GAN7" s="64"/>
      <c r="GAS7" s="218"/>
      <c r="GAT7" s="64"/>
      <c r="GAU7" s="64"/>
      <c r="GBD7" s="64"/>
      <c r="GBI7" s="218"/>
      <c r="GBJ7" s="64"/>
      <c r="GBK7" s="64"/>
      <c r="GBT7" s="64"/>
      <c r="GBY7" s="218"/>
      <c r="GBZ7" s="64"/>
      <c r="GCA7" s="64"/>
      <c r="GCJ7" s="64"/>
      <c r="GCO7" s="218"/>
      <c r="GCP7" s="64"/>
      <c r="GCQ7" s="64"/>
      <c r="GCZ7" s="64"/>
      <c r="GDE7" s="218"/>
      <c r="GDF7" s="64"/>
      <c r="GDG7" s="64"/>
      <c r="GDP7" s="64"/>
      <c r="GDU7" s="218"/>
      <c r="GDV7" s="64"/>
      <c r="GDW7" s="64"/>
      <c r="GEF7" s="64"/>
      <c r="GEK7" s="218"/>
      <c r="GEL7" s="64"/>
      <c r="GEM7" s="64"/>
      <c r="GEV7" s="64"/>
      <c r="GFA7" s="218"/>
      <c r="GFB7" s="64"/>
      <c r="GFC7" s="64"/>
      <c r="GFL7" s="64"/>
      <c r="GFQ7" s="218"/>
      <c r="GFR7" s="64"/>
      <c r="GFS7" s="64"/>
      <c r="GGB7" s="64"/>
      <c r="GGG7" s="218"/>
      <c r="GGH7" s="64"/>
      <c r="GGI7" s="64"/>
      <c r="GGR7" s="64"/>
      <c r="GGW7" s="218"/>
      <c r="GGX7" s="64"/>
      <c r="GGY7" s="64"/>
      <c r="GHH7" s="64"/>
      <c r="GHM7" s="218"/>
      <c r="GHN7" s="64"/>
      <c r="GHO7" s="64"/>
      <c r="GHX7" s="64"/>
      <c r="GIC7" s="218"/>
      <c r="GID7" s="64"/>
      <c r="GIE7" s="64"/>
      <c r="GIN7" s="64"/>
      <c r="GIS7" s="218"/>
      <c r="GIT7" s="64"/>
      <c r="GIU7" s="64"/>
      <c r="GJD7" s="64"/>
      <c r="GJI7" s="218"/>
      <c r="GJJ7" s="64"/>
      <c r="GJK7" s="64"/>
      <c r="GJT7" s="64"/>
      <c r="GJY7" s="218"/>
      <c r="GJZ7" s="64"/>
      <c r="GKA7" s="64"/>
      <c r="GKJ7" s="64"/>
      <c r="GKO7" s="218"/>
      <c r="GKP7" s="64"/>
      <c r="GKQ7" s="64"/>
      <c r="GKZ7" s="64"/>
      <c r="GLE7" s="218"/>
      <c r="GLF7" s="64"/>
      <c r="GLG7" s="64"/>
      <c r="GLP7" s="64"/>
      <c r="GLU7" s="218"/>
      <c r="GLV7" s="64"/>
      <c r="GLW7" s="64"/>
      <c r="GMF7" s="64"/>
      <c r="GMK7" s="218"/>
      <c r="GML7" s="64"/>
      <c r="GMM7" s="64"/>
      <c r="GMV7" s="64"/>
      <c r="GNA7" s="218"/>
      <c r="GNB7" s="64"/>
      <c r="GNC7" s="64"/>
      <c r="GNL7" s="64"/>
      <c r="GNQ7" s="218"/>
      <c r="GNR7" s="64"/>
      <c r="GNS7" s="64"/>
      <c r="GOB7" s="64"/>
      <c r="GOG7" s="218"/>
      <c r="GOH7" s="64"/>
      <c r="GOI7" s="64"/>
      <c r="GOR7" s="64"/>
      <c r="GOW7" s="218"/>
      <c r="GOX7" s="64"/>
      <c r="GOY7" s="64"/>
      <c r="GPH7" s="64"/>
      <c r="GPM7" s="218"/>
      <c r="GPN7" s="64"/>
      <c r="GPO7" s="64"/>
      <c r="GPX7" s="64"/>
      <c r="GQC7" s="218"/>
      <c r="GQD7" s="64"/>
      <c r="GQE7" s="64"/>
      <c r="GQN7" s="64"/>
      <c r="GQS7" s="218"/>
      <c r="GQT7" s="64"/>
      <c r="GQU7" s="64"/>
      <c r="GRD7" s="64"/>
      <c r="GRI7" s="218"/>
      <c r="GRJ7" s="64"/>
      <c r="GRK7" s="64"/>
      <c r="GRT7" s="64"/>
      <c r="GRY7" s="218"/>
      <c r="GRZ7" s="64"/>
      <c r="GSA7" s="64"/>
      <c r="GSJ7" s="64"/>
      <c r="GSO7" s="218"/>
      <c r="GSP7" s="64"/>
      <c r="GSQ7" s="64"/>
      <c r="GSZ7" s="64"/>
      <c r="GTE7" s="218"/>
      <c r="GTF7" s="64"/>
      <c r="GTG7" s="64"/>
      <c r="GTP7" s="64"/>
      <c r="GTU7" s="218"/>
      <c r="GTV7" s="64"/>
      <c r="GTW7" s="64"/>
      <c r="GUF7" s="64"/>
      <c r="GUK7" s="218"/>
      <c r="GUL7" s="64"/>
      <c r="GUM7" s="64"/>
      <c r="GUV7" s="64"/>
      <c r="GVA7" s="218"/>
      <c r="GVB7" s="64"/>
      <c r="GVC7" s="64"/>
      <c r="GVL7" s="64"/>
      <c r="GVQ7" s="218"/>
      <c r="GVR7" s="64"/>
      <c r="GVS7" s="64"/>
      <c r="GWB7" s="64"/>
      <c r="GWG7" s="218"/>
      <c r="GWH7" s="64"/>
      <c r="GWI7" s="64"/>
      <c r="GWR7" s="64"/>
      <c r="GWW7" s="218"/>
      <c r="GWX7" s="64"/>
      <c r="GWY7" s="64"/>
      <c r="GXH7" s="64"/>
      <c r="GXM7" s="218"/>
      <c r="GXN7" s="64"/>
      <c r="GXO7" s="64"/>
      <c r="GXX7" s="64"/>
      <c r="GYC7" s="218"/>
      <c r="GYD7" s="64"/>
      <c r="GYE7" s="64"/>
      <c r="GYN7" s="64"/>
      <c r="GYS7" s="218"/>
      <c r="GYT7" s="64"/>
      <c r="GYU7" s="64"/>
      <c r="GZD7" s="64"/>
      <c r="GZI7" s="218"/>
      <c r="GZJ7" s="64"/>
      <c r="GZK7" s="64"/>
      <c r="GZT7" s="64"/>
      <c r="GZY7" s="218"/>
      <c r="GZZ7" s="64"/>
      <c r="HAA7" s="64"/>
      <c r="HAJ7" s="64"/>
      <c r="HAO7" s="218"/>
      <c r="HAP7" s="64"/>
      <c r="HAQ7" s="64"/>
      <c r="HAZ7" s="64"/>
      <c r="HBE7" s="218"/>
      <c r="HBF7" s="64"/>
      <c r="HBG7" s="64"/>
      <c r="HBP7" s="64"/>
      <c r="HBU7" s="218"/>
      <c r="HBV7" s="64"/>
      <c r="HBW7" s="64"/>
      <c r="HCF7" s="64"/>
      <c r="HCK7" s="218"/>
      <c r="HCL7" s="64"/>
      <c r="HCM7" s="64"/>
      <c r="HCV7" s="64"/>
      <c r="HDA7" s="218"/>
      <c r="HDB7" s="64"/>
      <c r="HDC7" s="64"/>
      <c r="HDL7" s="64"/>
      <c r="HDQ7" s="218"/>
      <c r="HDR7" s="64"/>
      <c r="HDS7" s="64"/>
      <c r="HEB7" s="64"/>
      <c r="HEG7" s="218"/>
      <c r="HEH7" s="64"/>
      <c r="HEI7" s="64"/>
      <c r="HER7" s="64"/>
      <c r="HEW7" s="218"/>
      <c r="HEX7" s="64"/>
      <c r="HEY7" s="64"/>
      <c r="HFH7" s="64"/>
      <c r="HFM7" s="218"/>
      <c r="HFN7" s="64"/>
      <c r="HFO7" s="64"/>
      <c r="HFX7" s="64"/>
      <c r="HGC7" s="218"/>
      <c r="HGD7" s="64"/>
      <c r="HGE7" s="64"/>
      <c r="HGN7" s="64"/>
      <c r="HGS7" s="218"/>
      <c r="HGT7" s="64"/>
      <c r="HGU7" s="64"/>
      <c r="HHD7" s="64"/>
      <c r="HHI7" s="218"/>
      <c r="HHJ7" s="64"/>
      <c r="HHK7" s="64"/>
      <c r="HHT7" s="64"/>
      <c r="HHY7" s="218"/>
      <c r="HHZ7" s="64"/>
      <c r="HIA7" s="64"/>
      <c r="HIJ7" s="64"/>
      <c r="HIO7" s="218"/>
      <c r="HIP7" s="64"/>
      <c r="HIQ7" s="64"/>
      <c r="HIZ7" s="64"/>
      <c r="HJE7" s="218"/>
      <c r="HJF7" s="64"/>
      <c r="HJG7" s="64"/>
      <c r="HJP7" s="64"/>
      <c r="HJU7" s="218"/>
      <c r="HJV7" s="64"/>
      <c r="HJW7" s="64"/>
      <c r="HKF7" s="64"/>
      <c r="HKK7" s="218"/>
      <c r="HKL7" s="64"/>
      <c r="HKM7" s="64"/>
      <c r="HKV7" s="64"/>
      <c r="HLA7" s="218"/>
      <c r="HLB7" s="64"/>
      <c r="HLC7" s="64"/>
      <c r="HLL7" s="64"/>
      <c r="HLQ7" s="218"/>
      <c r="HLR7" s="64"/>
      <c r="HLS7" s="64"/>
      <c r="HMB7" s="64"/>
      <c r="HMG7" s="218"/>
      <c r="HMH7" s="64"/>
      <c r="HMI7" s="64"/>
      <c r="HMR7" s="64"/>
      <c r="HMW7" s="218"/>
      <c r="HMX7" s="64"/>
      <c r="HMY7" s="64"/>
      <c r="HNH7" s="64"/>
      <c r="HNM7" s="218"/>
      <c r="HNN7" s="64"/>
      <c r="HNO7" s="64"/>
      <c r="HNX7" s="64"/>
      <c r="HOC7" s="218"/>
      <c r="HOD7" s="64"/>
      <c r="HOE7" s="64"/>
      <c r="HON7" s="64"/>
      <c r="HOS7" s="218"/>
      <c r="HOT7" s="64"/>
      <c r="HOU7" s="64"/>
      <c r="HPD7" s="64"/>
      <c r="HPI7" s="218"/>
      <c r="HPJ7" s="64"/>
      <c r="HPK7" s="64"/>
      <c r="HPT7" s="64"/>
      <c r="HPY7" s="218"/>
      <c r="HPZ7" s="64"/>
      <c r="HQA7" s="64"/>
      <c r="HQJ7" s="64"/>
      <c r="HQO7" s="218"/>
      <c r="HQP7" s="64"/>
      <c r="HQQ7" s="64"/>
      <c r="HQZ7" s="64"/>
      <c r="HRE7" s="218"/>
      <c r="HRF7" s="64"/>
      <c r="HRG7" s="64"/>
      <c r="HRP7" s="64"/>
      <c r="HRU7" s="218"/>
      <c r="HRV7" s="64"/>
      <c r="HRW7" s="64"/>
      <c r="HSF7" s="64"/>
      <c r="HSK7" s="218"/>
      <c r="HSL7" s="64"/>
      <c r="HSM7" s="64"/>
      <c r="HSV7" s="64"/>
      <c r="HTA7" s="218"/>
      <c r="HTB7" s="64"/>
      <c r="HTC7" s="64"/>
      <c r="HTL7" s="64"/>
      <c r="HTQ7" s="218"/>
      <c r="HTR7" s="64"/>
      <c r="HTS7" s="64"/>
      <c r="HUB7" s="64"/>
      <c r="HUG7" s="218"/>
      <c r="HUH7" s="64"/>
      <c r="HUI7" s="64"/>
      <c r="HUR7" s="64"/>
      <c r="HUW7" s="218"/>
      <c r="HUX7" s="64"/>
      <c r="HUY7" s="64"/>
      <c r="HVH7" s="64"/>
      <c r="HVM7" s="218"/>
      <c r="HVN7" s="64"/>
      <c r="HVO7" s="64"/>
      <c r="HVX7" s="64"/>
      <c r="HWC7" s="218"/>
      <c r="HWD7" s="64"/>
      <c r="HWE7" s="64"/>
      <c r="HWN7" s="64"/>
      <c r="HWS7" s="218"/>
      <c r="HWT7" s="64"/>
      <c r="HWU7" s="64"/>
      <c r="HXD7" s="64"/>
      <c r="HXI7" s="218"/>
      <c r="HXJ7" s="64"/>
      <c r="HXK7" s="64"/>
      <c r="HXT7" s="64"/>
      <c r="HXY7" s="218"/>
      <c r="HXZ7" s="64"/>
      <c r="HYA7" s="64"/>
      <c r="HYJ7" s="64"/>
      <c r="HYO7" s="218"/>
      <c r="HYP7" s="64"/>
      <c r="HYQ7" s="64"/>
      <c r="HYZ7" s="64"/>
      <c r="HZE7" s="218"/>
      <c r="HZF7" s="64"/>
      <c r="HZG7" s="64"/>
      <c r="HZP7" s="64"/>
      <c r="HZU7" s="218"/>
      <c r="HZV7" s="64"/>
      <c r="HZW7" s="64"/>
      <c r="IAF7" s="64"/>
      <c r="IAK7" s="218"/>
      <c r="IAL7" s="64"/>
      <c r="IAM7" s="64"/>
      <c r="IAV7" s="64"/>
      <c r="IBA7" s="218"/>
      <c r="IBB7" s="64"/>
      <c r="IBC7" s="64"/>
      <c r="IBL7" s="64"/>
      <c r="IBQ7" s="218"/>
      <c r="IBR7" s="64"/>
      <c r="IBS7" s="64"/>
      <c r="ICB7" s="64"/>
      <c r="ICG7" s="218"/>
      <c r="ICH7" s="64"/>
      <c r="ICI7" s="64"/>
      <c r="ICR7" s="64"/>
      <c r="ICW7" s="218"/>
      <c r="ICX7" s="64"/>
      <c r="ICY7" s="64"/>
      <c r="IDH7" s="64"/>
      <c r="IDM7" s="218"/>
      <c r="IDN7" s="64"/>
      <c r="IDO7" s="64"/>
      <c r="IDX7" s="64"/>
      <c r="IEC7" s="218"/>
      <c r="IED7" s="64"/>
      <c r="IEE7" s="64"/>
      <c r="IEN7" s="64"/>
      <c r="IES7" s="218"/>
      <c r="IET7" s="64"/>
      <c r="IEU7" s="64"/>
      <c r="IFD7" s="64"/>
      <c r="IFI7" s="218"/>
      <c r="IFJ7" s="64"/>
      <c r="IFK7" s="64"/>
      <c r="IFT7" s="64"/>
      <c r="IFY7" s="218"/>
      <c r="IFZ7" s="64"/>
      <c r="IGA7" s="64"/>
      <c r="IGJ7" s="64"/>
      <c r="IGO7" s="218"/>
      <c r="IGP7" s="64"/>
      <c r="IGQ7" s="64"/>
      <c r="IGZ7" s="64"/>
      <c r="IHE7" s="218"/>
      <c r="IHF7" s="64"/>
      <c r="IHG7" s="64"/>
      <c r="IHP7" s="64"/>
      <c r="IHU7" s="218"/>
      <c r="IHV7" s="64"/>
      <c r="IHW7" s="64"/>
      <c r="IIF7" s="64"/>
      <c r="IIK7" s="218"/>
      <c r="IIL7" s="64"/>
      <c r="IIM7" s="64"/>
      <c r="IIV7" s="64"/>
      <c r="IJA7" s="218"/>
      <c r="IJB7" s="64"/>
      <c r="IJC7" s="64"/>
      <c r="IJL7" s="64"/>
      <c r="IJQ7" s="218"/>
      <c r="IJR7" s="64"/>
      <c r="IJS7" s="64"/>
      <c r="IKB7" s="64"/>
      <c r="IKG7" s="218"/>
      <c r="IKH7" s="64"/>
      <c r="IKI7" s="64"/>
      <c r="IKR7" s="64"/>
      <c r="IKW7" s="218"/>
      <c r="IKX7" s="64"/>
      <c r="IKY7" s="64"/>
      <c r="ILH7" s="64"/>
      <c r="ILM7" s="218"/>
      <c r="ILN7" s="64"/>
      <c r="ILO7" s="64"/>
      <c r="ILX7" s="64"/>
      <c r="IMC7" s="218"/>
      <c r="IMD7" s="64"/>
      <c r="IME7" s="64"/>
      <c r="IMN7" s="64"/>
      <c r="IMS7" s="218"/>
      <c r="IMT7" s="64"/>
      <c r="IMU7" s="64"/>
      <c r="IND7" s="64"/>
      <c r="INI7" s="218"/>
      <c r="INJ7" s="64"/>
      <c r="INK7" s="64"/>
      <c r="INT7" s="64"/>
      <c r="INY7" s="218"/>
      <c r="INZ7" s="64"/>
      <c r="IOA7" s="64"/>
      <c r="IOJ7" s="64"/>
      <c r="IOO7" s="218"/>
      <c r="IOP7" s="64"/>
      <c r="IOQ7" s="64"/>
      <c r="IOZ7" s="64"/>
      <c r="IPE7" s="218"/>
      <c r="IPF7" s="64"/>
      <c r="IPG7" s="64"/>
      <c r="IPP7" s="64"/>
      <c r="IPU7" s="218"/>
      <c r="IPV7" s="64"/>
      <c r="IPW7" s="64"/>
      <c r="IQF7" s="64"/>
      <c r="IQK7" s="218"/>
      <c r="IQL7" s="64"/>
      <c r="IQM7" s="64"/>
      <c r="IQV7" s="64"/>
      <c r="IRA7" s="218"/>
      <c r="IRB7" s="64"/>
      <c r="IRC7" s="64"/>
      <c r="IRL7" s="64"/>
      <c r="IRQ7" s="218"/>
      <c r="IRR7" s="64"/>
      <c r="IRS7" s="64"/>
      <c r="ISB7" s="64"/>
      <c r="ISG7" s="218"/>
      <c r="ISH7" s="64"/>
      <c r="ISI7" s="64"/>
      <c r="ISR7" s="64"/>
      <c r="ISW7" s="218"/>
      <c r="ISX7" s="64"/>
      <c r="ISY7" s="64"/>
      <c r="ITH7" s="64"/>
      <c r="ITM7" s="218"/>
      <c r="ITN7" s="64"/>
      <c r="ITO7" s="64"/>
      <c r="ITX7" s="64"/>
      <c r="IUC7" s="218"/>
      <c r="IUD7" s="64"/>
      <c r="IUE7" s="64"/>
      <c r="IUN7" s="64"/>
      <c r="IUS7" s="218"/>
      <c r="IUT7" s="64"/>
      <c r="IUU7" s="64"/>
      <c r="IVD7" s="64"/>
      <c r="IVI7" s="218"/>
      <c r="IVJ7" s="64"/>
      <c r="IVK7" s="64"/>
      <c r="IVT7" s="64"/>
      <c r="IVY7" s="218"/>
      <c r="IVZ7" s="64"/>
      <c r="IWA7" s="64"/>
      <c r="IWJ7" s="64"/>
      <c r="IWO7" s="218"/>
      <c r="IWP7" s="64"/>
      <c r="IWQ7" s="64"/>
      <c r="IWZ7" s="64"/>
      <c r="IXE7" s="218"/>
      <c r="IXF7" s="64"/>
      <c r="IXG7" s="64"/>
      <c r="IXP7" s="64"/>
      <c r="IXU7" s="218"/>
      <c r="IXV7" s="64"/>
      <c r="IXW7" s="64"/>
      <c r="IYF7" s="64"/>
      <c r="IYK7" s="218"/>
      <c r="IYL7" s="64"/>
      <c r="IYM7" s="64"/>
      <c r="IYV7" s="64"/>
      <c r="IZA7" s="218"/>
      <c r="IZB7" s="64"/>
      <c r="IZC7" s="64"/>
      <c r="IZL7" s="64"/>
      <c r="IZQ7" s="218"/>
      <c r="IZR7" s="64"/>
      <c r="IZS7" s="64"/>
      <c r="JAB7" s="64"/>
      <c r="JAG7" s="218"/>
      <c r="JAH7" s="64"/>
      <c r="JAI7" s="64"/>
      <c r="JAR7" s="64"/>
      <c r="JAW7" s="218"/>
      <c r="JAX7" s="64"/>
      <c r="JAY7" s="64"/>
      <c r="JBH7" s="64"/>
      <c r="JBM7" s="218"/>
      <c r="JBN7" s="64"/>
      <c r="JBO7" s="64"/>
      <c r="JBX7" s="64"/>
      <c r="JCC7" s="218"/>
      <c r="JCD7" s="64"/>
      <c r="JCE7" s="64"/>
      <c r="JCN7" s="64"/>
      <c r="JCS7" s="218"/>
      <c r="JCT7" s="64"/>
      <c r="JCU7" s="64"/>
      <c r="JDD7" s="64"/>
      <c r="JDI7" s="218"/>
      <c r="JDJ7" s="64"/>
      <c r="JDK7" s="64"/>
      <c r="JDT7" s="64"/>
      <c r="JDY7" s="218"/>
      <c r="JDZ7" s="64"/>
      <c r="JEA7" s="64"/>
      <c r="JEJ7" s="64"/>
      <c r="JEO7" s="218"/>
      <c r="JEP7" s="64"/>
      <c r="JEQ7" s="64"/>
      <c r="JEZ7" s="64"/>
      <c r="JFE7" s="218"/>
      <c r="JFF7" s="64"/>
      <c r="JFG7" s="64"/>
      <c r="JFP7" s="64"/>
      <c r="JFU7" s="218"/>
      <c r="JFV7" s="64"/>
      <c r="JFW7" s="64"/>
      <c r="JGF7" s="64"/>
      <c r="JGK7" s="218"/>
      <c r="JGL7" s="64"/>
      <c r="JGM7" s="64"/>
      <c r="JGV7" s="64"/>
      <c r="JHA7" s="218"/>
      <c r="JHB7" s="64"/>
      <c r="JHC7" s="64"/>
      <c r="JHL7" s="64"/>
      <c r="JHQ7" s="218"/>
      <c r="JHR7" s="64"/>
      <c r="JHS7" s="64"/>
      <c r="JIB7" s="64"/>
      <c r="JIG7" s="218"/>
      <c r="JIH7" s="64"/>
      <c r="JII7" s="64"/>
      <c r="JIR7" s="64"/>
      <c r="JIW7" s="218"/>
      <c r="JIX7" s="64"/>
      <c r="JIY7" s="64"/>
      <c r="JJH7" s="64"/>
      <c r="JJM7" s="218"/>
      <c r="JJN7" s="64"/>
      <c r="JJO7" s="64"/>
      <c r="JJX7" s="64"/>
      <c r="JKC7" s="218"/>
      <c r="JKD7" s="64"/>
      <c r="JKE7" s="64"/>
      <c r="JKN7" s="64"/>
      <c r="JKS7" s="218"/>
      <c r="JKT7" s="64"/>
      <c r="JKU7" s="64"/>
      <c r="JLD7" s="64"/>
      <c r="JLI7" s="218"/>
      <c r="JLJ7" s="64"/>
      <c r="JLK7" s="64"/>
      <c r="JLT7" s="64"/>
      <c r="JLY7" s="218"/>
      <c r="JLZ7" s="64"/>
      <c r="JMA7" s="64"/>
      <c r="JMJ7" s="64"/>
      <c r="JMO7" s="218"/>
      <c r="JMP7" s="64"/>
      <c r="JMQ7" s="64"/>
      <c r="JMZ7" s="64"/>
      <c r="JNE7" s="218"/>
      <c r="JNF7" s="64"/>
      <c r="JNG7" s="64"/>
      <c r="JNP7" s="64"/>
      <c r="JNU7" s="218"/>
      <c r="JNV7" s="64"/>
      <c r="JNW7" s="64"/>
      <c r="JOF7" s="64"/>
      <c r="JOK7" s="218"/>
      <c r="JOL7" s="64"/>
      <c r="JOM7" s="64"/>
      <c r="JOV7" s="64"/>
      <c r="JPA7" s="218"/>
      <c r="JPB7" s="64"/>
      <c r="JPC7" s="64"/>
      <c r="JPL7" s="64"/>
      <c r="JPQ7" s="218"/>
      <c r="JPR7" s="64"/>
      <c r="JPS7" s="64"/>
      <c r="JQB7" s="64"/>
      <c r="JQG7" s="218"/>
      <c r="JQH7" s="64"/>
      <c r="JQI7" s="64"/>
      <c r="JQR7" s="64"/>
      <c r="JQW7" s="218"/>
      <c r="JQX7" s="64"/>
      <c r="JQY7" s="64"/>
      <c r="JRH7" s="64"/>
      <c r="JRM7" s="218"/>
      <c r="JRN7" s="64"/>
      <c r="JRO7" s="64"/>
      <c r="JRX7" s="64"/>
      <c r="JSC7" s="218"/>
      <c r="JSD7" s="64"/>
      <c r="JSE7" s="64"/>
      <c r="JSN7" s="64"/>
      <c r="JSS7" s="218"/>
      <c r="JST7" s="64"/>
      <c r="JSU7" s="64"/>
      <c r="JTD7" s="64"/>
      <c r="JTI7" s="218"/>
      <c r="JTJ7" s="64"/>
      <c r="JTK7" s="64"/>
      <c r="JTT7" s="64"/>
      <c r="JTY7" s="218"/>
      <c r="JTZ7" s="64"/>
      <c r="JUA7" s="64"/>
      <c r="JUJ7" s="64"/>
      <c r="JUO7" s="218"/>
      <c r="JUP7" s="64"/>
      <c r="JUQ7" s="64"/>
      <c r="JUZ7" s="64"/>
      <c r="JVE7" s="218"/>
      <c r="JVF7" s="64"/>
      <c r="JVG7" s="64"/>
      <c r="JVP7" s="64"/>
      <c r="JVU7" s="218"/>
      <c r="JVV7" s="64"/>
      <c r="JVW7" s="64"/>
      <c r="JWF7" s="64"/>
      <c r="JWK7" s="218"/>
      <c r="JWL7" s="64"/>
      <c r="JWM7" s="64"/>
      <c r="JWV7" s="64"/>
      <c r="JXA7" s="218"/>
      <c r="JXB7" s="64"/>
      <c r="JXC7" s="64"/>
      <c r="JXL7" s="64"/>
      <c r="JXQ7" s="218"/>
      <c r="JXR7" s="64"/>
      <c r="JXS7" s="64"/>
      <c r="JYB7" s="64"/>
      <c r="JYG7" s="218"/>
      <c r="JYH7" s="64"/>
      <c r="JYI7" s="64"/>
      <c r="JYR7" s="64"/>
      <c r="JYW7" s="218"/>
      <c r="JYX7" s="64"/>
      <c r="JYY7" s="64"/>
      <c r="JZH7" s="64"/>
      <c r="JZM7" s="218"/>
      <c r="JZN7" s="64"/>
      <c r="JZO7" s="64"/>
      <c r="JZX7" s="64"/>
      <c r="KAC7" s="218"/>
      <c r="KAD7" s="64"/>
      <c r="KAE7" s="64"/>
      <c r="KAN7" s="64"/>
      <c r="KAS7" s="218"/>
      <c r="KAT7" s="64"/>
      <c r="KAU7" s="64"/>
      <c r="KBD7" s="64"/>
      <c r="KBI7" s="218"/>
      <c r="KBJ7" s="64"/>
      <c r="KBK7" s="64"/>
      <c r="KBT7" s="64"/>
      <c r="KBY7" s="218"/>
      <c r="KBZ7" s="64"/>
      <c r="KCA7" s="64"/>
      <c r="KCJ7" s="64"/>
      <c r="KCO7" s="218"/>
      <c r="KCP7" s="64"/>
      <c r="KCQ7" s="64"/>
      <c r="KCZ7" s="64"/>
      <c r="KDE7" s="218"/>
      <c r="KDF7" s="64"/>
      <c r="KDG7" s="64"/>
      <c r="KDP7" s="64"/>
      <c r="KDU7" s="218"/>
      <c r="KDV7" s="64"/>
      <c r="KDW7" s="64"/>
      <c r="KEF7" s="64"/>
      <c r="KEK7" s="218"/>
      <c r="KEL7" s="64"/>
      <c r="KEM7" s="64"/>
      <c r="KEV7" s="64"/>
      <c r="KFA7" s="218"/>
      <c r="KFB7" s="64"/>
      <c r="KFC7" s="64"/>
      <c r="KFL7" s="64"/>
      <c r="KFQ7" s="218"/>
      <c r="KFR7" s="64"/>
      <c r="KFS7" s="64"/>
      <c r="KGB7" s="64"/>
      <c r="KGG7" s="218"/>
      <c r="KGH7" s="64"/>
      <c r="KGI7" s="64"/>
      <c r="KGR7" s="64"/>
      <c r="KGW7" s="218"/>
      <c r="KGX7" s="64"/>
      <c r="KGY7" s="64"/>
      <c r="KHH7" s="64"/>
      <c r="KHM7" s="218"/>
      <c r="KHN7" s="64"/>
      <c r="KHO7" s="64"/>
      <c r="KHX7" s="64"/>
      <c r="KIC7" s="218"/>
      <c r="KID7" s="64"/>
      <c r="KIE7" s="64"/>
      <c r="KIN7" s="64"/>
      <c r="KIS7" s="218"/>
      <c r="KIT7" s="64"/>
      <c r="KIU7" s="64"/>
      <c r="KJD7" s="64"/>
      <c r="KJI7" s="218"/>
      <c r="KJJ7" s="64"/>
      <c r="KJK7" s="64"/>
      <c r="KJT7" s="64"/>
      <c r="KJY7" s="218"/>
      <c r="KJZ7" s="64"/>
      <c r="KKA7" s="64"/>
      <c r="KKJ7" s="64"/>
      <c r="KKO7" s="218"/>
      <c r="KKP7" s="64"/>
      <c r="KKQ7" s="64"/>
      <c r="KKZ7" s="64"/>
      <c r="KLE7" s="218"/>
      <c r="KLF7" s="64"/>
      <c r="KLG7" s="64"/>
      <c r="KLP7" s="64"/>
      <c r="KLU7" s="218"/>
      <c r="KLV7" s="64"/>
      <c r="KLW7" s="64"/>
      <c r="KMF7" s="64"/>
      <c r="KMK7" s="218"/>
      <c r="KML7" s="64"/>
      <c r="KMM7" s="64"/>
      <c r="KMV7" s="64"/>
      <c r="KNA7" s="218"/>
      <c r="KNB7" s="64"/>
      <c r="KNC7" s="64"/>
      <c r="KNL7" s="64"/>
      <c r="KNQ7" s="218"/>
      <c r="KNR7" s="64"/>
      <c r="KNS7" s="64"/>
      <c r="KOB7" s="64"/>
      <c r="KOG7" s="218"/>
      <c r="KOH7" s="64"/>
      <c r="KOI7" s="64"/>
      <c r="KOR7" s="64"/>
      <c r="KOW7" s="218"/>
      <c r="KOX7" s="64"/>
      <c r="KOY7" s="64"/>
      <c r="KPH7" s="64"/>
      <c r="KPM7" s="218"/>
      <c r="KPN7" s="64"/>
      <c r="KPO7" s="64"/>
      <c r="KPX7" s="64"/>
      <c r="KQC7" s="218"/>
      <c r="KQD7" s="64"/>
      <c r="KQE7" s="64"/>
      <c r="KQN7" s="64"/>
      <c r="KQS7" s="218"/>
      <c r="KQT7" s="64"/>
      <c r="KQU7" s="64"/>
      <c r="KRD7" s="64"/>
      <c r="KRI7" s="218"/>
      <c r="KRJ7" s="64"/>
      <c r="KRK7" s="64"/>
      <c r="KRT7" s="64"/>
      <c r="KRY7" s="218"/>
      <c r="KRZ7" s="64"/>
      <c r="KSA7" s="64"/>
      <c r="KSJ7" s="64"/>
      <c r="KSO7" s="218"/>
      <c r="KSP7" s="64"/>
      <c r="KSQ7" s="64"/>
      <c r="KSZ7" s="64"/>
      <c r="KTE7" s="218"/>
      <c r="KTF7" s="64"/>
      <c r="KTG7" s="64"/>
      <c r="KTP7" s="64"/>
      <c r="KTU7" s="218"/>
      <c r="KTV7" s="64"/>
      <c r="KTW7" s="64"/>
      <c r="KUF7" s="64"/>
      <c r="KUK7" s="218"/>
      <c r="KUL7" s="64"/>
      <c r="KUM7" s="64"/>
      <c r="KUV7" s="64"/>
      <c r="KVA7" s="218"/>
      <c r="KVB7" s="64"/>
      <c r="KVC7" s="64"/>
      <c r="KVL7" s="64"/>
      <c r="KVQ7" s="218"/>
      <c r="KVR7" s="64"/>
      <c r="KVS7" s="64"/>
      <c r="KWB7" s="64"/>
      <c r="KWG7" s="218"/>
      <c r="KWH7" s="64"/>
      <c r="KWI7" s="64"/>
      <c r="KWR7" s="64"/>
      <c r="KWW7" s="218"/>
      <c r="KWX7" s="64"/>
      <c r="KWY7" s="64"/>
      <c r="KXH7" s="64"/>
      <c r="KXM7" s="218"/>
      <c r="KXN7" s="64"/>
      <c r="KXO7" s="64"/>
      <c r="KXX7" s="64"/>
      <c r="KYC7" s="218"/>
      <c r="KYD7" s="64"/>
      <c r="KYE7" s="64"/>
      <c r="KYN7" s="64"/>
      <c r="KYS7" s="218"/>
      <c r="KYT7" s="64"/>
      <c r="KYU7" s="64"/>
      <c r="KZD7" s="64"/>
      <c r="KZI7" s="218"/>
      <c r="KZJ7" s="64"/>
      <c r="KZK7" s="64"/>
      <c r="KZT7" s="64"/>
      <c r="KZY7" s="218"/>
      <c r="KZZ7" s="64"/>
      <c r="LAA7" s="64"/>
      <c r="LAJ7" s="64"/>
      <c r="LAO7" s="218"/>
      <c r="LAP7" s="64"/>
      <c r="LAQ7" s="64"/>
      <c r="LAZ7" s="64"/>
      <c r="LBE7" s="218"/>
      <c r="LBF7" s="64"/>
      <c r="LBG7" s="64"/>
      <c r="LBP7" s="64"/>
      <c r="LBU7" s="218"/>
      <c r="LBV7" s="64"/>
      <c r="LBW7" s="64"/>
      <c r="LCF7" s="64"/>
      <c r="LCK7" s="218"/>
      <c r="LCL7" s="64"/>
      <c r="LCM7" s="64"/>
      <c r="LCV7" s="64"/>
      <c r="LDA7" s="218"/>
      <c r="LDB7" s="64"/>
      <c r="LDC7" s="64"/>
      <c r="LDL7" s="64"/>
      <c r="LDQ7" s="218"/>
      <c r="LDR7" s="64"/>
      <c r="LDS7" s="64"/>
      <c r="LEB7" s="64"/>
      <c r="LEG7" s="218"/>
      <c r="LEH7" s="64"/>
      <c r="LEI7" s="64"/>
      <c r="LER7" s="64"/>
      <c r="LEW7" s="218"/>
      <c r="LEX7" s="64"/>
      <c r="LEY7" s="64"/>
      <c r="LFH7" s="64"/>
      <c r="LFM7" s="218"/>
      <c r="LFN7" s="64"/>
      <c r="LFO7" s="64"/>
      <c r="LFX7" s="64"/>
      <c r="LGC7" s="218"/>
      <c r="LGD7" s="64"/>
      <c r="LGE7" s="64"/>
      <c r="LGN7" s="64"/>
      <c r="LGS7" s="218"/>
      <c r="LGT7" s="64"/>
      <c r="LGU7" s="64"/>
      <c r="LHD7" s="64"/>
      <c r="LHI7" s="218"/>
      <c r="LHJ7" s="64"/>
      <c r="LHK7" s="64"/>
      <c r="LHT7" s="64"/>
      <c r="LHY7" s="218"/>
      <c r="LHZ7" s="64"/>
      <c r="LIA7" s="64"/>
      <c r="LIJ7" s="64"/>
      <c r="LIO7" s="218"/>
      <c r="LIP7" s="64"/>
      <c r="LIQ7" s="64"/>
      <c r="LIZ7" s="64"/>
      <c r="LJE7" s="218"/>
      <c r="LJF7" s="64"/>
      <c r="LJG7" s="64"/>
      <c r="LJP7" s="64"/>
      <c r="LJU7" s="218"/>
      <c r="LJV7" s="64"/>
      <c r="LJW7" s="64"/>
      <c r="LKF7" s="64"/>
      <c r="LKK7" s="218"/>
      <c r="LKL7" s="64"/>
      <c r="LKM7" s="64"/>
      <c r="LKV7" s="64"/>
      <c r="LLA7" s="218"/>
      <c r="LLB7" s="64"/>
      <c r="LLC7" s="64"/>
      <c r="LLL7" s="64"/>
      <c r="LLQ7" s="218"/>
      <c r="LLR7" s="64"/>
      <c r="LLS7" s="64"/>
      <c r="LMB7" s="64"/>
      <c r="LMG7" s="218"/>
      <c r="LMH7" s="64"/>
      <c r="LMI7" s="64"/>
      <c r="LMR7" s="64"/>
      <c r="LMW7" s="218"/>
      <c r="LMX7" s="64"/>
      <c r="LMY7" s="64"/>
      <c r="LNH7" s="64"/>
      <c r="LNM7" s="218"/>
      <c r="LNN7" s="64"/>
      <c r="LNO7" s="64"/>
      <c r="LNX7" s="64"/>
      <c r="LOC7" s="218"/>
      <c r="LOD7" s="64"/>
      <c r="LOE7" s="64"/>
      <c r="LON7" s="64"/>
      <c r="LOS7" s="218"/>
      <c r="LOT7" s="64"/>
      <c r="LOU7" s="64"/>
      <c r="LPD7" s="64"/>
      <c r="LPI7" s="218"/>
      <c r="LPJ7" s="64"/>
      <c r="LPK7" s="64"/>
      <c r="LPT7" s="64"/>
      <c r="LPY7" s="218"/>
      <c r="LPZ7" s="64"/>
      <c r="LQA7" s="64"/>
      <c r="LQJ7" s="64"/>
      <c r="LQO7" s="218"/>
      <c r="LQP7" s="64"/>
      <c r="LQQ7" s="64"/>
      <c r="LQZ7" s="64"/>
      <c r="LRE7" s="218"/>
      <c r="LRF7" s="64"/>
      <c r="LRG7" s="64"/>
      <c r="LRP7" s="64"/>
      <c r="LRU7" s="218"/>
      <c r="LRV7" s="64"/>
      <c r="LRW7" s="64"/>
      <c r="LSF7" s="64"/>
      <c r="LSK7" s="218"/>
      <c r="LSL7" s="64"/>
      <c r="LSM7" s="64"/>
      <c r="LSV7" s="64"/>
      <c r="LTA7" s="218"/>
      <c r="LTB7" s="64"/>
      <c r="LTC7" s="64"/>
      <c r="LTL7" s="64"/>
      <c r="LTQ7" s="218"/>
      <c r="LTR7" s="64"/>
      <c r="LTS7" s="64"/>
      <c r="LUB7" s="64"/>
      <c r="LUG7" s="218"/>
      <c r="LUH7" s="64"/>
      <c r="LUI7" s="64"/>
      <c r="LUR7" s="64"/>
      <c r="LUW7" s="218"/>
      <c r="LUX7" s="64"/>
      <c r="LUY7" s="64"/>
      <c r="LVH7" s="64"/>
      <c r="LVM7" s="218"/>
      <c r="LVN7" s="64"/>
      <c r="LVO7" s="64"/>
      <c r="LVX7" s="64"/>
      <c r="LWC7" s="218"/>
      <c r="LWD7" s="64"/>
      <c r="LWE7" s="64"/>
      <c r="LWN7" s="64"/>
      <c r="LWS7" s="218"/>
      <c r="LWT7" s="64"/>
      <c r="LWU7" s="64"/>
      <c r="LXD7" s="64"/>
      <c r="LXI7" s="218"/>
      <c r="LXJ7" s="64"/>
      <c r="LXK7" s="64"/>
      <c r="LXT7" s="64"/>
      <c r="LXY7" s="218"/>
      <c r="LXZ7" s="64"/>
      <c r="LYA7" s="64"/>
      <c r="LYJ7" s="64"/>
      <c r="LYO7" s="218"/>
      <c r="LYP7" s="64"/>
      <c r="LYQ7" s="64"/>
      <c r="LYZ7" s="64"/>
      <c r="LZE7" s="218"/>
      <c r="LZF7" s="64"/>
      <c r="LZG7" s="64"/>
      <c r="LZP7" s="64"/>
      <c r="LZU7" s="218"/>
      <c r="LZV7" s="64"/>
      <c r="LZW7" s="64"/>
      <c r="MAF7" s="64"/>
      <c r="MAK7" s="218"/>
      <c r="MAL7" s="64"/>
      <c r="MAM7" s="64"/>
      <c r="MAV7" s="64"/>
      <c r="MBA7" s="218"/>
      <c r="MBB7" s="64"/>
      <c r="MBC7" s="64"/>
      <c r="MBL7" s="64"/>
      <c r="MBQ7" s="218"/>
      <c r="MBR7" s="64"/>
      <c r="MBS7" s="64"/>
      <c r="MCB7" s="64"/>
      <c r="MCG7" s="218"/>
      <c r="MCH7" s="64"/>
      <c r="MCI7" s="64"/>
      <c r="MCR7" s="64"/>
      <c r="MCW7" s="218"/>
      <c r="MCX7" s="64"/>
      <c r="MCY7" s="64"/>
      <c r="MDH7" s="64"/>
      <c r="MDM7" s="218"/>
      <c r="MDN7" s="64"/>
      <c r="MDO7" s="64"/>
      <c r="MDX7" s="64"/>
      <c r="MEC7" s="218"/>
      <c r="MED7" s="64"/>
      <c r="MEE7" s="64"/>
      <c r="MEN7" s="64"/>
      <c r="MES7" s="218"/>
      <c r="MET7" s="64"/>
      <c r="MEU7" s="64"/>
      <c r="MFD7" s="64"/>
      <c r="MFI7" s="218"/>
      <c r="MFJ7" s="64"/>
      <c r="MFK7" s="64"/>
      <c r="MFT7" s="64"/>
      <c r="MFY7" s="218"/>
      <c r="MFZ7" s="64"/>
      <c r="MGA7" s="64"/>
      <c r="MGJ7" s="64"/>
      <c r="MGO7" s="218"/>
      <c r="MGP7" s="64"/>
      <c r="MGQ7" s="64"/>
      <c r="MGZ7" s="64"/>
      <c r="MHE7" s="218"/>
      <c r="MHF7" s="64"/>
      <c r="MHG7" s="64"/>
      <c r="MHP7" s="64"/>
      <c r="MHU7" s="218"/>
      <c r="MHV7" s="64"/>
      <c r="MHW7" s="64"/>
      <c r="MIF7" s="64"/>
      <c r="MIK7" s="218"/>
      <c r="MIL7" s="64"/>
      <c r="MIM7" s="64"/>
      <c r="MIV7" s="64"/>
      <c r="MJA7" s="218"/>
      <c r="MJB7" s="64"/>
      <c r="MJC7" s="64"/>
      <c r="MJL7" s="64"/>
      <c r="MJQ7" s="218"/>
      <c r="MJR7" s="64"/>
      <c r="MJS7" s="64"/>
      <c r="MKB7" s="64"/>
      <c r="MKG7" s="218"/>
      <c r="MKH7" s="64"/>
      <c r="MKI7" s="64"/>
      <c r="MKR7" s="64"/>
      <c r="MKW7" s="218"/>
      <c r="MKX7" s="64"/>
      <c r="MKY7" s="64"/>
      <c r="MLH7" s="64"/>
      <c r="MLM7" s="218"/>
      <c r="MLN7" s="64"/>
      <c r="MLO7" s="64"/>
      <c r="MLX7" s="64"/>
      <c r="MMC7" s="218"/>
      <c r="MMD7" s="64"/>
      <c r="MME7" s="64"/>
      <c r="MMN7" s="64"/>
      <c r="MMS7" s="218"/>
      <c r="MMT7" s="64"/>
      <c r="MMU7" s="64"/>
      <c r="MND7" s="64"/>
      <c r="MNI7" s="218"/>
      <c r="MNJ7" s="64"/>
      <c r="MNK7" s="64"/>
      <c r="MNT7" s="64"/>
      <c r="MNY7" s="218"/>
      <c r="MNZ7" s="64"/>
      <c r="MOA7" s="64"/>
      <c r="MOJ7" s="64"/>
      <c r="MOO7" s="218"/>
      <c r="MOP7" s="64"/>
      <c r="MOQ7" s="64"/>
      <c r="MOZ7" s="64"/>
      <c r="MPE7" s="218"/>
      <c r="MPF7" s="64"/>
      <c r="MPG7" s="64"/>
      <c r="MPP7" s="64"/>
      <c r="MPU7" s="218"/>
      <c r="MPV7" s="64"/>
      <c r="MPW7" s="64"/>
      <c r="MQF7" s="64"/>
      <c r="MQK7" s="218"/>
      <c r="MQL7" s="64"/>
      <c r="MQM7" s="64"/>
      <c r="MQV7" s="64"/>
      <c r="MRA7" s="218"/>
      <c r="MRB7" s="64"/>
      <c r="MRC7" s="64"/>
      <c r="MRL7" s="64"/>
      <c r="MRQ7" s="218"/>
      <c r="MRR7" s="64"/>
      <c r="MRS7" s="64"/>
      <c r="MSB7" s="64"/>
      <c r="MSG7" s="218"/>
      <c r="MSH7" s="64"/>
      <c r="MSI7" s="64"/>
      <c r="MSR7" s="64"/>
      <c r="MSW7" s="218"/>
      <c r="MSX7" s="64"/>
      <c r="MSY7" s="64"/>
      <c r="MTH7" s="64"/>
      <c r="MTM7" s="218"/>
      <c r="MTN7" s="64"/>
      <c r="MTO7" s="64"/>
      <c r="MTX7" s="64"/>
      <c r="MUC7" s="218"/>
      <c r="MUD7" s="64"/>
      <c r="MUE7" s="64"/>
      <c r="MUN7" s="64"/>
      <c r="MUS7" s="218"/>
      <c r="MUT7" s="64"/>
      <c r="MUU7" s="64"/>
      <c r="MVD7" s="64"/>
      <c r="MVI7" s="218"/>
      <c r="MVJ7" s="64"/>
      <c r="MVK7" s="64"/>
      <c r="MVT7" s="64"/>
      <c r="MVY7" s="218"/>
      <c r="MVZ7" s="64"/>
      <c r="MWA7" s="64"/>
      <c r="MWJ7" s="64"/>
      <c r="MWO7" s="218"/>
      <c r="MWP7" s="64"/>
      <c r="MWQ7" s="64"/>
      <c r="MWZ7" s="64"/>
      <c r="MXE7" s="218"/>
      <c r="MXF7" s="64"/>
      <c r="MXG7" s="64"/>
      <c r="MXP7" s="64"/>
      <c r="MXU7" s="218"/>
      <c r="MXV7" s="64"/>
      <c r="MXW7" s="64"/>
      <c r="MYF7" s="64"/>
      <c r="MYK7" s="218"/>
      <c r="MYL7" s="64"/>
      <c r="MYM7" s="64"/>
      <c r="MYV7" s="64"/>
      <c r="MZA7" s="218"/>
      <c r="MZB7" s="64"/>
      <c r="MZC7" s="64"/>
      <c r="MZL7" s="64"/>
      <c r="MZQ7" s="218"/>
      <c r="MZR7" s="64"/>
      <c r="MZS7" s="64"/>
      <c r="NAB7" s="64"/>
      <c r="NAG7" s="218"/>
      <c r="NAH7" s="64"/>
      <c r="NAI7" s="64"/>
      <c r="NAR7" s="64"/>
      <c r="NAW7" s="218"/>
      <c r="NAX7" s="64"/>
      <c r="NAY7" s="64"/>
      <c r="NBH7" s="64"/>
      <c r="NBM7" s="218"/>
      <c r="NBN7" s="64"/>
      <c r="NBO7" s="64"/>
      <c r="NBX7" s="64"/>
      <c r="NCC7" s="218"/>
      <c r="NCD7" s="64"/>
      <c r="NCE7" s="64"/>
      <c r="NCN7" s="64"/>
      <c r="NCS7" s="218"/>
      <c r="NCT7" s="64"/>
      <c r="NCU7" s="64"/>
      <c r="NDD7" s="64"/>
      <c r="NDI7" s="218"/>
      <c r="NDJ7" s="64"/>
      <c r="NDK7" s="64"/>
      <c r="NDT7" s="64"/>
      <c r="NDY7" s="218"/>
      <c r="NDZ7" s="64"/>
      <c r="NEA7" s="64"/>
      <c r="NEJ7" s="64"/>
      <c r="NEO7" s="218"/>
      <c r="NEP7" s="64"/>
      <c r="NEQ7" s="64"/>
      <c r="NEZ7" s="64"/>
      <c r="NFE7" s="218"/>
      <c r="NFF7" s="64"/>
      <c r="NFG7" s="64"/>
      <c r="NFP7" s="64"/>
      <c r="NFU7" s="218"/>
      <c r="NFV7" s="64"/>
      <c r="NFW7" s="64"/>
      <c r="NGF7" s="64"/>
      <c r="NGK7" s="218"/>
      <c r="NGL7" s="64"/>
      <c r="NGM7" s="64"/>
      <c r="NGV7" s="64"/>
      <c r="NHA7" s="218"/>
      <c r="NHB7" s="64"/>
      <c r="NHC7" s="64"/>
      <c r="NHL7" s="64"/>
      <c r="NHQ7" s="218"/>
      <c r="NHR7" s="64"/>
      <c r="NHS7" s="64"/>
      <c r="NIB7" s="64"/>
      <c r="NIG7" s="218"/>
      <c r="NIH7" s="64"/>
      <c r="NII7" s="64"/>
      <c r="NIR7" s="64"/>
      <c r="NIW7" s="218"/>
      <c r="NIX7" s="64"/>
      <c r="NIY7" s="64"/>
      <c r="NJH7" s="64"/>
      <c r="NJM7" s="218"/>
      <c r="NJN7" s="64"/>
      <c r="NJO7" s="64"/>
      <c r="NJX7" s="64"/>
      <c r="NKC7" s="218"/>
      <c r="NKD7" s="64"/>
      <c r="NKE7" s="64"/>
      <c r="NKN7" s="64"/>
      <c r="NKS7" s="218"/>
      <c r="NKT7" s="64"/>
      <c r="NKU7" s="64"/>
      <c r="NLD7" s="64"/>
      <c r="NLI7" s="218"/>
      <c r="NLJ7" s="64"/>
      <c r="NLK7" s="64"/>
      <c r="NLT7" s="64"/>
      <c r="NLY7" s="218"/>
      <c r="NLZ7" s="64"/>
      <c r="NMA7" s="64"/>
      <c r="NMJ7" s="64"/>
      <c r="NMO7" s="218"/>
      <c r="NMP7" s="64"/>
      <c r="NMQ7" s="64"/>
      <c r="NMZ7" s="64"/>
      <c r="NNE7" s="218"/>
      <c r="NNF7" s="64"/>
      <c r="NNG7" s="64"/>
      <c r="NNP7" s="64"/>
      <c r="NNU7" s="218"/>
      <c r="NNV7" s="64"/>
      <c r="NNW7" s="64"/>
      <c r="NOF7" s="64"/>
      <c r="NOK7" s="218"/>
      <c r="NOL7" s="64"/>
      <c r="NOM7" s="64"/>
      <c r="NOV7" s="64"/>
      <c r="NPA7" s="218"/>
      <c r="NPB7" s="64"/>
      <c r="NPC7" s="64"/>
      <c r="NPL7" s="64"/>
      <c r="NPQ7" s="218"/>
      <c r="NPR7" s="64"/>
      <c r="NPS7" s="64"/>
      <c r="NQB7" s="64"/>
      <c r="NQG7" s="218"/>
      <c r="NQH7" s="64"/>
      <c r="NQI7" s="64"/>
      <c r="NQR7" s="64"/>
      <c r="NQW7" s="218"/>
      <c r="NQX7" s="64"/>
      <c r="NQY7" s="64"/>
      <c r="NRH7" s="64"/>
      <c r="NRM7" s="218"/>
      <c r="NRN7" s="64"/>
      <c r="NRO7" s="64"/>
      <c r="NRX7" s="64"/>
      <c r="NSC7" s="218"/>
      <c r="NSD7" s="64"/>
      <c r="NSE7" s="64"/>
      <c r="NSN7" s="64"/>
      <c r="NSS7" s="218"/>
      <c r="NST7" s="64"/>
      <c r="NSU7" s="64"/>
      <c r="NTD7" s="64"/>
      <c r="NTI7" s="218"/>
      <c r="NTJ7" s="64"/>
      <c r="NTK7" s="64"/>
      <c r="NTT7" s="64"/>
      <c r="NTY7" s="218"/>
      <c r="NTZ7" s="64"/>
      <c r="NUA7" s="64"/>
      <c r="NUJ7" s="64"/>
      <c r="NUO7" s="218"/>
      <c r="NUP7" s="64"/>
      <c r="NUQ7" s="64"/>
      <c r="NUZ7" s="64"/>
      <c r="NVE7" s="218"/>
      <c r="NVF7" s="64"/>
      <c r="NVG7" s="64"/>
      <c r="NVP7" s="64"/>
      <c r="NVU7" s="218"/>
      <c r="NVV7" s="64"/>
      <c r="NVW7" s="64"/>
      <c r="NWF7" s="64"/>
      <c r="NWK7" s="218"/>
      <c r="NWL7" s="64"/>
      <c r="NWM7" s="64"/>
      <c r="NWV7" s="64"/>
      <c r="NXA7" s="218"/>
      <c r="NXB7" s="64"/>
      <c r="NXC7" s="64"/>
      <c r="NXL7" s="64"/>
      <c r="NXQ7" s="218"/>
      <c r="NXR7" s="64"/>
      <c r="NXS7" s="64"/>
      <c r="NYB7" s="64"/>
      <c r="NYG7" s="218"/>
      <c r="NYH7" s="64"/>
      <c r="NYI7" s="64"/>
      <c r="NYR7" s="64"/>
      <c r="NYW7" s="218"/>
      <c r="NYX7" s="64"/>
      <c r="NYY7" s="64"/>
      <c r="NZH7" s="64"/>
      <c r="NZM7" s="218"/>
      <c r="NZN7" s="64"/>
      <c r="NZO7" s="64"/>
      <c r="NZX7" s="64"/>
      <c r="OAC7" s="218"/>
      <c r="OAD7" s="64"/>
      <c r="OAE7" s="64"/>
      <c r="OAN7" s="64"/>
      <c r="OAS7" s="218"/>
      <c r="OAT7" s="64"/>
      <c r="OAU7" s="64"/>
      <c r="OBD7" s="64"/>
      <c r="OBI7" s="218"/>
      <c r="OBJ7" s="64"/>
      <c r="OBK7" s="64"/>
      <c r="OBT7" s="64"/>
      <c r="OBY7" s="218"/>
      <c r="OBZ7" s="64"/>
      <c r="OCA7" s="64"/>
      <c r="OCJ7" s="64"/>
      <c r="OCO7" s="218"/>
      <c r="OCP7" s="64"/>
      <c r="OCQ7" s="64"/>
      <c r="OCZ7" s="64"/>
      <c r="ODE7" s="218"/>
      <c r="ODF7" s="64"/>
      <c r="ODG7" s="64"/>
      <c r="ODP7" s="64"/>
      <c r="ODU7" s="218"/>
      <c r="ODV7" s="64"/>
      <c r="ODW7" s="64"/>
      <c r="OEF7" s="64"/>
      <c r="OEK7" s="218"/>
      <c r="OEL7" s="64"/>
      <c r="OEM7" s="64"/>
      <c r="OEV7" s="64"/>
      <c r="OFA7" s="218"/>
      <c r="OFB7" s="64"/>
      <c r="OFC7" s="64"/>
      <c r="OFL7" s="64"/>
      <c r="OFQ7" s="218"/>
      <c r="OFR7" s="64"/>
      <c r="OFS7" s="64"/>
      <c r="OGB7" s="64"/>
      <c r="OGG7" s="218"/>
      <c r="OGH7" s="64"/>
      <c r="OGI7" s="64"/>
      <c r="OGR7" s="64"/>
      <c r="OGW7" s="218"/>
      <c r="OGX7" s="64"/>
      <c r="OGY7" s="64"/>
      <c r="OHH7" s="64"/>
      <c r="OHM7" s="218"/>
      <c r="OHN7" s="64"/>
      <c r="OHO7" s="64"/>
      <c r="OHX7" s="64"/>
      <c r="OIC7" s="218"/>
      <c r="OID7" s="64"/>
      <c r="OIE7" s="64"/>
      <c r="OIN7" s="64"/>
      <c r="OIS7" s="218"/>
      <c r="OIT7" s="64"/>
      <c r="OIU7" s="64"/>
      <c r="OJD7" s="64"/>
      <c r="OJI7" s="218"/>
      <c r="OJJ7" s="64"/>
      <c r="OJK7" s="64"/>
      <c r="OJT7" s="64"/>
      <c r="OJY7" s="218"/>
      <c r="OJZ7" s="64"/>
      <c r="OKA7" s="64"/>
      <c r="OKJ7" s="64"/>
      <c r="OKO7" s="218"/>
      <c r="OKP7" s="64"/>
      <c r="OKQ7" s="64"/>
      <c r="OKZ7" s="64"/>
      <c r="OLE7" s="218"/>
      <c r="OLF7" s="64"/>
      <c r="OLG7" s="64"/>
      <c r="OLP7" s="64"/>
      <c r="OLU7" s="218"/>
      <c r="OLV7" s="64"/>
      <c r="OLW7" s="64"/>
      <c r="OMF7" s="64"/>
      <c r="OMK7" s="218"/>
      <c r="OML7" s="64"/>
      <c r="OMM7" s="64"/>
      <c r="OMV7" s="64"/>
      <c r="ONA7" s="218"/>
      <c r="ONB7" s="64"/>
      <c r="ONC7" s="64"/>
      <c r="ONL7" s="64"/>
      <c r="ONQ7" s="218"/>
      <c r="ONR7" s="64"/>
      <c r="ONS7" s="64"/>
      <c r="OOB7" s="64"/>
      <c r="OOG7" s="218"/>
      <c r="OOH7" s="64"/>
      <c r="OOI7" s="64"/>
      <c r="OOR7" s="64"/>
      <c r="OOW7" s="218"/>
      <c r="OOX7" s="64"/>
      <c r="OOY7" s="64"/>
      <c r="OPH7" s="64"/>
      <c r="OPM7" s="218"/>
      <c r="OPN7" s="64"/>
      <c r="OPO7" s="64"/>
      <c r="OPX7" s="64"/>
      <c r="OQC7" s="218"/>
      <c r="OQD7" s="64"/>
      <c r="OQE7" s="64"/>
      <c r="OQN7" s="64"/>
      <c r="OQS7" s="218"/>
      <c r="OQT7" s="64"/>
      <c r="OQU7" s="64"/>
      <c r="ORD7" s="64"/>
      <c r="ORI7" s="218"/>
      <c r="ORJ7" s="64"/>
      <c r="ORK7" s="64"/>
      <c r="ORT7" s="64"/>
      <c r="ORY7" s="218"/>
      <c r="ORZ7" s="64"/>
      <c r="OSA7" s="64"/>
      <c r="OSJ7" s="64"/>
      <c r="OSO7" s="218"/>
      <c r="OSP7" s="64"/>
      <c r="OSQ7" s="64"/>
      <c r="OSZ7" s="64"/>
      <c r="OTE7" s="218"/>
      <c r="OTF7" s="64"/>
      <c r="OTG7" s="64"/>
      <c r="OTP7" s="64"/>
      <c r="OTU7" s="218"/>
      <c r="OTV7" s="64"/>
      <c r="OTW7" s="64"/>
      <c r="OUF7" s="64"/>
      <c r="OUK7" s="218"/>
      <c r="OUL7" s="64"/>
      <c r="OUM7" s="64"/>
      <c r="OUV7" s="64"/>
      <c r="OVA7" s="218"/>
      <c r="OVB7" s="64"/>
      <c r="OVC7" s="64"/>
      <c r="OVL7" s="64"/>
      <c r="OVQ7" s="218"/>
      <c r="OVR7" s="64"/>
      <c r="OVS7" s="64"/>
      <c r="OWB7" s="64"/>
      <c r="OWG7" s="218"/>
      <c r="OWH7" s="64"/>
      <c r="OWI7" s="64"/>
      <c r="OWR7" s="64"/>
      <c r="OWW7" s="218"/>
      <c r="OWX7" s="64"/>
      <c r="OWY7" s="64"/>
      <c r="OXH7" s="64"/>
      <c r="OXM7" s="218"/>
      <c r="OXN7" s="64"/>
      <c r="OXO7" s="64"/>
      <c r="OXX7" s="64"/>
      <c r="OYC7" s="218"/>
      <c r="OYD7" s="64"/>
      <c r="OYE7" s="64"/>
      <c r="OYN7" s="64"/>
      <c r="OYS7" s="218"/>
      <c r="OYT7" s="64"/>
      <c r="OYU7" s="64"/>
      <c r="OZD7" s="64"/>
      <c r="OZI7" s="218"/>
      <c r="OZJ7" s="64"/>
      <c r="OZK7" s="64"/>
      <c r="OZT7" s="64"/>
      <c r="OZY7" s="218"/>
      <c r="OZZ7" s="64"/>
      <c r="PAA7" s="64"/>
      <c r="PAJ7" s="64"/>
      <c r="PAO7" s="218"/>
      <c r="PAP7" s="64"/>
      <c r="PAQ7" s="64"/>
      <c r="PAZ7" s="64"/>
      <c r="PBE7" s="218"/>
      <c r="PBF7" s="64"/>
      <c r="PBG7" s="64"/>
      <c r="PBP7" s="64"/>
      <c r="PBU7" s="218"/>
      <c r="PBV7" s="64"/>
      <c r="PBW7" s="64"/>
      <c r="PCF7" s="64"/>
      <c r="PCK7" s="218"/>
      <c r="PCL7" s="64"/>
      <c r="PCM7" s="64"/>
      <c r="PCV7" s="64"/>
      <c r="PDA7" s="218"/>
      <c r="PDB7" s="64"/>
      <c r="PDC7" s="64"/>
      <c r="PDL7" s="64"/>
      <c r="PDQ7" s="218"/>
      <c r="PDR7" s="64"/>
      <c r="PDS7" s="64"/>
      <c r="PEB7" s="64"/>
      <c r="PEG7" s="218"/>
      <c r="PEH7" s="64"/>
      <c r="PEI7" s="64"/>
      <c r="PER7" s="64"/>
      <c r="PEW7" s="218"/>
      <c r="PEX7" s="64"/>
      <c r="PEY7" s="64"/>
      <c r="PFH7" s="64"/>
      <c r="PFM7" s="218"/>
      <c r="PFN7" s="64"/>
      <c r="PFO7" s="64"/>
      <c r="PFX7" s="64"/>
      <c r="PGC7" s="218"/>
      <c r="PGD7" s="64"/>
      <c r="PGE7" s="64"/>
      <c r="PGN7" s="64"/>
      <c r="PGS7" s="218"/>
      <c r="PGT7" s="64"/>
      <c r="PGU7" s="64"/>
      <c r="PHD7" s="64"/>
      <c r="PHI7" s="218"/>
      <c r="PHJ7" s="64"/>
      <c r="PHK7" s="64"/>
      <c r="PHT7" s="64"/>
      <c r="PHY7" s="218"/>
      <c r="PHZ7" s="64"/>
      <c r="PIA7" s="64"/>
      <c r="PIJ7" s="64"/>
      <c r="PIO7" s="218"/>
      <c r="PIP7" s="64"/>
      <c r="PIQ7" s="64"/>
      <c r="PIZ7" s="64"/>
      <c r="PJE7" s="218"/>
      <c r="PJF7" s="64"/>
      <c r="PJG7" s="64"/>
      <c r="PJP7" s="64"/>
      <c r="PJU7" s="218"/>
      <c r="PJV7" s="64"/>
      <c r="PJW7" s="64"/>
      <c r="PKF7" s="64"/>
      <c r="PKK7" s="218"/>
      <c r="PKL7" s="64"/>
      <c r="PKM7" s="64"/>
      <c r="PKV7" s="64"/>
      <c r="PLA7" s="218"/>
      <c r="PLB7" s="64"/>
      <c r="PLC7" s="64"/>
      <c r="PLL7" s="64"/>
      <c r="PLQ7" s="218"/>
      <c r="PLR7" s="64"/>
      <c r="PLS7" s="64"/>
      <c r="PMB7" s="64"/>
      <c r="PMG7" s="218"/>
      <c r="PMH7" s="64"/>
      <c r="PMI7" s="64"/>
      <c r="PMR7" s="64"/>
      <c r="PMW7" s="218"/>
      <c r="PMX7" s="64"/>
      <c r="PMY7" s="64"/>
      <c r="PNH7" s="64"/>
      <c r="PNM7" s="218"/>
      <c r="PNN7" s="64"/>
      <c r="PNO7" s="64"/>
      <c r="PNX7" s="64"/>
      <c r="POC7" s="218"/>
      <c r="POD7" s="64"/>
      <c r="POE7" s="64"/>
      <c r="PON7" s="64"/>
      <c r="POS7" s="218"/>
      <c r="POT7" s="64"/>
      <c r="POU7" s="64"/>
      <c r="PPD7" s="64"/>
      <c r="PPI7" s="218"/>
      <c r="PPJ7" s="64"/>
      <c r="PPK7" s="64"/>
      <c r="PPT7" s="64"/>
      <c r="PPY7" s="218"/>
      <c r="PPZ7" s="64"/>
      <c r="PQA7" s="64"/>
      <c r="PQJ7" s="64"/>
      <c r="PQO7" s="218"/>
      <c r="PQP7" s="64"/>
      <c r="PQQ7" s="64"/>
      <c r="PQZ7" s="64"/>
      <c r="PRE7" s="218"/>
      <c r="PRF7" s="64"/>
      <c r="PRG7" s="64"/>
      <c r="PRP7" s="64"/>
      <c r="PRU7" s="218"/>
      <c r="PRV7" s="64"/>
      <c r="PRW7" s="64"/>
      <c r="PSF7" s="64"/>
      <c r="PSK7" s="218"/>
      <c r="PSL7" s="64"/>
      <c r="PSM7" s="64"/>
      <c r="PSV7" s="64"/>
      <c r="PTA7" s="218"/>
      <c r="PTB7" s="64"/>
      <c r="PTC7" s="64"/>
      <c r="PTL7" s="64"/>
      <c r="PTQ7" s="218"/>
      <c r="PTR7" s="64"/>
      <c r="PTS7" s="64"/>
      <c r="PUB7" s="64"/>
      <c r="PUG7" s="218"/>
      <c r="PUH7" s="64"/>
      <c r="PUI7" s="64"/>
      <c r="PUR7" s="64"/>
      <c r="PUW7" s="218"/>
      <c r="PUX7" s="64"/>
      <c r="PUY7" s="64"/>
      <c r="PVH7" s="64"/>
      <c r="PVM7" s="218"/>
      <c r="PVN7" s="64"/>
      <c r="PVO7" s="64"/>
      <c r="PVX7" s="64"/>
      <c r="PWC7" s="218"/>
      <c r="PWD7" s="64"/>
      <c r="PWE7" s="64"/>
      <c r="PWN7" s="64"/>
      <c r="PWS7" s="218"/>
      <c r="PWT7" s="64"/>
      <c r="PWU7" s="64"/>
      <c r="PXD7" s="64"/>
      <c r="PXI7" s="218"/>
      <c r="PXJ7" s="64"/>
      <c r="PXK7" s="64"/>
      <c r="PXT7" s="64"/>
      <c r="PXY7" s="218"/>
      <c r="PXZ7" s="64"/>
      <c r="PYA7" s="64"/>
      <c r="PYJ7" s="64"/>
      <c r="PYO7" s="218"/>
      <c r="PYP7" s="64"/>
      <c r="PYQ7" s="64"/>
      <c r="PYZ7" s="64"/>
      <c r="PZE7" s="218"/>
      <c r="PZF7" s="64"/>
      <c r="PZG7" s="64"/>
      <c r="PZP7" s="64"/>
      <c r="PZU7" s="218"/>
      <c r="PZV7" s="64"/>
      <c r="PZW7" s="64"/>
      <c r="QAF7" s="64"/>
      <c r="QAK7" s="218"/>
      <c r="QAL7" s="64"/>
      <c r="QAM7" s="64"/>
      <c r="QAV7" s="64"/>
      <c r="QBA7" s="218"/>
      <c r="QBB7" s="64"/>
      <c r="QBC7" s="64"/>
      <c r="QBL7" s="64"/>
      <c r="QBQ7" s="218"/>
      <c r="QBR7" s="64"/>
      <c r="QBS7" s="64"/>
      <c r="QCB7" s="64"/>
      <c r="QCG7" s="218"/>
      <c r="QCH7" s="64"/>
      <c r="QCI7" s="64"/>
      <c r="QCR7" s="64"/>
      <c r="QCW7" s="218"/>
      <c r="QCX7" s="64"/>
      <c r="QCY7" s="64"/>
      <c r="QDH7" s="64"/>
      <c r="QDM7" s="218"/>
      <c r="QDN7" s="64"/>
      <c r="QDO7" s="64"/>
      <c r="QDX7" s="64"/>
      <c r="QEC7" s="218"/>
      <c r="QED7" s="64"/>
      <c r="QEE7" s="64"/>
      <c r="QEN7" s="64"/>
      <c r="QES7" s="218"/>
      <c r="QET7" s="64"/>
      <c r="QEU7" s="64"/>
      <c r="QFD7" s="64"/>
      <c r="QFI7" s="218"/>
      <c r="QFJ7" s="64"/>
      <c r="QFK7" s="64"/>
      <c r="QFT7" s="64"/>
      <c r="QFY7" s="218"/>
      <c r="QFZ7" s="64"/>
      <c r="QGA7" s="64"/>
      <c r="QGJ7" s="64"/>
      <c r="QGO7" s="218"/>
      <c r="QGP7" s="64"/>
      <c r="QGQ7" s="64"/>
      <c r="QGZ7" s="64"/>
      <c r="QHE7" s="218"/>
      <c r="QHF7" s="64"/>
      <c r="QHG7" s="64"/>
      <c r="QHP7" s="64"/>
      <c r="QHU7" s="218"/>
      <c r="QHV7" s="64"/>
      <c r="QHW7" s="64"/>
      <c r="QIF7" s="64"/>
      <c r="QIK7" s="218"/>
      <c r="QIL7" s="64"/>
      <c r="QIM7" s="64"/>
      <c r="QIV7" s="64"/>
      <c r="QJA7" s="218"/>
      <c r="QJB7" s="64"/>
      <c r="QJC7" s="64"/>
      <c r="QJL7" s="64"/>
      <c r="QJQ7" s="218"/>
      <c r="QJR7" s="64"/>
      <c r="QJS7" s="64"/>
      <c r="QKB7" s="64"/>
      <c r="QKG7" s="218"/>
      <c r="QKH7" s="64"/>
      <c r="QKI7" s="64"/>
      <c r="QKR7" s="64"/>
      <c r="QKW7" s="218"/>
      <c r="QKX7" s="64"/>
      <c r="QKY7" s="64"/>
      <c r="QLH7" s="64"/>
      <c r="QLM7" s="218"/>
      <c r="QLN7" s="64"/>
      <c r="QLO7" s="64"/>
      <c r="QLX7" s="64"/>
      <c r="QMC7" s="218"/>
      <c r="QMD7" s="64"/>
      <c r="QME7" s="64"/>
      <c r="QMN7" s="64"/>
      <c r="QMS7" s="218"/>
      <c r="QMT7" s="64"/>
      <c r="QMU7" s="64"/>
      <c r="QND7" s="64"/>
      <c r="QNI7" s="218"/>
      <c r="QNJ7" s="64"/>
      <c r="QNK7" s="64"/>
      <c r="QNT7" s="64"/>
      <c r="QNY7" s="218"/>
      <c r="QNZ7" s="64"/>
      <c r="QOA7" s="64"/>
      <c r="QOJ7" s="64"/>
      <c r="QOO7" s="218"/>
      <c r="QOP7" s="64"/>
      <c r="QOQ7" s="64"/>
      <c r="QOZ7" s="64"/>
      <c r="QPE7" s="218"/>
      <c r="QPF7" s="64"/>
      <c r="QPG7" s="64"/>
      <c r="QPP7" s="64"/>
      <c r="QPU7" s="218"/>
      <c r="QPV7" s="64"/>
      <c r="QPW7" s="64"/>
      <c r="QQF7" s="64"/>
      <c r="QQK7" s="218"/>
      <c r="QQL7" s="64"/>
      <c r="QQM7" s="64"/>
      <c r="QQV7" s="64"/>
      <c r="QRA7" s="218"/>
      <c r="QRB7" s="64"/>
      <c r="QRC7" s="64"/>
      <c r="QRL7" s="64"/>
      <c r="QRQ7" s="218"/>
      <c r="QRR7" s="64"/>
      <c r="QRS7" s="64"/>
      <c r="QSB7" s="64"/>
      <c r="QSG7" s="218"/>
      <c r="QSH7" s="64"/>
      <c r="QSI7" s="64"/>
      <c r="QSR7" s="64"/>
      <c r="QSW7" s="218"/>
      <c r="QSX7" s="64"/>
      <c r="QSY7" s="64"/>
      <c r="QTH7" s="64"/>
      <c r="QTM7" s="218"/>
      <c r="QTN7" s="64"/>
      <c r="QTO7" s="64"/>
      <c r="QTX7" s="64"/>
      <c r="QUC7" s="218"/>
      <c r="QUD7" s="64"/>
      <c r="QUE7" s="64"/>
      <c r="QUN7" s="64"/>
      <c r="QUS7" s="218"/>
      <c r="QUT7" s="64"/>
      <c r="QUU7" s="64"/>
      <c r="QVD7" s="64"/>
      <c r="QVI7" s="218"/>
      <c r="QVJ7" s="64"/>
      <c r="QVK7" s="64"/>
      <c r="QVT7" s="64"/>
      <c r="QVY7" s="218"/>
      <c r="QVZ7" s="64"/>
      <c r="QWA7" s="64"/>
      <c r="QWJ7" s="64"/>
      <c r="QWO7" s="218"/>
      <c r="QWP7" s="64"/>
      <c r="QWQ7" s="64"/>
      <c r="QWZ7" s="64"/>
      <c r="QXE7" s="218"/>
      <c r="QXF7" s="64"/>
      <c r="QXG7" s="64"/>
      <c r="QXP7" s="64"/>
      <c r="QXU7" s="218"/>
      <c r="QXV7" s="64"/>
      <c r="QXW7" s="64"/>
      <c r="QYF7" s="64"/>
      <c r="QYK7" s="218"/>
      <c r="QYL7" s="64"/>
      <c r="QYM7" s="64"/>
      <c r="QYV7" s="64"/>
      <c r="QZA7" s="218"/>
      <c r="QZB7" s="64"/>
      <c r="QZC7" s="64"/>
      <c r="QZL7" s="64"/>
      <c r="QZQ7" s="218"/>
      <c r="QZR7" s="64"/>
      <c r="QZS7" s="64"/>
      <c r="RAB7" s="64"/>
      <c r="RAG7" s="218"/>
      <c r="RAH7" s="64"/>
      <c r="RAI7" s="64"/>
      <c r="RAR7" s="64"/>
      <c r="RAW7" s="218"/>
      <c r="RAX7" s="64"/>
      <c r="RAY7" s="64"/>
      <c r="RBH7" s="64"/>
      <c r="RBM7" s="218"/>
      <c r="RBN7" s="64"/>
      <c r="RBO7" s="64"/>
      <c r="RBX7" s="64"/>
      <c r="RCC7" s="218"/>
      <c r="RCD7" s="64"/>
      <c r="RCE7" s="64"/>
      <c r="RCN7" s="64"/>
      <c r="RCS7" s="218"/>
      <c r="RCT7" s="64"/>
      <c r="RCU7" s="64"/>
      <c r="RDD7" s="64"/>
      <c r="RDI7" s="218"/>
      <c r="RDJ7" s="64"/>
      <c r="RDK7" s="64"/>
      <c r="RDT7" s="64"/>
      <c r="RDY7" s="218"/>
      <c r="RDZ7" s="64"/>
      <c r="REA7" s="64"/>
      <c r="REJ7" s="64"/>
      <c r="REO7" s="218"/>
      <c r="REP7" s="64"/>
      <c r="REQ7" s="64"/>
      <c r="REZ7" s="64"/>
      <c r="RFE7" s="218"/>
      <c r="RFF7" s="64"/>
      <c r="RFG7" s="64"/>
      <c r="RFP7" s="64"/>
      <c r="RFU7" s="218"/>
      <c r="RFV7" s="64"/>
      <c r="RFW7" s="64"/>
      <c r="RGF7" s="64"/>
      <c r="RGK7" s="218"/>
      <c r="RGL7" s="64"/>
      <c r="RGM7" s="64"/>
      <c r="RGV7" s="64"/>
      <c r="RHA7" s="218"/>
      <c r="RHB7" s="64"/>
      <c r="RHC7" s="64"/>
      <c r="RHL7" s="64"/>
      <c r="RHQ7" s="218"/>
      <c r="RHR7" s="64"/>
      <c r="RHS7" s="64"/>
      <c r="RIB7" s="64"/>
      <c r="RIG7" s="218"/>
      <c r="RIH7" s="64"/>
      <c r="RII7" s="64"/>
      <c r="RIR7" s="64"/>
      <c r="RIW7" s="218"/>
      <c r="RIX7" s="64"/>
      <c r="RIY7" s="64"/>
      <c r="RJH7" s="64"/>
      <c r="RJM7" s="218"/>
      <c r="RJN7" s="64"/>
      <c r="RJO7" s="64"/>
      <c r="RJX7" s="64"/>
      <c r="RKC7" s="218"/>
      <c r="RKD7" s="64"/>
      <c r="RKE7" s="64"/>
      <c r="RKN7" s="64"/>
      <c r="RKS7" s="218"/>
      <c r="RKT7" s="64"/>
      <c r="RKU7" s="64"/>
      <c r="RLD7" s="64"/>
      <c r="RLI7" s="218"/>
      <c r="RLJ7" s="64"/>
      <c r="RLK7" s="64"/>
      <c r="RLT7" s="64"/>
      <c r="RLY7" s="218"/>
      <c r="RLZ7" s="64"/>
      <c r="RMA7" s="64"/>
      <c r="RMJ7" s="64"/>
      <c r="RMO7" s="218"/>
      <c r="RMP7" s="64"/>
      <c r="RMQ7" s="64"/>
      <c r="RMZ7" s="64"/>
      <c r="RNE7" s="218"/>
      <c r="RNF7" s="64"/>
      <c r="RNG7" s="64"/>
      <c r="RNP7" s="64"/>
      <c r="RNU7" s="218"/>
      <c r="RNV7" s="64"/>
      <c r="RNW7" s="64"/>
      <c r="ROF7" s="64"/>
      <c r="ROK7" s="218"/>
      <c r="ROL7" s="64"/>
      <c r="ROM7" s="64"/>
      <c r="ROV7" s="64"/>
      <c r="RPA7" s="218"/>
      <c r="RPB7" s="64"/>
      <c r="RPC7" s="64"/>
      <c r="RPL7" s="64"/>
      <c r="RPQ7" s="218"/>
      <c r="RPR7" s="64"/>
      <c r="RPS7" s="64"/>
      <c r="RQB7" s="64"/>
      <c r="RQG7" s="218"/>
      <c r="RQH7" s="64"/>
      <c r="RQI7" s="64"/>
      <c r="RQR7" s="64"/>
      <c r="RQW7" s="218"/>
      <c r="RQX7" s="64"/>
      <c r="RQY7" s="64"/>
      <c r="RRH7" s="64"/>
      <c r="RRM7" s="218"/>
      <c r="RRN7" s="64"/>
      <c r="RRO7" s="64"/>
      <c r="RRX7" s="64"/>
      <c r="RSC7" s="218"/>
      <c r="RSD7" s="64"/>
      <c r="RSE7" s="64"/>
      <c r="RSN7" s="64"/>
      <c r="RSS7" s="218"/>
      <c r="RST7" s="64"/>
      <c r="RSU7" s="64"/>
      <c r="RTD7" s="64"/>
      <c r="RTI7" s="218"/>
      <c r="RTJ7" s="64"/>
      <c r="RTK7" s="64"/>
      <c r="RTT7" s="64"/>
      <c r="RTY7" s="218"/>
      <c r="RTZ7" s="64"/>
      <c r="RUA7" s="64"/>
      <c r="RUJ7" s="64"/>
      <c r="RUO7" s="218"/>
      <c r="RUP7" s="64"/>
      <c r="RUQ7" s="64"/>
      <c r="RUZ7" s="64"/>
      <c r="RVE7" s="218"/>
      <c r="RVF7" s="64"/>
      <c r="RVG7" s="64"/>
      <c r="RVP7" s="64"/>
      <c r="RVU7" s="218"/>
      <c r="RVV7" s="64"/>
      <c r="RVW7" s="64"/>
      <c r="RWF7" s="64"/>
      <c r="RWK7" s="218"/>
      <c r="RWL7" s="64"/>
      <c r="RWM7" s="64"/>
      <c r="RWV7" s="64"/>
      <c r="RXA7" s="218"/>
      <c r="RXB7" s="64"/>
      <c r="RXC7" s="64"/>
      <c r="RXL7" s="64"/>
      <c r="RXQ7" s="218"/>
      <c r="RXR7" s="64"/>
      <c r="RXS7" s="64"/>
      <c r="RYB7" s="64"/>
      <c r="RYG7" s="218"/>
      <c r="RYH7" s="64"/>
      <c r="RYI7" s="64"/>
      <c r="RYR7" s="64"/>
      <c r="RYW7" s="218"/>
      <c r="RYX7" s="64"/>
      <c r="RYY7" s="64"/>
      <c r="RZH7" s="64"/>
      <c r="RZM7" s="218"/>
      <c r="RZN7" s="64"/>
      <c r="RZO7" s="64"/>
      <c r="RZX7" s="64"/>
      <c r="SAC7" s="218"/>
      <c r="SAD7" s="64"/>
      <c r="SAE7" s="64"/>
      <c r="SAN7" s="64"/>
      <c r="SAS7" s="218"/>
      <c r="SAT7" s="64"/>
      <c r="SAU7" s="64"/>
      <c r="SBD7" s="64"/>
      <c r="SBI7" s="218"/>
      <c r="SBJ7" s="64"/>
      <c r="SBK7" s="64"/>
      <c r="SBT7" s="64"/>
      <c r="SBY7" s="218"/>
      <c r="SBZ7" s="64"/>
      <c r="SCA7" s="64"/>
      <c r="SCJ7" s="64"/>
      <c r="SCO7" s="218"/>
      <c r="SCP7" s="64"/>
      <c r="SCQ7" s="64"/>
      <c r="SCZ7" s="64"/>
      <c r="SDE7" s="218"/>
      <c r="SDF7" s="64"/>
      <c r="SDG7" s="64"/>
      <c r="SDP7" s="64"/>
      <c r="SDU7" s="218"/>
      <c r="SDV7" s="64"/>
      <c r="SDW7" s="64"/>
      <c r="SEF7" s="64"/>
      <c r="SEK7" s="218"/>
      <c r="SEL7" s="64"/>
      <c r="SEM7" s="64"/>
      <c r="SEV7" s="64"/>
      <c r="SFA7" s="218"/>
      <c r="SFB7" s="64"/>
      <c r="SFC7" s="64"/>
      <c r="SFL7" s="64"/>
      <c r="SFQ7" s="218"/>
      <c r="SFR7" s="64"/>
      <c r="SFS7" s="64"/>
      <c r="SGB7" s="64"/>
      <c r="SGG7" s="218"/>
      <c r="SGH7" s="64"/>
      <c r="SGI7" s="64"/>
      <c r="SGR7" s="64"/>
      <c r="SGW7" s="218"/>
      <c r="SGX7" s="64"/>
      <c r="SGY7" s="64"/>
      <c r="SHH7" s="64"/>
      <c r="SHM7" s="218"/>
      <c r="SHN7" s="64"/>
      <c r="SHO7" s="64"/>
      <c r="SHX7" s="64"/>
      <c r="SIC7" s="218"/>
      <c r="SID7" s="64"/>
      <c r="SIE7" s="64"/>
      <c r="SIN7" s="64"/>
      <c r="SIS7" s="218"/>
      <c r="SIT7" s="64"/>
      <c r="SIU7" s="64"/>
      <c r="SJD7" s="64"/>
      <c r="SJI7" s="218"/>
      <c r="SJJ7" s="64"/>
      <c r="SJK7" s="64"/>
      <c r="SJT7" s="64"/>
      <c r="SJY7" s="218"/>
      <c r="SJZ7" s="64"/>
      <c r="SKA7" s="64"/>
      <c r="SKJ7" s="64"/>
      <c r="SKO7" s="218"/>
      <c r="SKP7" s="64"/>
      <c r="SKQ7" s="64"/>
      <c r="SKZ7" s="64"/>
      <c r="SLE7" s="218"/>
      <c r="SLF7" s="64"/>
      <c r="SLG7" s="64"/>
      <c r="SLP7" s="64"/>
      <c r="SLU7" s="218"/>
      <c r="SLV7" s="64"/>
      <c r="SLW7" s="64"/>
      <c r="SMF7" s="64"/>
      <c r="SMK7" s="218"/>
      <c r="SML7" s="64"/>
      <c r="SMM7" s="64"/>
      <c r="SMV7" s="64"/>
      <c r="SNA7" s="218"/>
      <c r="SNB7" s="64"/>
      <c r="SNC7" s="64"/>
      <c r="SNL7" s="64"/>
      <c r="SNQ7" s="218"/>
      <c r="SNR7" s="64"/>
      <c r="SNS7" s="64"/>
      <c r="SOB7" s="64"/>
      <c r="SOG7" s="218"/>
      <c r="SOH7" s="64"/>
      <c r="SOI7" s="64"/>
      <c r="SOR7" s="64"/>
      <c r="SOW7" s="218"/>
      <c r="SOX7" s="64"/>
      <c r="SOY7" s="64"/>
      <c r="SPH7" s="64"/>
      <c r="SPM7" s="218"/>
      <c r="SPN7" s="64"/>
      <c r="SPO7" s="64"/>
      <c r="SPX7" s="64"/>
      <c r="SQC7" s="218"/>
      <c r="SQD7" s="64"/>
      <c r="SQE7" s="64"/>
      <c r="SQN7" s="64"/>
      <c r="SQS7" s="218"/>
      <c r="SQT7" s="64"/>
      <c r="SQU7" s="64"/>
      <c r="SRD7" s="64"/>
      <c r="SRI7" s="218"/>
      <c r="SRJ7" s="64"/>
      <c r="SRK7" s="64"/>
      <c r="SRT7" s="64"/>
      <c r="SRY7" s="218"/>
      <c r="SRZ7" s="64"/>
      <c r="SSA7" s="64"/>
      <c r="SSJ7" s="64"/>
      <c r="SSO7" s="218"/>
      <c r="SSP7" s="64"/>
      <c r="SSQ7" s="64"/>
      <c r="SSZ7" s="64"/>
      <c r="STE7" s="218"/>
      <c r="STF7" s="64"/>
      <c r="STG7" s="64"/>
      <c r="STP7" s="64"/>
      <c r="STU7" s="218"/>
      <c r="STV7" s="64"/>
      <c r="STW7" s="64"/>
      <c r="SUF7" s="64"/>
      <c r="SUK7" s="218"/>
      <c r="SUL7" s="64"/>
      <c r="SUM7" s="64"/>
      <c r="SUV7" s="64"/>
      <c r="SVA7" s="218"/>
      <c r="SVB7" s="64"/>
      <c r="SVC7" s="64"/>
      <c r="SVL7" s="64"/>
      <c r="SVQ7" s="218"/>
      <c r="SVR7" s="64"/>
      <c r="SVS7" s="64"/>
      <c r="SWB7" s="64"/>
      <c r="SWG7" s="218"/>
      <c r="SWH7" s="64"/>
      <c r="SWI7" s="64"/>
      <c r="SWR7" s="64"/>
      <c r="SWW7" s="218"/>
      <c r="SWX7" s="64"/>
      <c r="SWY7" s="64"/>
      <c r="SXH7" s="64"/>
      <c r="SXM7" s="218"/>
      <c r="SXN7" s="64"/>
      <c r="SXO7" s="64"/>
      <c r="SXX7" s="64"/>
      <c r="SYC7" s="218"/>
      <c r="SYD7" s="64"/>
      <c r="SYE7" s="64"/>
      <c r="SYN7" s="64"/>
      <c r="SYS7" s="218"/>
      <c r="SYT7" s="64"/>
      <c r="SYU7" s="64"/>
      <c r="SZD7" s="64"/>
      <c r="SZI7" s="218"/>
      <c r="SZJ7" s="64"/>
      <c r="SZK7" s="64"/>
      <c r="SZT7" s="64"/>
      <c r="SZY7" s="218"/>
      <c r="SZZ7" s="64"/>
      <c r="TAA7" s="64"/>
      <c r="TAJ7" s="64"/>
      <c r="TAO7" s="218"/>
      <c r="TAP7" s="64"/>
      <c r="TAQ7" s="64"/>
      <c r="TAZ7" s="64"/>
      <c r="TBE7" s="218"/>
      <c r="TBF7" s="64"/>
      <c r="TBG7" s="64"/>
      <c r="TBP7" s="64"/>
      <c r="TBU7" s="218"/>
      <c r="TBV7" s="64"/>
      <c r="TBW7" s="64"/>
      <c r="TCF7" s="64"/>
      <c r="TCK7" s="218"/>
      <c r="TCL7" s="64"/>
      <c r="TCM7" s="64"/>
      <c r="TCV7" s="64"/>
      <c r="TDA7" s="218"/>
      <c r="TDB7" s="64"/>
      <c r="TDC7" s="64"/>
      <c r="TDL7" s="64"/>
      <c r="TDQ7" s="218"/>
      <c r="TDR7" s="64"/>
      <c r="TDS7" s="64"/>
      <c r="TEB7" s="64"/>
      <c r="TEG7" s="218"/>
      <c r="TEH7" s="64"/>
      <c r="TEI7" s="64"/>
      <c r="TER7" s="64"/>
      <c r="TEW7" s="218"/>
      <c r="TEX7" s="64"/>
      <c r="TEY7" s="64"/>
      <c r="TFH7" s="64"/>
      <c r="TFM7" s="218"/>
      <c r="TFN7" s="64"/>
      <c r="TFO7" s="64"/>
      <c r="TFX7" s="64"/>
      <c r="TGC7" s="218"/>
      <c r="TGD7" s="64"/>
      <c r="TGE7" s="64"/>
      <c r="TGN7" s="64"/>
      <c r="TGS7" s="218"/>
      <c r="TGT7" s="64"/>
      <c r="TGU7" s="64"/>
      <c r="THD7" s="64"/>
      <c r="THI7" s="218"/>
      <c r="THJ7" s="64"/>
      <c r="THK7" s="64"/>
      <c r="THT7" s="64"/>
      <c r="THY7" s="218"/>
      <c r="THZ7" s="64"/>
      <c r="TIA7" s="64"/>
      <c r="TIJ7" s="64"/>
      <c r="TIO7" s="218"/>
      <c r="TIP7" s="64"/>
      <c r="TIQ7" s="64"/>
      <c r="TIZ7" s="64"/>
      <c r="TJE7" s="218"/>
      <c r="TJF7" s="64"/>
      <c r="TJG7" s="64"/>
      <c r="TJP7" s="64"/>
      <c r="TJU7" s="218"/>
      <c r="TJV7" s="64"/>
      <c r="TJW7" s="64"/>
      <c r="TKF7" s="64"/>
      <c r="TKK7" s="218"/>
      <c r="TKL7" s="64"/>
      <c r="TKM7" s="64"/>
      <c r="TKV7" s="64"/>
      <c r="TLA7" s="218"/>
      <c r="TLB7" s="64"/>
      <c r="TLC7" s="64"/>
      <c r="TLL7" s="64"/>
      <c r="TLQ7" s="218"/>
      <c r="TLR7" s="64"/>
      <c r="TLS7" s="64"/>
      <c r="TMB7" s="64"/>
      <c r="TMG7" s="218"/>
      <c r="TMH7" s="64"/>
      <c r="TMI7" s="64"/>
      <c r="TMR7" s="64"/>
      <c r="TMW7" s="218"/>
      <c r="TMX7" s="64"/>
      <c r="TMY7" s="64"/>
      <c r="TNH7" s="64"/>
      <c r="TNM7" s="218"/>
      <c r="TNN7" s="64"/>
      <c r="TNO7" s="64"/>
      <c r="TNX7" s="64"/>
      <c r="TOC7" s="218"/>
      <c r="TOD7" s="64"/>
      <c r="TOE7" s="64"/>
      <c r="TON7" s="64"/>
      <c r="TOS7" s="218"/>
      <c r="TOT7" s="64"/>
      <c r="TOU7" s="64"/>
      <c r="TPD7" s="64"/>
      <c r="TPI7" s="218"/>
      <c r="TPJ7" s="64"/>
      <c r="TPK7" s="64"/>
      <c r="TPT7" s="64"/>
      <c r="TPY7" s="218"/>
      <c r="TPZ7" s="64"/>
      <c r="TQA7" s="64"/>
      <c r="TQJ7" s="64"/>
      <c r="TQO7" s="218"/>
      <c r="TQP7" s="64"/>
      <c r="TQQ7" s="64"/>
      <c r="TQZ7" s="64"/>
      <c r="TRE7" s="218"/>
      <c r="TRF7" s="64"/>
      <c r="TRG7" s="64"/>
      <c r="TRP7" s="64"/>
      <c r="TRU7" s="218"/>
      <c r="TRV7" s="64"/>
      <c r="TRW7" s="64"/>
      <c r="TSF7" s="64"/>
      <c r="TSK7" s="218"/>
      <c r="TSL7" s="64"/>
      <c r="TSM7" s="64"/>
      <c r="TSV7" s="64"/>
      <c r="TTA7" s="218"/>
      <c r="TTB7" s="64"/>
      <c r="TTC7" s="64"/>
      <c r="TTL7" s="64"/>
      <c r="TTQ7" s="218"/>
      <c r="TTR7" s="64"/>
      <c r="TTS7" s="64"/>
      <c r="TUB7" s="64"/>
      <c r="TUG7" s="218"/>
      <c r="TUH7" s="64"/>
      <c r="TUI7" s="64"/>
      <c r="TUR7" s="64"/>
      <c r="TUW7" s="218"/>
      <c r="TUX7" s="64"/>
      <c r="TUY7" s="64"/>
      <c r="TVH7" s="64"/>
      <c r="TVM7" s="218"/>
      <c r="TVN7" s="64"/>
      <c r="TVO7" s="64"/>
      <c r="TVX7" s="64"/>
      <c r="TWC7" s="218"/>
      <c r="TWD7" s="64"/>
      <c r="TWE7" s="64"/>
      <c r="TWN7" s="64"/>
      <c r="TWS7" s="218"/>
      <c r="TWT7" s="64"/>
      <c r="TWU7" s="64"/>
      <c r="TXD7" s="64"/>
      <c r="TXI7" s="218"/>
      <c r="TXJ7" s="64"/>
      <c r="TXK7" s="64"/>
      <c r="TXT7" s="64"/>
      <c r="TXY7" s="218"/>
      <c r="TXZ7" s="64"/>
      <c r="TYA7" s="64"/>
      <c r="TYJ7" s="64"/>
      <c r="TYO7" s="218"/>
      <c r="TYP7" s="64"/>
      <c r="TYQ7" s="64"/>
      <c r="TYZ7" s="64"/>
      <c r="TZE7" s="218"/>
      <c r="TZF7" s="64"/>
      <c r="TZG7" s="64"/>
      <c r="TZP7" s="64"/>
      <c r="TZU7" s="218"/>
      <c r="TZV7" s="64"/>
      <c r="TZW7" s="64"/>
      <c r="UAF7" s="64"/>
      <c r="UAK7" s="218"/>
      <c r="UAL7" s="64"/>
      <c r="UAM7" s="64"/>
      <c r="UAV7" s="64"/>
      <c r="UBA7" s="218"/>
      <c r="UBB7" s="64"/>
      <c r="UBC7" s="64"/>
      <c r="UBL7" s="64"/>
      <c r="UBQ7" s="218"/>
      <c r="UBR7" s="64"/>
      <c r="UBS7" s="64"/>
      <c r="UCB7" s="64"/>
      <c r="UCG7" s="218"/>
      <c r="UCH7" s="64"/>
      <c r="UCI7" s="64"/>
      <c r="UCR7" s="64"/>
      <c r="UCW7" s="218"/>
      <c r="UCX7" s="64"/>
      <c r="UCY7" s="64"/>
      <c r="UDH7" s="64"/>
      <c r="UDM7" s="218"/>
      <c r="UDN7" s="64"/>
      <c r="UDO7" s="64"/>
      <c r="UDX7" s="64"/>
      <c r="UEC7" s="218"/>
      <c r="UED7" s="64"/>
      <c r="UEE7" s="64"/>
      <c r="UEN7" s="64"/>
      <c r="UES7" s="218"/>
      <c r="UET7" s="64"/>
      <c r="UEU7" s="64"/>
      <c r="UFD7" s="64"/>
      <c r="UFI7" s="218"/>
      <c r="UFJ7" s="64"/>
      <c r="UFK7" s="64"/>
      <c r="UFT7" s="64"/>
      <c r="UFY7" s="218"/>
      <c r="UFZ7" s="64"/>
      <c r="UGA7" s="64"/>
      <c r="UGJ7" s="64"/>
      <c r="UGO7" s="218"/>
      <c r="UGP7" s="64"/>
      <c r="UGQ7" s="64"/>
      <c r="UGZ7" s="64"/>
      <c r="UHE7" s="218"/>
      <c r="UHF7" s="64"/>
      <c r="UHG7" s="64"/>
      <c r="UHP7" s="64"/>
      <c r="UHU7" s="218"/>
      <c r="UHV7" s="64"/>
      <c r="UHW7" s="64"/>
      <c r="UIF7" s="64"/>
      <c r="UIK7" s="218"/>
      <c r="UIL7" s="64"/>
      <c r="UIM7" s="64"/>
      <c r="UIV7" s="64"/>
      <c r="UJA7" s="218"/>
      <c r="UJB7" s="64"/>
      <c r="UJC7" s="64"/>
      <c r="UJL7" s="64"/>
      <c r="UJQ7" s="218"/>
      <c r="UJR7" s="64"/>
      <c r="UJS7" s="64"/>
      <c r="UKB7" s="64"/>
      <c r="UKG7" s="218"/>
      <c r="UKH7" s="64"/>
      <c r="UKI7" s="64"/>
      <c r="UKR7" s="64"/>
      <c r="UKW7" s="218"/>
      <c r="UKX7" s="64"/>
      <c r="UKY7" s="64"/>
      <c r="ULH7" s="64"/>
      <c r="ULM7" s="218"/>
      <c r="ULN7" s="64"/>
      <c r="ULO7" s="64"/>
      <c r="ULX7" s="64"/>
      <c r="UMC7" s="218"/>
      <c r="UMD7" s="64"/>
      <c r="UME7" s="64"/>
      <c r="UMN7" s="64"/>
      <c r="UMS7" s="218"/>
      <c r="UMT7" s="64"/>
      <c r="UMU7" s="64"/>
      <c r="UND7" s="64"/>
      <c r="UNI7" s="218"/>
      <c r="UNJ7" s="64"/>
      <c r="UNK7" s="64"/>
      <c r="UNT7" s="64"/>
      <c r="UNY7" s="218"/>
      <c r="UNZ7" s="64"/>
      <c r="UOA7" s="64"/>
      <c r="UOJ7" s="64"/>
      <c r="UOO7" s="218"/>
      <c r="UOP7" s="64"/>
      <c r="UOQ7" s="64"/>
      <c r="UOZ7" s="64"/>
      <c r="UPE7" s="218"/>
      <c r="UPF7" s="64"/>
      <c r="UPG7" s="64"/>
      <c r="UPP7" s="64"/>
      <c r="UPU7" s="218"/>
      <c r="UPV7" s="64"/>
      <c r="UPW7" s="64"/>
      <c r="UQF7" s="64"/>
      <c r="UQK7" s="218"/>
      <c r="UQL7" s="64"/>
      <c r="UQM7" s="64"/>
      <c r="UQV7" s="64"/>
      <c r="URA7" s="218"/>
      <c r="URB7" s="64"/>
      <c r="URC7" s="64"/>
      <c r="URL7" s="64"/>
      <c r="URQ7" s="218"/>
      <c r="URR7" s="64"/>
      <c r="URS7" s="64"/>
      <c r="USB7" s="64"/>
      <c r="USG7" s="218"/>
      <c r="USH7" s="64"/>
      <c r="USI7" s="64"/>
      <c r="USR7" s="64"/>
      <c r="USW7" s="218"/>
      <c r="USX7" s="64"/>
      <c r="USY7" s="64"/>
      <c r="UTH7" s="64"/>
      <c r="UTM7" s="218"/>
      <c r="UTN7" s="64"/>
      <c r="UTO7" s="64"/>
      <c r="UTX7" s="64"/>
      <c r="UUC7" s="218"/>
      <c r="UUD7" s="64"/>
      <c r="UUE7" s="64"/>
      <c r="UUN7" s="64"/>
      <c r="UUS7" s="218"/>
      <c r="UUT7" s="64"/>
      <c r="UUU7" s="64"/>
      <c r="UVD7" s="64"/>
      <c r="UVI7" s="218"/>
      <c r="UVJ7" s="64"/>
      <c r="UVK7" s="64"/>
      <c r="UVT7" s="64"/>
      <c r="UVY7" s="218"/>
      <c r="UVZ7" s="64"/>
      <c r="UWA7" s="64"/>
      <c r="UWJ7" s="64"/>
      <c r="UWO7" s="218"/>
      <c r="UWP7" s="64"/>
      <c r="UWQ7" s="64"/>
      <c r="UWZ7" s="64"/>
      <c r="UXE7" s="218"/>
      <c r="UXF7" s="64"/>
      <c r="UXG7" s="64"/>
      <c r="UXP7" s="64"/>
      <c r="UXU7" s="218"/>
      <c r="UXV7" s="64"/>
      <c r="UXW7" s="64"/>
      <c r="UYF7" s="64"/>
      <c r="UYK7" s="218"/>
      <c r="UYL7" s="64"/>
      <c r="UYM7" s="64"/>
      <c r="UYV7" s="64"/>
      <c r="UZA7" s="218"/>
      <c r="UZB7" s="64"/>
      <c r="UZC7" s="64"/>
      <c r="UZL7" s="64"/>
      <c r="UZQ7" s="218"/>
      <c r="UZR7" s="64"/>
      <c r="UZS7" s="64"/>
      <c r="VAB7" s="64"/>
      <c r="VAG7" s="218"/>
      <c r="VAH7" s="64"/>
      <c r="VAI7" s="64"/>
      <c r="VAR7" s="64"/>
      <c r="VAW7" s="218"/>
      <c r="VAX7" s="64"/>
      <c r="VAY7" s="64"/>
      <c r="VBH7" s="64"/>
      <c r="VBM7" s="218"/>
      <c r="VBN7" s="64"/>
      <c r="VBO7" s="64"/>
      <c r="VBX7" s="64"/>
      <c r="VCC7" s="218"/>
      <c r="VCD7" s="64"/>
      <c r="VCE7" s="64"/>
      <c r="VCN7" s="64"/>
      <c r="VCS7" s="218"/>
      <c r="VCT7" s="64"/>
      <c r="VCU7" s="64"/>
      <c r="VDD7" s="64"/>
      <c r="VDI7" s="218"/>
      <c r="VDJ7" s="64"/>
      <c r="VDK7" s="64"/>
      <c r="VDT7" s="64"/>
      <c r="VDY7" s="218"/>
      <c r="VDZ7" s="64"/>
      <c r="VEA7" s="64"/>
      <c r="VEJ7" s="64"/>
      <c r="VEO7" s="218"/>
      <c r="VEP7" s="64"/>
      <c r="VEQ7" s="64"/>
      <c r="VEZ7" s="64"/>
      <c r="VFE7" s="218"/>
      <c r="VFF7" s="64"/>
      <c r="VFG7" s="64"/>
      <c r="VFP7" s="64"/>
      <c r="VFU7" s="218"/>
      <c r="VFV7" s="64"/>
      <c r="VFW7" s="64"/>
      <c r="VGF7" s="64"/>
      <c r="VGK7" s="218"/>
      <c r="VGL7" s="64"/>
      <c r="VGM7" s="64"/>
      <c r="VGV7" s="64"/>
      <c r="VHA7" s="218"/>
      <c r="VHB7" s="64"/>
      <c r="VHC7" s="64"/>
      <c r="VHL7" s="64"/>
      <c r="VHQ7" s="218"/>
      <c r="VHR7" s="64"/>
      <c r="VHS7" s="64"/>
      <c r="VIB7" s="64"/>
      <c r="VIG7" s="218"/>
      <c r="VIH7" s="64"/>
      <c r="VII7" s="64"/>
      <c r="VIR7" s="64"/>
      <c r="VIW7" s="218"/>
      <c r="VIX7" s="64"/>
      <c r="VIY7" s="64"/>
      <c r="VJH7" s="64"/>
      <c r="VJM7" s="218"/>
      <c r="VJN7" s="64"/>
      <c r="VJO7" s="64"/>
      <c r="VJX7" s="64"/>
      <c r="VKC7" s="218"/>
      <c r="VKD7" s="64"/>
      <c r="VKE7" s="64"/>
      <c r="VKN7" s="64"/>
      <c r="VKS7" s="218"/>
      <c r="VKT7" s="64"/>
      <c r="VKU7" s="64"/>
      <c r="VLD7" s="64"/>
      <c r="VLI7" s="218"/>
      <c r="VLJ7" s="64"/>
      <c r="VLK7" s="64"/>
      <c r="VLT7" s="64"/>
      <c r="VLY7" s="218"/>
      <c r="VLZ7" s="64"/>
      <c r="VMA7" s="64"/>
      <c r="VMJ7" s="64"/>
      <c r="VMO7" s="218"/>
      <c r="VMP7" s="64"/>
      <c r="VMQ7" s="64"/>
      <c r="VMZ7" s="64"/>
      <c r="VNE7" s="218"/>
      <c r="VNF7" s="64"/>
      <c r="VNG7" s="64"/>
      <c r="VNP7" s="64"/>
      <c r="VNU7" s="218"/>
      <c r="VNV7" s="64"/>
      <c r="VNW7" s="64"/>
      <c r="VOF7" s="64"/>
      <c r="VOK7" s="218"/>
      <c r="VOL7" s="64"/>
      <c r="VOM7" s="64"/>
      <c r="VOV7" s="64"/>
      <c r="VPA7" s="218"/>
      <c r="VPB7" s="64"/>
      <c r="VPC7" s="64"/>
      <c r="VPL7" s="64"/>
      <c r="VPQ7" s="218"/>
      <c r="VPR7" s="64"/>
      <c r="VPS7" s="64"/>
      <c r="VQB7" s="64"/>
      <c r="VQG7" s="218"/>
      <c r="VQH7" s="64"/>
      <c r="VQI7" s="64"/>
      <c r="VQR7" s="64"/>
      <c r="VQW7" s="218"/>
      <c r="VQX7" s="64"/>
      <c r="VQY7" s="64"/>
      <c r="VRH7" s="64"/>
      <c r="VRM7" s="218"/>
      <c r="VRN7" s="64"/>
      <c r="VRO7" s="64"/>
      <c r="VRX7" s="64"/>
      <c r="VSC7" s="218"/>
      <c r="VSD7" s="64"/>
      <c r="VSE7" s="64"/>
      <c r="VSN7" s="64"/>
      <c r="VSS7" s="218"/>
      <c r="VST7" s="64"/>
      <c r="VSU7" s="64"/>
      <c r="VTD7" s="64"/>
      <c r="VTI7" s="218"/>
      <c r="VTJ7" s="64"/>
      <c r="VTK7" s="64"/>
      <c r="VTT7" s="64"/>
      <c r="VTY7" s="218"/>
      <c r="VTZ7" s="64"/>
      <c r="VUA7" s="64"/>
      <c r="VUJ7" s="64"/>
      <c r="VUO7" s="218"/>
      <c r="VUP7" s="64"/>
      <c r="VUQ7" s="64"/>
      <c r="VUZ7" s="64"/>
      <c r="VVE7" s="218"/>
      <c r="VVF7" s="64"/>
      <c r="VVG7" s="64"/>
      <c r="VVP7" s="64"/>
      <c r="VVU7" s="218"/>
      <c r="VVV7" s="64"/>
      <c r="VVW7" s="64"/>
      <c r="VWF7" s="64"/>
      <c r="VWK7" s="218"/>
      <c r="VWL7" s="64"/>
      <c r="VWM7" s="64"/>
      <c r="VWV7" s="64"/>
      <c r="VXA7" s="218"/>
      <c r="VXB7" s="64"/>
      <c r="VXC7" s="64"/>
      <c r="VXL7" s="64"/>
      <c r="VXQ7" s="218"/>
      <c r="VXR7" s="64"/>
      <c r="VXS7" s="64"/>
      <c r="VYB7" s="64"/>
      <c r="VYG7" s="218"/>
      <c r="VYH7" s="64"/>
      <c r="VYI7" s="64"/>
      <c r="VYR7" s="64"/>
      <c r="VYW7" s="218"/>
      <c r="VYX7" s="64"/>
      <c r="VYY7" s="64"/>
      <c r="VZH7" s="64"/>
      <c r="VZM7" s="218"/>
      <c r="VZN7" s="64"/>
      <c r="VZO7" s="64"/>
      <c r="VZX7" s="64"/>
      <c r="WAC7" s="218"/>
      <c r="WAD7" s="64"/>
      <c r="WAE7" s="64"/>
      <c r="WAN7" s="64"/>
      <c r="WAS7" s="218"/>
      <c r="WAT7" s="64"/>
      <c r="WAU7" s="64"/>
      <c r="WBD7" s="64"/>
      <c r="WBI7" s="218"/>
      <c r="WBJ7" s="64"/>
      <c r="WBK7" s="64"/>
      <c r="WBT7" s="64"/>
      <c r="WBY7" s="218"/>
      <c r="WBZ7" s="64"/>
      <c r="WCA7" s="64"/>
      <c r="WCJ7" s="64"/>
      <c r="WCO7" s="218"/>
      <c r="WCP7" s="64"/>
      <c r="WCQ7" s="64"/>
      <c r="WCZ7" s="64"/>
      <c r="WDE7" s="218"/>
      <c r="WDF7" s="64"/>
      <c r="WDG7" s="64"/>
      <c r="WDP7" s="64"/>
      <c r="WDU7" s="218"/>
      <c r="WDV7" s="64"/>
      <c r="WDW7" s="64"/>
      <c r="WEF7" s="64"/>
      <c r="WEK7" s="218"/>
      <c r="WEL7" s="64"/>
      <c r="WEM7" s="64"/>
      <c r="WEV7" s="64"/>
      <c r="WFA7" s="218"/>
      <c r="WFB7" s="64"/>
      <c r="WFC7" s="64"/>
      <c r="WFL7" s="64"/>
      <c r="WFQ7" s="218"/>
      <c r="WFR7" s="64"/>
      <c r="WFS7" s="64"/>
      <c r="WGB7" s="64"/>
      <c r="WGG7" s="218"/>
      <c r="WGH7" s="64"/>
      <c r="WGI7" s="64"/>
      <c r="WGR7" s="64"/>
      <c r="WGW7" s="218"/>
      <c r="WGX7" s="64"/>
      <c r="WGY7" s="64"/>
      <c r="WHH7" s="64"/>
      <c r="WHM7" s="218"/>
      <c r="WHN7" s="64"/>
      <c r="WHO7" s="64"/>
      <c r="WHX7" s="64"/>
      <c r="WIC7" s="218"/>
      <c r="WID7" s="64"/>
      <c r="WIE7" s="64"/>
      <c r="WIN7" s="64"/>
      <c r="WIS7" s="218"/>
      <c r="WIT7" s="64"/>
      <c r="WIU7" s="64"/>
      <c r="WJD7" s="64"/>
      <c r="WJI7" s="218"/>
      <c r="WJJ7" s="64"/>
      <c r="WJK7" s="64"/>
      <c r="WJT7" s="64"/>
      <c r="WJY7" s="218"/>
      <c r="WJZ7" s="64"/>
      <c r="WKA7" s="64"/>
      <c r="WKJ7" s="64"/>
      <c r="WKO7" s="218"/>
      <c r="WKP7" s="64"/>
      <c r="WKQ7" s="64"/>
      <c r="WKZ7" s="64"/>
      <c r="WLE7" s="218"/>
      <c r="WLF7" s="64"/>
      <c r="WLG7" s="64"/>
      <c r="WLP7" s="64"/>
      <c r="WLU7" s="218"/>
      <c r="WLV7" s="64"/>
      <c r="WLW7" s="64"/>
      <c r="WMF7" s="64"/>
      <c r="WMK7" s="218"/>
      <c r="WML7" s="64"/>
      <c r="WMM7" s="64"/>
      <c r="WMV7" s="64"/>
      <c r="WNA7" s="218"/>
      <c r="WNB7" s="64"/>
      <c r="WNC7" s="64"/>
      <c r="WNL7" s="64"/>
      <c r="WNQ7" s="218"/>
      <c r="WNR7" s="64"/>
      <c r="WNS7" s="64"/>
      <c r="WOB7" s="64"/>
      <c r="WOG7" s="218"/>
      <c r="WOH7" s="64"/>
      <c r="WOI7" s="64"/>
      <c r="WOR7" s="64"/>
      <c r="WOW7" s="218"/>
      <c r="WOX7" s="64"/>
      <c r="WOY7" s="64"/>
      <c r="WPH7" s="64"/>
      <c r="WPM7" s="218"/>
      <c r="WPN7" s="64"/>
      <c r="WPO7" s="64"/>
      <c r="WPX7" s="64"/>
      <c r="WQC7" s="218"/>
      <c r="WQD7" s="64"/>
      <c r="WQE7" s="64"/>
      <c r="WQN7" s="64"/>
      <c r="WQS7" s="218"/>
      <c r="WQT7" s="64"/>
      <c r="WQU7" s="64"/>
      <c r="WRD7" s="64"/>
      <c r="WRI7" s="218"/>
      <c r="WRJ7" s="64"/>
      <c r="WRK7" s="64"/>
      <c r="WRT7" s="64"/>
      <c r="WRY7" s="218"/>
      <c r="WRZ7" s="64"/>
      <c r="WSA7" s="64"/>
      <c r="WSJ7" s="64"/>
      <c r="WSO7" s="218"/>
      <c r="WSP7" s="64"/>
      <c r="WSQ7" s="64"/>
      <c r="WSZ7" s="64"/>
      <c r="WTE7" s="218"/>
      <c r="WTF7" s="64"/>
      <c r="WTG7" s="64"/>
      <c r="WTP7" s="64"/>
      <c r="WTU7" s="218"/>
      <c r="WTV7" s="64"/>
      <c r="WTW7" s="64"/>
      <c r="WUF7" s="64"/>
      <c r="WUK7" s="218"/>
      <c r="WUL7" s="64"/>
      <c r="WUM7" s="64"/>
      <c r="WUV7" s="64"/>
      <c r="WVA7" s="218"/>
      <c r="WVB7" s="64"/>
      <c r="WVC7" s="64"/>
      <c r="WVL7" s="64"/>
      <c r="WVQ7" s="218"/>
      <c r="WVR7" s="64"/>
      <c r="WVS7" s="64"/>
      <c r="WWB7" s="64"/>
      <c r="WWG7" s="218"/>
      <c r="WWH7" s="64"/>
      <c r="WWI7" s="64"/>
      <c r="WWR7" s="64"/>
      <c r="WWW7" s="218"/>
      <c r="WWX7" s="64"/>
      <c r="WWY7" s="64"/>
      <c r="WXH7" s="64"/>
      <c r="WXM7" s="218"/>
      <c r="WXN7" s="64"/>
      <c r="WXO7" s="64"/>
      <c r="WXX7" s="64"/>
      <c r="WYC7" s="218"/>
      <c r="WYD7" s="64"/>
      <c r="WYE7" s="64"/>
      <c r="WYN7" s="64"/>
      <c r="WYS7" s="218"/>
      <c r="WYT7" s="64"/>
      <c r="WYU7" s="64"/>
      <c r="WZD7" s="64"/>
      <c r="WZI7" s="218"/>
      <c r="WZJ7" s="64"/>
      <c r="WZK7" s="64"/>
      <c r="WZT7" s="64"/>
      <c r="WZY7" s="218"/>
      <c r="WZZ7" s="64"/>
      <c r="XAA7" s="64"/>
      <c r="XAJ7" s="64"/>
      <c r="XAO7" s="218"/>
      <c r="XAP7" s="64"/>
      <c r="XAQ7" s="64"/>
      <c r="XAZ7" s="64"/>
      <c r="XBE7" s="218"/>
      <c r="XBF7" s="64"/>
      <c r="XBG7" s="64"/>
      <c r="XBP7" s="64"/>
      <c r="XBU7" s="218"/>
      <c r="XBV7" s="64"/>
      <c r="XBW7" s="64"/>
      <c r="XCF7" s="64"/>
      <c r="XCK7" s="218"/>
      <c r="XCL7" s="64"/>
      <c r="XCM7" s="64"/>
      <c r="XCV7" s="64"/>
      <c r="XDA7" s="218"/>
      <c r="XDB7" s="64"/>
      <c r="XDC7" s="64"/>
      <c r="XDL7" s="64"/>
      <c r="XDQ7" s="218"/>
      <c r="XDR7" s="64"/>
      <c r="XDS7" s="64"/>
      <c r="XEB7" s="64"/>
      <c r="XEG7" s="218"/>
      <c r="XEH7" s="64"/>
      <c r="XEI7" s="64"/>
      <c r="XER7" s="64"/>
    </row>
    <row r="8" spans="1:1019 1028:2043 2052:3067 3076:4091 4100:5115 5124:6139 6148:7163 7172:8187 8196:9211 9220:10235 10244:11259 11268:12283 12292:13307 13316:14331 14340:15355 15364:16372" ht="24.75" customHeight="1" x14ac:dyDescent="0.25">
      <c r="A8" s="218"/>
      <c r="B8" s="1764" t="s">
        <v>102</v>
      </c>
      <c r="C8" s="1765"/>
      <c r="D8" s="1766"/>
      <c r="E8" s="1766"/>
      <c r="F8" s="1766"/>
      <c r="G8" s="1766"/>
      <c r="H8" s="1767"/>
      <c r="I8" s="63"/>
      <c r="J8" s="63"/>
      <c r="K8" s="64"/>
      <c r="T8" s="64"/>
      <c r="Y8" s="218"/>
      <c r="Z8" s="64"/>
      <c r="AA8" s="64"/>
      <c r="AJ8" s="64"/>
      <c r="AO8" s="218"/>
      <c r="AP8" s="64"/>
      <c r="AQ8" s="64"/>
      <c r="AZ8" s="64"/>
      <c r="BE8" s="218"/>
      <c r="BF8" s="64"/>
      <c r="BG8" s="64"/>
      <c r="BP8" s="64"/>
      <c r="BU8" s="218"/>
      <c r="BV8" s="64"/>
      <c r="BW8" s="64"/>
      <c r="CF8" s="64"/>
      <c r="CK8" s="218"/>
      <c r="CL8" s="64"/>
      <c r="CM8" s="64"/>
      <c r="CV8" s="64"/>
      <c r="DA8" s="218"/>
      <c r="DB8" s="64"/>
      <c r="DC8" s="64"/>
      <c r="DL8" s="64"/>
      <c r="DQ8" s="218"/>
      <c r="DR8" s="64"/>
      <c r="DS8" s="64"/>
      <c r="EB8" s="64"/>
      <c r="EG8" s="218"/>
      <c r="EH8" s="64"/>
      <c r="EI8" s="64"/>
      <c r="ER8" s="64"/>
      <c r="EW8" s="218"/>
      <c r="EX8" s="64"/>
      <c r="EY8" s="64"/>
      <c r="FH8" s="64"/>
      <c r="FM8" s="218"/>
      <c r="FN8" s="64"/>
      <c r="FO8" s="64"/>
      <c r="FX8" s="64"/>
      <c r="GC8" s="218"/>
      <c r="GD8" s="64"/>
      <c r="GE8" s="64"/>
      <c r="GN8" s="64"/>
      <c r="GS8" s="218"/>
      <c r="GT8" s="64"/>
      <c r="GU8" s="64"/>
      <c r="HD8" s="64"/>
      <c r="HI8" s="218"/>
      <c r="HJ8" s="64"/>
      <c r="HK8" s="64"/>
      <c r="HT8" s="64"/>
      <c r="HY8" s="218"/>
      <c r="HZ8" s="64"/>
      <c r="IA8" s="64"/>
      <c r="IJ8" s="64"/>
      <c r="IO8" s="218"/>
      <c r="IP8" s="64"/>
      <c r="IQ8" s="64"/>
      <c r="IZ8" s="64"/>
      <c r="JE8" s="218"/>
      <c r="JF8" s="64"/>
      <c r="JG8" s="64"/>
      <c r="JP8" s="64"/>
      <c r="JU8" s="218"/>
      <c r="JV8" s="64"/>
      <c r="JW8" s="64"/>
      <c r="KF8" s="64"/>
      <c r="KK8" s="218"/>
      <c r="KL8" s="64"/>
      <c r="KM8" s="64"/>
      <c r="KV8" s="64"/>
      <c r="LA8" s="218"/>
      <c r="LB8" s="64"/>
      <c r="LC8" s="64"/>
      <c r="LL8" s="64"/>
      <c r="LQ8" s="218"/>
      <c r="LR8" s="64"/>
      <c r="LS8" s="64"/>
      <c r="MB8" s="64"/>
      <c r="MG8" s="218"/>
      <c r="MH8" s="64"/>
      <c r="MI8" s="64"/>
      <c r="MR8" s="64"/>
      <c r="MW8" s="218"/>
      <c r="MX8" s="64"/>
      <c r="MY8" s="64"/>
      <c r="NH8" s="64"/>
      <c r="NM8" s="218"/>
      <c r="NN8" s="64"/>
      <c r="NO8" s="64"/>
      <c r="NX8" s="64"/>
      <c r="OC8" s="218"/>
      <c r="OD8" s="64"/>
      <c r="OE8" s="64"/>
      <c r="ON8" s="64"/>
      <c r="OS8" s="218"/>
      <c r="OT8" s="64"/>
      <c r="OU8" s="64"/>
      <c r="PD8" s="64"/>
      <c r="PI8" s="218"/>
      <c r="PJ8" s="64"/>
      <c r="PK8" s="64"/>
      <c r="PT8" s="64"/>
      <c r="PY8" s="218"/>
      <c r="PZ8" s="64"/>
      <c r="QA8" s="64"/>
      <c r="QJ8" s="64"/>
      <c r="QO8" s="218"/>
      <c r="QP8" s="64"/>
      <c r="QQ8" s="64"/>
      <c r="QZ8" s="64"/>
      <c r="RE8" s="218"/>
      <c r="RF8" s="64"/>
      <c r="RG8" s="64"/>
      <c r="RP8" s="64"/>
      <c r="RU8" s="218"/>
      <c r="RV8" s="64"/>
      <c r="RW8" s="64"/>
      <c r="SF8" s="64"/>
      <c r="SK8" s="218"/>
      <c r="SL8" s="64"/>
      <c r="SM8" s="64"/>
      <c r="SV8" s="64"/>
      <c r="TA8" s="218"/>
      <c r="TB8" s="64"/>
      <c r="TC8" s="64"/>
      <c r="TL8" s="64"/>
      <c r="TQ8" s="218"/>
      <c r="TR8" s="64"/>
      <c r="TS8" s="64"/>
      <c r="UB8" s="64"/>
      <c r="UG8" s="218"/>
      <c r="UH8" s="64"/>
      <c r="UI8" s="64"/>
      <c r="UR8" s="64"/>
      <c r="UW8" s="218"/>
      <c r="UX8" s="64"/>
      <c r="UY8" s="64"/>
      <c r="VH8" s="64"/>
      <c r="VM8" s="218"/>
      <c r="VN8" s="64"/>
      <c r="VO8" s="64"/>
      <c r="VX8" s="64"/>
      <c r="WC8" s="218"/>
      <c r="WD8" s="64"/>
      <c r="WE8" s="64"/>
      <c r="WN8" s="64"/>
      <c r="WS8" s="218"/>
      <c r="WT8" s="64"/>
      <c r="WU8" s="64"/>
      <c r="XD8" s="64"/>
      <c r="XI8" s="218"/>
      <c r="XJ8" s="64"/>
      <c r="XK8" s="64"/>
      <c r="XT8" s="64"/>
      <c r="XY8" s="218"/>
      <c r="XZ8" s="64"/>
      <c r="YA8" s="64"/>
      <c r="YJ8" s="64"/>
      <c r="YO8" s="218"/>
      <c r="YP8" s="64"/>
      <c r="YQ8" s="64"/>
      <c r="YZ8" s="64"/>
      <c r="ZE8" s="218"/>
      <c r="ZF8" s="64"/>
      <c r="ZG8" s="64"/>
      <c r="ZP8" s="64"/>
      <c r="ZU8" s="218"/>
      <c r="ZV8" s="64"/>
      <c r="ZW8" s="64"/>
      <c r="AAF8" s="64"/>
      <c r="AAK8" s="218"/>
      <c r="AAL8" s="64"/>
      <c r="AAM8" s="64"/>
      <c r="AAV8" s="64"/>
      <c r="ABA8" s="218"/>
      <c r="ABB8" s="64"/>
      <c r="ABC8" s="64"/>
      <c r="ABL8" s="64"/>
      <c r="ABQ8" s="218"/>
      <c r="ABR8" s="64"/>
      <c r="ABS8" s="64"/>
      <c r="ACB8" s="64"/>
      <c r="ACG8" s="218"/>
      <c r="ACH8" s="64"/>
      <c r="ACI8" s="64"/>
      <c r="ACR8" s="64"/>
      <c r="ACW8" s="218"/>
      <c r="ACX8" s="64"/>
      <c r="ACY8" s="64"/>
      <c r="ADH8" s="64"/>
      <c r="ADM8" s="218"/>
      <c r="ADN8" s="64"/>
      <c r="ADO8" s="64"/>
      <c r="ADX8" s="64"/>
      <c r="AEC8" s="218"/>
      <c r="AED8" s="64"/>
      <c r="AEE8" s="64"/>
      <c r="AEN8" s="64"/>
      <c r="AES8" s="218"/>
      <c r="AET8" s="64"/>
      <c r="AEU8" s="64"/>
      <c r="AFD8" s="64"/>
      <c r="AFI8" s="218"/>
      <c r="AFJ8" s="64"/>
      <c r="AFK8" s="64"/>
      <c r="AFT8" s="64"/>
      <c r="AFY8" s="218"/>
      <c r="AFZ8" s="64"/>
      <c r="AGA8" s="64"/>
      <c r="AGJ8" s="64"/>
      <c r="AGO8" s="218"/>
      <c r="AGP8" s="64"/>
      <c r="AGQ8" s="64"/>
      <c r="AGZ8" s="64"/>
      <c r="AHE8" s="218"/>
      <c r="AHF8" s="64"/>
      <c r="AHG8" s="64"/>
      <c r="AHP8" s="64"/>
      <c r="AHU8" s="218"/>
      <c r="AHV8" s="64"/>
      <c r="AHW8" s="64"/>
      <c r="AIF8" s="64"/>
      <c r="AIK8" s="218"/>
      <c r="AIL8" s="64"/>
      <c r="AIM8" s="64"/>
      <c r="AIV8" s="64"/>
      <c r="AJA8" s="218"/>
      <c r="AJB8" s="64"/>
      <c r="AJC8" s="64"/>
      <c r="AJL8" s="64"/>
      <c r="AJQ8" s="218"/>
      <c r="AJR8" s="64"/>
      <c r="AJS8" s="64"/>
      <c r="AKB8" s="64"/>
      <c r="AKG8" s="218"/>
      <c r="AKH8" s="64"/>
      <c r="AKI8" s="64"/>
      <c r="AKR8" s="64"/>
      <c r="AKW8" s="218"/>
      <c r="AKX8" s="64"/>
      <c r="AKY8" s="64"/>
      <c r="ALH8" s="64"/>
      <c r="ALM8" s="218"/>
      <c r="ALN8" s="64"/>
      <c r="ALO8" s="64"/>
      <c r="ALX8" s="64"/>
      <c r="AMC8" s="218"/>
      <c r="AMD8" s="64"/>
      <c r="AME8" s="64"/>
      <c r="AMN8" s="64"/>
      <c r="AMS8" s="218"/>
      <c r="AMT8" s="64"/>
      <c r="AMU8" s="64"/>
      <c r="AND8" s="64"/>
      <c r="ANI8" s="218"/>
      <c r="ANJ8" s="64"/>
      <c r="ANK8" s="64"/>
      <c r="ANT8" s="64"/>
      <c r="ANY8" s="218"/>
      <c r="ANZ8" s="64"/>
      <c r="AOA8" s="64"/>
      <c r="AOJ8" s="64"/>
      <c r="AOO8" s="218"/>
      <c r="AOP8" s="64"/>
      <c r="AOQ8" s="64"/>
      <c r="AOZ8" s="64"/>
      <c r="APE8" s="218"/>
      <c r="APF8" s="64"/>
      <c r="APG8" s="64"/>
      <c r="APP8" s="64"/>
      <c r="APU8" s="218"/>
      <c r="APV8" s="64"/>
      <c r="APW8" s="64"/>
      <c r="AQF8" s="64"/>
      <c r="AQK8" s="218"/>
      <c r="AQL8" s="64"/>
      <c r="AQM8" s="64"/>
      <c r="AQV8" s="64"/>
      <c r="ARA8" s="218"/>
      <c r="ARB8" s="64"/>
      <c r="ARC8" s="64"/>
      <c r="ARL8" s="64"/>
      <c r="ARQ8" s="218"/>
      <c r="ARR8" s="64"/>
      <c r="ARS8" s="64"/>
      <c r="ASB8" s="64"/>
      <c r="ASG8" s="218"/>
      <c r="ASH8" s="64"/>
      <c r="ASI8" s="64"/>
      <c r="ASR8" s="64"/>
      <c r="ASW8" s="218"/>
      <c r="ASX8" s="64"/>
      <c r="ASY8" s="64"/>
      <c r="ATH8" s="64"/>
      <c r="ATM8" s="218"/>
      <c r="ATN8" s="64"/>
      <c r="ATO8" s="64"/>
      <c r="ATX8" s="64"/>
      <c r="AUC8" s="218"/>
      <c r="AUD8" s="64"/>
      <c r="AUE8" s="64"/>
      <c r="AUN8" s="64"/>
      <c r="AUS8" s="218"/>
      <c r="AUT8" s="64"/>
      <c r="AUU8" s="64"/>
      <c r="AVD8" s="64"/>
      <c r="AVI8" s="218"/>
      <c r="AVJ8" s="64"/>
      <c r="AVK8" s="64"/>
      <c r="AVT8" s="64"/>
      <c r="AVY8" s="218"/>
      <c r="AVZ8" s="64"/>
      <c r="AWA8" s="64"/>
      <c r="AWJ8" s="64"/>
      <c r="AWO8" s="218"/>
      <c r="AWP8" s="64"/>
      <c r="AWQ8" s="64"/>
      <c r="AWZ8" s="64"/>
      <c r="AXE8" s="218"/>
      <c r="AXF8" s="64"/>
      <c r="AXG8" s="64"/>
      <c r="AXP8" s="64"/>
      <c r="AXU8" s="218"/>
      <c r="AXV8" s="64"/>
      <c r="AXW8" s="64"/>
      <c r="AYF8" s="64"/>
      <c r="AYK8" s="218"/>
      <c r="AYL8" s="64"/>
      <c r="AYM8" s="64"/>
      <c r="AYV8" s="64"/>
      <c r="AZA8" s="218"/>
      <c r="AZB8" s="64"/>
      <c r="AZC8" s="64"/>
      <c r="AZL8" s="64"/>
      <c r="AZQ8" s="218"/>
      <c r="AZR8" s="64"/>
      <c r="AZS8" s="64"/>
      <c r="BAB8" s="64"/>
      <c r="BAG8" s="218"/>
      <c r="BAH8" s="64"/>
      <c r="BAI8" s="64"/>
      <c r="BAR8" s="64"/>
      <c r="BAW8" s="218"/>
      <c r="BAX8" s="64"/>
      <c r="BAY8" s="64"/>
      <c r="BBH8" s="64"/>
      <c r="BBM8" s="218"/>
      <c r="BBN8" s="64"/>
      <c r="BBO8" s="64"/>
      <c r="BBX8" s="64"/>
      <c r="BCC8" s="218"/>
      <c r="BCD8" s="64"/>
      <c r="BCE8" s="64"/>
      <c r="BCN8" s="64"/>
      <c r="BCS8" s="218"/>
      <c r="BCT8" s="64"/>
      <c r="BCU8" s="64"/>
      <c r="BDD8" s="64"/>
      <c r="BDI8" s="218"/>
      <c r="BDJ8" s="64"/>
      <c r="BDK8" s="64"/>
      <c r="BDT8" s="64"/>
      <c r="BDY8" s="218"/>
      <c r="BDZ8" s="64"/>
      <c r="BEA8" s="64"/>
      <c r="BEJ8" s="64"/>
      <c r="BEO8" s="218"/>
      <c r="BEP8" s="64"/>
      <c r="BEQ8" s="64"/>
      <c r="BEZ8" s="64"/>
      <c r="BFE8" s="218"/>
      <c r="BFF8" s="64"/>
      <c r="BFG8" s="64"/>
      <c r="BFP8" s="64"/>
      <c r="BFU8" s="218"/>
      <c r="BFV8" s="64"/>
      <c r="BFW8" s="64"/>
      <c r="BGF8" s="64"/>
      <c r="BGK8" s="218"/>
      <c r="BGL8" s="64"/>
      <c r="BGM8" s="64"/>
      <c r="BGV8" s="64"/>
      <c r="BHA8" s="218"/>
      <c r="BHB8" s="64"/>
      <c r="BHC8" s="64"/>
      <c r="BHL8" s="64"/>
      <c r="BHQ8" s="218"/>
      <c r="BHR8" s="64"/>
      <c r="BHS8" s="64"/>
      <c r="BIB8" s="64"/>
      <c r="BIG8" s="218"/>
      <c r="BIH8" s="64"/>
      <c r="BII8" s="64"/>
      <c r="BIR8" s="64"/>
      <c r="BIW8" s="218"/>
      <c r="BIX8" s="64"/>
      <c r="BIY8" s="64"/>
      <c r="BJH8" s="64"/>
      <c r="BJM8" s="218"/>
      <c r="BJN8" s="64"/>
      <c r="BJO8" s="64"/>
      <c r="BJX8" s="64"/>
      <c r="BKC8" s="218"/>
      <c r="BKD8" s="64"/>
      <c r="BKE8" s="64"/>
      <c r="BKN8" s="64"/>
      <c r="BKS8" s="218"/>
      <c r="BKT8" s="64"/>
      <c r="BKU8" s="64"/>
      <c r="BLD8" s="64"/>
      <c r="BLI8" s="218"/>
      <c r="BLJ8" s="64"/>
      <c r="BLK8" s="64"/>
      <c r="BLT8" s="64"/>
      <c r="BLY8" s="218"/>
      <c r="BLZ8" s="64"/>
      <c r="BMA8" s="64"/>
      <c r="BMJ8" s="64"/>
      <c r="BMO8" s="218"/>
      <c r="BMP8" s="64"/>
      <c r="BMQ8" s="64"/>
      <c r="BMZ8" s="64"/>
      <c r="BNE8" s="218"/>
      <c r="BNF8" s="64"/>
      <c r="BNG8" s="64"/>
      <c r="BNP8" s="64"/>
      <c r="BNU8" s="218"/>
      <c r="BNV8" s="64"/>
      <c r="BNW8" s="64"/>
      <c r="BOF8" s="64"/>
      <c r="BOK8" s="218"/>
      <c r="BOL8" s="64"/>
      <c r="BOM8" s="64"/>
      <c r="BOV8" s="64"/>
      <c r="BPA8" s="218"/>
      <c r="BPB8" s="64"/>
      <c r="BPC8" s="64"/>
      <c r="BPL8" s="64"/>
      <c r="BPQ8" s="218"/>
      <c r="BPR8" s="64"/>
      <c r="BPS8" s="64"/>
      <c r="BQB8" s="64"/>
      <c r="BQG8" s="218"/>
      <c r="BQH8" s="64"/>
      <c r="BQI8" s="64"/>
      <c r="BQR8" s="64"/>
      <c r="BQW8" s="218"/>
      <c r="BQX8" s="64"/>
      <c r="BQY8" s="64"/>
      <c r="BRH8" s="64"/>
      <c r="BRM8" s="218"/>
      <c r="BRN8" s="64"/>
      <c r="BRO8" s="64"/>
      <c r="BRX8" s="64"/>
      <c r="BSC8" s="218"/>
      <c r="BSD8" s="64"/>
      <c r="BSE8" s="64"/>
      <c r="BSN8" s="64"/>
      <c r="BSS8" s="218"/>
      <c r="BST8" s="64"/>
      <c r="BSU8" s="64"/>
      <c r="BTD8" s="64"/>
      <c r="BTI8" s="218"/>
      <c r="BTJ8" s="64"/>
      <c r="BTK8" s="64"/>
      <c r="BTT8" s="64"/>
      <c r="BTY8" s="218"/>
      <c r="BTZ8" s="64"/>
      <c r="BUA8" s="64"/>
      <c r="BUJ8" s="64"/>
      <c r="BUO8" s="218"/>
      <c r="BUP8" s="64"/>
      <c r="BUQ8" s="64"/>
      <c r="BUZ8" s="64"/>
      <c r="BVE8" s="218"/>
      <c r="BVF8" s="64"/>
      <c r="BVG8" s="64"/>
      <c r="BVP8" s="64"/>
      <c r="BVU8" s="218"/>
      <c r="BVV8" s="64"/>
      <c r="BVW8" s="64"/>
      <c r="BWF8" s="64"/>
      <c r="BWK8" s="218"/>
      <c r="BWL8" s="64"/>
      <c r="BWM8" s="64"/>
      <c r="BWV8" s="64"/>
      <c r="BXA8" s="218"/>
      <c r="BXB8" s="64"/>
      <c r="BXC8" s="64"/>
      <c r="BXL8" s="64"/>
      <c r="BXQ8" s="218"/>
      <c r="BXR8" s="64"/>
      <c r="BXS8" s="64"/>
      <c r="BYB8" s="64"/>
      <c r="BYG8" s="218"/>
      <c r="BYH8" s="64"/>
      <c r="BYI8" s="64"/>
      <c r="BYR8" s="64"/>
      <c r="BYW8" s="218"/>
      <c r="BYX8" s="64"/>
      <c r="BYY8" s="64"/>
      <c r="BZH8" s="64"/>
      <c r="BZM8" s="218"/>
      <c r="BZN8" s="64"/>
      <c r="BZO8" s="64"/>
      <c r="BZX8" s="64"/>
      <c r="CAC8" s="218"/>
      <c r="CAD8" s="64"/>
      <c r="CAE8" s="64"/>
      <c r="CAN8" s="64"/>
      <c r="CAS8" s="218"/>
      <c r="CAT8" s="64"/>
      <c r="CAU8" s="64"/>
      <c r="CBD8" s="64"/>
      <c r="CBI8" s="218"/>
      <c r="CBJ8" s="64"/>
      <c r="CBK8" s="64"/>
      <c r="CBT8" s="64"/>
      <c r="CBY8" s="218"/>
      <c r="CBZ8" s="64"/>
      <c r="CCA8" s="64"/>
      <c r="CCJ8" s="64"/>
      <c r="CCO8" s="218"/>
      <c r="CCP8" s="64"/>
      <c r="CCQ8" s="64"/>
      <c r="CCZ8" s="64"/>
      <c r="CDE8" s="218"/>
      <c r="CDF8" s="64"/>
      <c r="CDG8" s="64"/>
      <c r="CDP8" s="64"/>
      <c r="CDU8" s="218"/>
      <c r="CDV8" s="64"/>
      <c r="CDW8" s="64"/>
      <c r="CEF8" s="64"/>
      <c r="CEK8" s="218"/>
      <c r="CEL8" s="64"/>
      <c r="CEM8" s="64"/>
      <c r="CEV8" s="64"/>
      <c r="CFA8" s="218"/>
      <c r="CFB8" s="64"/>
      <c r="CFC8" s="64"/>
      <c r="CFL8" s="64"/>
      <c r="CFQ8" s="218"/>
      <c r="CFR8" s="64"/>
      <c r="CFS8" s="64"/>
      <c r="CGB8" s="64"/>
      <c r="CGG8" s="218"/>
      <c r="CGH8" s="64"/>
      <c r="CGI8" s="64"/>
      <c r="CGR8" s="64"/>
      <c r="CGW8" s="218"/>
      <c r="CGX8" s="64"/>
      <c r="CGY8" s="64"/>
      <c r="CHH8" s="64"/>
      <c r="CHM8" s="218"/>
      <c r="CHN8" s="64"/>
      <c r="CHO8" s="64"/>
      <c r="CHX8" s="64"/>
      <c r="CIC8" s="218"/>
      <c r="CID8" s="64"/>
      <c r="CIE8" s="64"/>
      <c r="CIN8" s="64"/>
      <c r="CIS8" s="218"/>
      <c r="CIT8" s="64"/>
      <c r="CIU8" s="64"/>
      <c r="CJD8" s="64"/>
      <c r="CJI8" s="218"/>
      <c r="CJJ8" s="64"/>
      <c r="CJK8" s="64"/>
      <c r="CJT8" s="64"/>
      <c r="CJY8" s="218"/>
      <c r="CJZ8" s="64"/>
      <c r="CKA8" s="64"/>
      <c r="CKJ8" s="64"/>
      <c r="CKO8" s="218"/>
      <c r="CKP8" s="64"/>
      <c r="CKQ8" s="64"/>
      <c r="CKZ8" s="64"/>
      <c r="CLE8" s="218"/>
      <c r="CLF8" s="64"/>
      <c r="CLG8" s="64"/>
      <c r="CLP8" s="64"/>
      <c r="CLU8" s="218"/>
      <c r="CLV8" s="64"/>
      <c r="CLW8" s="64"/>
      <c r="CMF8" s="64"/>
      <c r="CMK8" s="218"/>
      <c r="CML8" s="64"/>
      <c r="CMM8" s="64"/>
      <c r="CMV8" s="64"/>
      <c r="CNA8" s="218"/>
      <c r="CNB8" s="64"/>
      <c r="CNC8" s="64"/>
      <c r="CNL8" s="64"/>
      <c r="CNQ8" s="218"/>
      <c r="CNR8" s="64"/>
      <c r="CNS8" s="64"/>
      <c r="COB8" s="64"/>
      <c r="COG8" s="218"/>
      <c r="COH8" s="64"/>
      <c r="COI8" s="64"/>
      <c r="COR8" s="64"/>
      <c r="COW8" s="218"/>
      <c r="COX8" s="64"/>
      <c r="COY8" s="64"/>
      <c r="CPH8" s="64"/>
      <c r="CPM8" s="218"/>
      <c r="CPN8" s="64"/>
      <c r="CPO8" s="64"/>
      <c r="CPX8" s="64"/>
      <c r="CQC8" s="218"/>
      <c r="CQD8" s="64"/>
      <c r="CQE8" s="64"/>
      <c r="CQN8" s="64"/>
      <c r="CQS8" s="218"/>
      <c r="CQT8" s="64"/>
      <c r="CQU8" s="64"/>
      <c r="CRD8" s="64"/>
      <c r="CRI8" s="218"/>
      <c r="CRJ8" s="64"/>
      <c r="CRK8" s="64"/>
      <c r="CRT8" s="64"/>
      <c r="CRY8" s="218"/>
      <c r="CRZ8" s="64"/>
      <c r="CSA8" s="64"/>
      <c r="CSJ8" s="64"/>
      <c r="CSO8" s="218"/>
      <c r="CSP8" s="64"/>
      <c r="CSQ8" s="64"/>
      <c r="CSZ8" s="64"/>
      <c r="CTE8" s="218"/>
      <c r="CTF8" s="64"/>
      <c r="CTG8" s="64"/>
      <c r="CTP8" s="64"/>
      <c r="CTU8" s="218"/>
      <c r="CTV8" s="64"/>
      <c r="CTW8" s="64"/>
      <c r="CUF8" s="64"/>
      <c r="CUK8" s="218"/>
      <c r="CUL8" s="64"/>
      <c r="CUM8" s="64"/>
      <c r="CUV8" s="64"/>
      <c r="CVA8" s="218"/>
      <c r="CVB8" s="64"/>
      <c r="CVC8" s="64"/>
      <c r="CVL8" s="64"/>
      <c r="CVQ8" s="218"/>
      <c r="CVR8" s="64"/>
      <c r="CVS8" s="64"/>
      <c r="CWB8" s="64"/>
      <c r="CWG8" s="218"/>
      <c r="CWH8" s="64"/>
      <c r="CWI8" s="64"/>
      <c r="CWR8" s="64"/>
      <c r="CWW8" s="218"/>
      <c r="CWX8" s="64"/>
      <c r="CWY8" s="64"/>
      <c r="CXH8" s="64"/>
      <c r="CXM8" s="218"/>
      <c r="CXN8" s="64"/>
      <c r="CXO8" s="64"/>
      <c r="CXX8" s="64"/>
      <c r="CYC8" s="218"/>
      <c r="CYD8" s="64"/>
      <c r="CYE8" s="64"/>
      <c r="CYN8" s="64"/>
      <c r="CYS8" s="218"/>
      <c r="CYT8" s="64"/>
      <c r="CYU8" s="64"/>
      <c r="CZD8" s="64"/>
      <c r="CZI8" s="218"/>
      <c r="CZJ8" s="64"/>
      <c r="CZK8" s="64"/>
      <c r="CZT8" s="64"/>
      <c r="CZY8" s="218"/>
      <c r="CZZ8" s="64"/>
      <c r="DAA8" s="64"/>
      <c r="DAJ8" s="64"/>
      <c r="DAO8" s="218"/>
      <c r="DAP8" s="64"/>
      <c r="DAQ8" s="64"/>
      <c r="DAZ8" s="64"/>
      <c r="DBE8" s="218"/>
      <c r="DBF8" s="64"/>
      <c r="DBG8" s="64"/>
      <c r="DBP8" s="64"/>
      <c r="DBU8" s="218"/>
      <c r="DBV8" s="64"/>
      <c r="DBW8" s="64"/>
      <c r="DCF8" s="64"/>
      <c r="DCK8" s="218"/>
      <c r="DCL8" s="64"/>
      <c r="DCM8" s="64"/>
      <c r="DCV8" s="64"/>
      <c r="DDA8" s="218"/>
      <c r="DDB8" s="64"/>
      <c r="DDC8" s="64"/>
      <c r="DDL8" s="64"/>
      <c r="DDQ8" s="218"/>
      <c r="DDR8" s="64"/>
      <c r="DDS8" s="64"/>
      <c r="DEB8" s="64"/>
      <c r="DEG8" s="218"/>
      <c r="DEH8" s="64"/>
      <c r="DEI8" s="64"/>
      <c r="DER8" s="64"/>
      <c r="DEW8" s="218"/>
      <c r="DEX8" s="64"/>
      <c r="DEY8" s="64"/>
      <c r="DFH8" s="64"/>
      <c r="DFM8" s="218"/>
      <c r="DFN8" s="64"/>
      <c r="DFO8" s="64"/>
      <c r="DFX8" s="64"/>
      <c r="DGC8" s="218"/>
      <c r="DGD8" s="64"/>
      <c r="DGE8" s="64"/>
      <c r="DGN8" s="64"/>
      <c r="DGS8" s="218"/>
      <c r="DGT8" s="64"/>
      <c r="DGU8" s="64"/>
      <c r="DHD8" s="64"/>
      <c r="DHI8" s="218"/>
      <c r="DHJ8" s="64"/>
      <c r="DHK8" s="64"/>
      <c r="DHT8" s="64"/>
      <c r="DHY8" s="218"/>
      <c r="DHZ8" s="64"/>
      <c r="DIA8" s="64"/>
      <c r="DIJ8" s="64"/>
      <c r="DIO8" s="218"/>
      <c r="DIP8" s="64"/>
      <c r="DIQ8" s="64"/>
      <c r="DIZ8" s="64"/>
      <c r="DJE8" s="218"/>
      <c r="DJF8" s="64"/>
      <c r="DJG8" s="64"/>
      <c r="DJP8" s="64"/>
      <c r="DJU8" s="218"/>
      <c r="DJV8" s="64"/>
      <c r="DJW8" s="64"/>
      <c r="DKF8" s="64"/>
      <c r="DKK8" s="218"/>
      <c r="DKL8" s="64"/>
      <c r="DKM8" s="64"/>
      <c r="DKV8" s="64"/>
      <c r="DLA8" s="218"/>
      <c r="DLB8" s="64"/>
      <c r="DLC8" s="64"/>
      <c r="DLL8" s="64"/>
      <c r="DLQ8" s="218"/>
      <c r="DLR8" s="64"/>
      <c r="DLS8" s="64"/>
      <c r="DMB8" s="64"/>
      <c r="DMG8" s="218"/>
      <c r="DMH8" s="64"/>
      <c r="DMI8" s="64"/>
      <c r="DMR8" s="64"/>
      <c r="DMW8" s="218"/>
      <c r="DMX8" s="64"/>
      <c r="DMY8" s="64"/>
      <c r="DNH8" s="64"/>
      <c r="DNM8" s="218"/>
      <c r="DNN8" s="64"/>
      <c r="DNO8" s="64"/>
      <c r="DNX8" s="64"/>
      <c r="DOC8" s="218"/>
      <c r="DOD8" s="64"/>
      <c r="DOE8" s="64"/>
      <c r="DON8" s="64"/>
      <c r="DOS8" s="218"/>
      <c r="DOT8" s="64"/>
      <c r="DOU8" s="64"/>
      <c r="DPD8" s="64"/>
      <c r="DPI8" s="218"/>
      <c r="DPJ8" s="64"/>
      <c r="DPK8" s="64"/>
      <c r="DPT8" s="64"/>
      <c r="DPY8" s="218"/>
      <c r="DPZ8" s="64"/>
      <c r="DQA8" s="64"/>
      <c r="DQJ8" s="64"/>
      <c r="DQO8" s="218"/>
      <c r="DQP8" s="64"/>
      <c r="DQQ8" s="64"/>
      <c r="DQZ8" s="64"/>
      <c r="DRE8" s="218"/>
      <c r="DRF8" s="64"/>
      <c r="DRG8" s="64"/>
      <c r="DRP8" s="64"/>
      <c r="DRU8" s="218"/>
      <c r="DRV8" s="64"/>
      <c r="DRW8" s="64"/>
      <c r="DSF8" s="64"/>
      <c r="DSK8" s="218"/>
      <c r="DSL8" s="64"/>
      <c r="DSM8" s="64"/>
      <c r="DSV8" s="64"/>
      <c r="DTA8" s="218"/>
      <c r="DTB8" s="64"/>
      <c r="DTC8" s="64"/>
      <c r="DTL8" s="64"/>
      <c r="DTQ8" s="218"/>
      <c r="DTR8" s="64"/>
      <c r="DTS8" s="64"/>
      <c r="DUB8" s="64"/>
      <c r="DUG8" s="218"/>
      <c r="DUH8" s="64"/>
      <c r="DUI8" s="64"/>
      <c r="DUR8" s="64"/>
      <c r="DUW8" s="218"/>
      <c r="DUX8" s="64"/>
      <c r="DUY8" s="64"/>
      <c r="DVH8" s="64"/>
      <c r="DVM8" s="218"/>
      <c r="DVN8" s="64"/>
      <c r="DVO8" s="64"/>
      <c r="DVX8" s="64"/>
      <c r="DWC8" s="218"/>
      <c r="DWD8" s="64"/>
      <c r="DWE8" s="64"/>
      <c r="DWN8" s="64"/>
      <c r="DWS8" s="218"/>
      <c r="DWT8" s="64"/>
      <c r="DWU8" s="64"/>
      <c r="DXD8" s="64"/>
      <c r="DXI8" s="218"/>
      <c r="DXJ8" s="64"/>
      <c r="DXK8" s="64"/>
      <c r="DXT8" s="64"/>
      <c r="DXY8" s="218"/>
      <c r="DXZ8" s="64"/>
      <c r="DYA8" s="64"/>
      <c r="DYJ8" s="64"/>
      <c r="DYO8" s="218"/>
      <c r="DYP8" s="64"/>
      <c r="DYQ8" s="64"/>
      <c r="DYZ8" s="64"/>
      <c r="DZE8" s="218"/>
      <c r="DZF8" s="64"/>
      <c r="DZG8" s="64"/>
      <c r="DZP8" s="64"/>
      <c r="DZU8" s="218"/>
      <c r="DZV8" s="64"/>
      <c r="DZW8" s="64"/>
      <c r="EAF8" s="64"/>
      <c r="EAK8" s="218"/>
      <c r="EAL8" s="64"/>
      <c r="EAM8" s="64"/>
      <c r="EAV8" s="64"/>
      <c r="EBA8" s="218"/>
      <c r="EBB8" s="64"/>
      <c r="EBC8" s="64"/>
      <c r="EBL8" s="64"/>
      <c r="EBQ8" s="218"/>
      <c r="EBR8" s="64"/>
      <c r="EBS8" s="64"/>
      <c r="ECB8" s="64"/>
      <c r="ECG8" s="218"/>
      <c r="ECH8" s="64"/>
      <c r="ECI8" s="64"/>
      <c r="ECR8" s="64"/>
      <c r="ECW8" s="218"/>
      <c r="ECX8" s="64"/>
      <c r="ECY8" s="64"/>
      <c r="EDH8" s="64"/>
      <c r="EDM8" s="218"/>
      <c r="EDN8" s="64"/>
      <c r="EDO8" s="64"/>
      <c r="EDX8" s="64"/>
      <c r="EEC8" s="218"/>
      <c r="EED8" s="64"/>
      <c r="EEE8" s="64"/>
      <c r="EEN8" s="64"/>
      <c r="EES8" s="218"/>
      <c r="EET8" s="64"/>
      <c r="EEU8" s="64"/>
      <c r="EFD8" s="64"/>
      <c r="EFI8" s="218"/>
      <c r="EFJ8" s="64"/>
      <c r="EFK8" s="64"/>
      <c r="EFT8" s="64"/>
      <c r="EFY8" s="218"/>
      <c r="EFZ8" s="64"/>
      <c r="EGA8" s="64"/>
      <c r="EGJ8" s="64"/>
      <c r="EGO8" s="218"/>
      <c r="EGP8" s="64"/>
      <c r="EGQ8" s="64"/>
      <c r="EGZ8" s="64"/>
      <c r="EHE8" s="218"/>
      <c r="EHF8" s="64"/>
      <c r="EHG8" s="64"/>
      <c r="EHP8" s="64"/>
      <c r="EHU8" s="218"/>
      <c r="EHV8" s="64"/>
      <c r="EHW8" s="64"/>
      <c r="EIF8" s="64"/>
      <c r="EIK8" s="218"/>
      <c r="EIL8" s="64"/>
      <c r="EIM8" s="64"/>
      <c r="EIV8" s="64"/>
      <c r="EJA8" s="218"/>
      <c r="EJB8" s="64"/>
      <c r="EJC8" s="64"/>
      <c r="EJL8" s="64"/>
      <c r="EJQ8" s="218"/>
      <c r="EJR8" s="64"/>
      <c r="EJS8" s="64"/>
      <c r="EKB8" s="64"/>
      <c r="EKG8" s="218"/>
      <c r="EKH8" s="64"/>
      <c r="EKI8" s="64"/>
      <c r="EKR8" s="64"/>
      <c r="EKW8" s="218"/>
      <c r="EKX8" s="64"/>
      <c r="EKY8" s="64"/>
      <c r="ELH8" s="64"/>
      <c r="ELM8" s="218"/>
      <c r="ELN8" s="64"/>
      <c r="ELO8" s="64"/>
      <c r="ELX8" s="64"/>
      <c r="EMC8" s="218"/>
      <c r="EMD8" s="64"/>
      <c r="EME8" s="64"/>
      <c r="EMN8" s="64"/>
      <c r="EMS8" s="218"/>
      <c r="EMT8" s="64"/>
      <c r="EMU8" s="64"/>
      <c r="END8" s="64"/>
      <c r="ENI8" s="218"/>
      <c r="ENJ8" s="64"/>
      <c r="ENK8" s="64"/>
      <c r="ENT8" s="64"/>
      <c r="ENY8" s="218"/>
      <c r="ENZ8" s="64"/>
      <c r="EOA8" s="64"/>
      <c r="EOJ8" s="64"/>
      <c r="EOO8" s="218"/>
      <c r="EOP8" s="64"/>
      <c r="EOQ8" s="64"/>
      <c r="EOZ8" s="64"/>
      <c r="EPE8" s="218"/>
      <c r="EPF8" s="64"/>
      <c r="EPG8" s="64"/>
      <c r="EPP8" s="64"/>
      <c r="EPU8" s="218"/>
      <c r="EPV8" s="64"/>
      <c r="EPW8" s="64"/>
      <c r="EQF8" s="64"/>
      <c r="EQK8" s="218"/>
      <c r="EQL8" s="64"/>
      <c r="EQM8" s="64"/>
      <c r="EQV8" s="64"/>
      <c r="ERA8" s="218"/>
      <c r="ERB8" s="64"/>
      <c r="ERC8" s="64"/>
      <c r="ERL8" s="64"/>
      <c r="ERQ8" s="218"/>
      <c r="ERR8" s="64"/>
      <c r="ERS8" s="64"/>
      <c r="ESB8" s="64"/>
      <c r="ESG8" s="218"/>
      <c r="ESH8" s="64"/>
      <c r="ESI8" s="64"/>
      <c r="ESR8" s="64"/>
      <c r="ESW8" s="218"/>
      <c r="ESX8" s="64"/>
      <c r="ESY8" s="64"/>
      <c r="ETH8" s="64"/>
      <c r="ETM8" s="218"/>
      <c r="ETN8" s="64"/>
      <c r="ETO8" s="64"/>
      <c r="ETX8" s="64"/>
      <c r="EUC8" s="218"/>
      <c r="EUD8" s="64"/>
      <c r="EUE8" s="64"/>
      <c r="EUN8" s="64"/>
      <c r="EUS8" s="218"/>
      <c r="EUT8" s="64"/>
      <c r="EUU8" s="64"/>
      <c r="EVD8" s="64"/>
      <c r="EVI8" s="218"/>
      <c r="EVJ8" s="64"/>
      <c r="EVK8" s="64"/>
      <c r="EVT8" s="64"/>
      <c r="EVY8" s="218"/>
      <c r="EVZ8" s="64"/>
      <c r="EWA8" s="64"/>
      <c r="EWJ8" s="64"/>
      <c r="EWO8" s="218"/>
      <c r="EWP8" s="64"/>
      <c r="EWQ8" s="64"/>
      <c r="EWZ8" s="64"/>
      <c r="EXE8" s="218"/>
      <c r="EXF8" s="64"/>
      <c r="EXG8" s="64"/>
      <c r="EXP8" s="64"/>
      <c r="EXU8" s="218"/>
      <c r="EXV8" s="64"/>
      <c r="EXW8" s="64"/>
      <c r="EYF8" s="64"/>
      <c r="EYK8" s="218"/>
      <c r="EYL8" s="64"/>
      <c r="EYM8" s="64"/>
      <c r="EYV8" s="64"/>
      <c r="EZA8" s="218"/>
      <c r="EZB8" s="64"/>
      <c r="EZC8" s="64"/>
      <c r="EZL8" s="64"/>
      <c r="EZQ8" s="218"/>
      <c r="EZR8" s="64"/>
      <c r="EZS8" s="64"/>
      <c r="FAB8" s="64"/>
      <c r="FAG8" s="218"/>
      <c r="FAH8" s="64"/>
      <c r="FAI8" s="64"/>
      <c r="FAR8" s="64"/>
      <c r="FAW8" s="218"/>
      <c r="FAX8" s="64"/>
      <c r="FAY8" s="64"/>
      <c r="FBH8" s="64"/>
      <c r="FBM8" s="218"/>
      <c r="FBN8" s="64"/>
      <c r="FBO8" s="64"/>
      <c r="FBX8" s="64"/>
      <c r="FCC8" s="218"/>
      <c r="FCD8" s="64"/>
      <c r="FCE8" s="64"/>
      <c r="FCN8" s="64"/>
      <c r="FCS8" s="218"/>
      <c r="FCT8" s="64"/>
      <c r="FCU8" s="64"/>
      <c r="FDD8" s="64"/>
      <c r="FDI8" s="218"/>
      <c r="FDJ8" s="64"/>
      <c r="FDK8" s="64"/>
      <c r="FDT8" s="64"/>
      <c r="FDY8" s="218"/>
      <c r="FDZ8" s="64"/>
      <c r="FEA8" s="64"/>
      <c r="FEJ8" s="64"/>
      <c r="FEO8" s="218"/>
      <c r="FEP8" s="64"/>
      <c r="FEQ8" s="64"/>
      <c r="FEZ8" s="64"/>
      <c r="FFE8" s="218"/>
      <c r="FFF8" s="64"/>
      <c r="FFG8" s="64"/>
      <c r="FFP8" s="64"/>
      <c r="FFU8" s="218"/>
      <c r="FFV8" s="64"/>
      <c r="FFW8" s="64"/>
      <c r="FGF8" s="64"/>
      <c r="FGK8" s="218"/>
      <c r="FGL8" s="64"/>
      <c r="FGM8" s="64"/>
      <c r="FGV8" s="64"/>
      <c r="FHA8" s="218"/>
      <c r="FHB8" s="64"/>
      <c r="FHC8" s="64"/>
      <c r="FHL8" s="64"/>
      <c r="FHQ8" s="218"/>
      <c r="FHR8" s="64"/>
      <c r="FHS8" s="64"/>
      <c r="FIB8" s="64"/>
      <c r="FIG8" s="218"/>
      <c r="FIH8" s="64"/>
      <c r="FII8" s="64"/>
      <c r="FIR8" s="64"/>
      <c r="FIW8" s="218"/>
      <c r="FIX8" s="64"/>
      <c r="FIY8" s="64"/>
      <c r="FJH8" s="64"/>
      <c r="FJM8" s="218"/>
      <c r="FJN8" s="64"/>
      <c r="FJO8" s="64"/>
      <c r="FJX8" s="64"/>
      <c r="FKC8" s="218"/>
      <c r="FKD8" s="64"/>
      <c r="FKE8" s="64"/>
      <c r="FKN8" s="64"/>
      <c r="FKS8" s="218"/>
      <c r="FKT8" s="64"/>
      <c r="FKU8" s="64"/>
      <c r="FLD8" s="64"/>
      <c r="FLI8" s="218"/>
      <c r="FLJ8" s="64"/>
      <c r="FLK8" s="64"/>
      <c r="FLT8" s="64"/>
      <c r="FLY8" s="218"/>
      <c r="FLZ8" s="64"/>
      <c r="FMA8" s="64"/>
      <c r="FMJ8" s="64"/>
      <c r="FMO8" s="218"/>
      <c r="FMP8" s="64"/>
      <c r="FMQ8" s="64"/>
      <c r="FMZ8" s="64"/>
      <c r="FNE8" s="218"/>
      <c r="FNF8" s="64"/>
      <c r="FNG8" s="64"/>
      <c r="FNP8" s="64"/>
      <c r="FNU8" s="218"/>
      <c r="FNV8" s="64"/>
      <c r="FNW8" s="64"/>
      <c r="FOF8" s="64"/>
      <c r="FOK8" s="218"/>
      <c r="FOL8" s="64"/>
      <c r="FOM8" s="64"/>
      <c r="FOV8" s="64"/>
      <c r="FPA8" s="218"/>
      <c r="FPB8" s="64"/>
      <c r="FPC8" s="64"/>
      <c r="FPL8" s="64"/>
      <c r="FPQ8" s="218"/>
      <c r="FPR8" s="64"/>
      <c r="FPS8" s="64"/>
      <c r="FQB8" s="64"/>
      <c r="FQG8" s="218"/>
      <c r="FQH8" s="64"/>
      <c r="FQI8" s="64"/>
      <c r="FQR8" s="64"/>
      <c r="FQW8" s="218"/>
      <c r="FQX8" s="64"/>
      <c r="FQY8" s="64"/>
      <c r="FRH8" s="64"/>
      <c r="FRM8" s="218"/>
      <c r="FRN8" s="64"/>
      <c r="FRO8" s="64"/>
      <c r="FRX8" s="64"/>
      <c r="FSC8" s="218"/>
      <c r="FSD8" s="64"/>
      <c r="FSE8" s="64"/>
      <c r="FSN8" s="64"/>
      <c r="FSS8" s="218"/>
      <c r="FST8" s="64"/>
      <c r="FSU8" s="64"/>
      <c r="FTD8" s="64"/>
      <c r="FTI8" s="218"/>
      <c r="FTJ8" s="64"/>
      <c r="FTK8" s="64"/>
      <c r="FTT8" s="64"/>
      <c r="FTY8" s="218"/>
      <c r="FTZ8" s="64"/>
      <c r="FUA8" s="64"/>
      <c r="FUJ8" s="64"/>
      <c r="FUO8" s="218"/>
      <c r="FUP8" s="64"/>
      <c r="FUQ8" s="64"/>
      <c r="FUZ8" s="64"/>
      <c r="FVE8" s="218"/>
      <c r="FVF8" s="64"/>
      <c r="FVG8" s="64"/>
      <c r="FVP8" s="64"/>
      <c r="FVU8" s="218"/>
      <c r="FVV8" s="64"/>
      <c r="FVW8" s="64"/>
      <c r="FWF8" s="64"/>
      <c r="FWK8" s="218"/>
      <c r="FWL8" s="64"/>
      <c r="FWM8" s="64"/>
      <c r="FWV8" s="64"/>
      <c r="FXA8" s="218"/>
      <c r="FXB8" s="64"/>
      <c r="FXC8" s="64"/>
      <c r="FXL8" s="64"/>
      <c r="FXQ8" s="218"/>
      <c r="FXR8" s="64"/>
      <c r="FXS8" s="64"/>
      <c r="FYB8" s="64"/>
      <c r="FYG8" s="218"/>
      <c r="FYH8" s="64"/>
      <c r="FYI8" s="64"/>
      <c r="FYR8" s="64"/>
      <c r="FYW8" s="218"/>
      <c r="FYX8" s="64"/>
      <c r="FYY8" s="64"/>
      <c r="FZH8" s="64"/>
      <c r="FZM8" s="218"/>
      <c r="FZN8" s="64"/>
      <c r="FZO8" s="64"/>
      <c r="FZX8" s="64"/>
      <c r="GAC8" s="218"/>
      <c r="GAD8" s="64"/>
      <c r="GAE8" s="64"/>
      <c r="GAN8" s="64"/>
      <c r="GAS8" s="218"/>
      <c r="GAT8" s="64"/>
      <c r="GAU8" s="64"/>
      <c r="GBD8" s="64"/>
      <c r="GBI8" s="218"/>
      <c r="GBJ8" s="64"/>
      <c r="GBK8" s="64"/>
      <c r="GBT8" s="64"/>
      <c r="GBY8" s="218"/>
      <c r="GBZ8" s="64"/>
      <c r="GCA8" s="64"/>
      <c r="GCJ8" s="64"/>
      <c r="GCO8" s="218"/>
      <c r="GCP8" s="64"/>
      <c r="GCQ8" s="64"/>
      <c r="GCZ8" s="64"/>
      <c r="GDE8" s="218"/>
      <c r="GDF8" s="64"/>
      <c r="GDG8" s="64"/>
      <c r="GDP8" s="64"/>
      <c r="GDU8" s="218"/>
      <c r="GDV8" s="64"/>
      <c r="GDW8" s="64"/>
      <c r="GEF8" s="64"/>
      <c r="GEK8" s="218"/>
      <c r="GEL8" s="64"/>
      <c r="GEM8" s="64"/>
      <c r="GEV8" s="64"/>
      <c r="GFA8" s="218"/>
      <c r="GFB8" s="64"/>
      <c r="GFC8" s="64"/>
      <c r="GFL8" s="64"/>
      <c r="GFQ8" s="218"/>
      <c r="GFR8" s="64"/>
      <c r="GFS8" s="64"/>
      <c r="GGB8" s="64"/>
      <c r="GGG8" s="218"/>
      <c r="GGH8" s="64"/>
      <c r="GGI8" s="64"/>
      <c r="GGR8" s="64"/>
      <c r="GGW8" s="218"/>
      <c r="GGX8" s="64"/>
      <c r="GGY8" s="64"/>
      <c r="GHH8" s="64"/>
      <c r="GHM8" s="218"/>
      <c r="GHN8" s="64"/>
      <c r="GHO8" s="64"/>
      <c r="GHX8" s="64"/>
      <c r="GIC8" s="218"/>
      <c r="GID8" s="64"/>
      <c r="GIE8" s="64"/>
      <c r="GIN8" s="64"/>
      <c r="GIS8" s="218"/>
      <c r="GIT8" s="64"/>
      <c r="GIU8" s="64"/>
      <c r="GJD8" s="64"/>
      <c r="GJI8" s="218"/>
      <c r="GJJ8" s="64"/>
      <c r="GJK8" s="64"/>
      <c r="GJT8" s="64"/>
      <c r="GJY8" s="218"/>
      <c r="GJZ8" s="64"/>
      <c r="GKA8" s="64"/>
      <c r="GKJ8" s="64"/>
      <c r="GKO8" s="218"/>
      <c r="GKP8" s="64"/>
      <c r="GKQ8" s="64"/>
      <c r="GKZ8" s="64"/>
      <c r="GLE8" s="218"/>
      <c r="GLF8" s="64"/>
      <c r="GLG8" s="64"/>
      <c r="GLP8" s="64"/>
      <c r="GLU8" s="218"/>
      <c r="GLV8" s="64"/>
      <c r="GLW8" s="64"/>
      <c r="GMF8" s="64"/>
      <c r="GMK8" s="218"/>
      <c r="GML8" s="64"/>
      <c r="GMM8" s="64"/>
      <c r="GMV8" s="64"/>
      <c r="GNA8" s="218"/>
      <c r="GNB8" s="64"/>
      <c r="GNC8" s="64"/>
      <c r="GNL8" s="64"/>
      <c r="GNQ8" s="218"/>
      <c r="GNR8" s="64"/>
      <c r="GNS8" s="64"/>
      <c r="GOB8" s="64"/>
      <c r="GOG8" s="218"/>
      <c r="GOH8" s="64"/>
      <c r="GOI8" s="64"/>
      <c r="GOR8" s="64"/>
      <c r="GOW8" s="218"/>
      <c r="GOX8" s="64"/>
      <c r="GOY8" s="64"/>
      <c r="GPH8" s="64"/>
      <c r="GPM8" s="218"/>
      <c r="GPN8" s="64"/>
      <c r="GPO8" s="64"/>
      <c r="GPX8" s="64"/>
      <c r="GQC8" s="218"/>
      <c r="GQD8" s="64"/>
      <c r="GQE8" s="64"/>
      <c r="GQN8" s="64"/>
      <c r="GQS8" s="218"/>
      <c r="GQT8" s="64"/>
      <c r="GQU8" s="64"/>
      <c r="GRD8" s="64"/>
      <c r="GRI8" s="218"/>
      <c r="GRJ8" s="64"/>
      <c r="GRK8" s="64"/>
      <c r="GRT8" s="64"/>
      <c r="GRY8" s="218"/>
      <c r="GRZ8" s="64"/>
      <c r="GSA8" s="64"/>
      <c r="GSJ8" s="64"/>
      <c r="GSO8" s="218"/>
      <c r="GSP8" s="64"/>
      <c r="GSQ8" s="64"/>
      <c r="GSZ8" s="64"/>
      <c r="GTE8" s="218"/>
      <c r="GTF8" s="64"/>
      <c r="GTG8" s="64"/>
      <c r="GTP8" s="64"/>
      <c r="GTU8" s="218"/>
      <c r="GTV8" s="64"/>
      <c r="GTW8" s="64"/>
      <c r="GUF8" s="64"/>
      <c r="GUK8" s="218"/>
      <c r="GUL8" s="64"/>
      <c r="GUM8" s="64"/>
      <c r="GUV8" s="64"/>
      <c r="GVA8" s="218"/>
      <c r="GVB8" s="64"/>
      <c r="GVC8" s="64"/>
      <c r="GVL8" s="64"/>
      <c r="GVQ8" s="218"/>
      <c r="GVR8" s="64"/>
      <c r="GVS8" s="64"/>
      <c r="GWB8" s="64"/>
      <c r="GWG8" s="218"/>
      <c r="GWH8" s="64"/>
      <c r="GWI8" s="64"/>
      <c r="GWR8" s="64"/>
      <c r="GWW8" s="218"/>
      <c r="GWX8" s="64"/>
      <c r="GWY8" s="64"/>
      <c r="GXH8" s="64"/>
      <c r="GXM8" s="218"/>
      <c r="GXN8" s="64"/>
      <c r="GXO8" s="64"/>
      <c r="GXX8" s="64"/>
      <c r="GYC8" s="218"/>
      <c r="GYD8" s="64"/>
      <c r="GYE8" s="64"/>
      <c r="GYN8" s="64"/>
      <c r="GYS8" s="218"/>
      <c r="GYT8" s="64"/>
      <c r="GYU8" s="64"/>
      <c r="GZD8" s="64"/>
      <c r="GZI8" s="218"/>
      <c r="GZJ8" s="64"/>
      <c r="GZK8" s="64"/>
      <c r="GZT8" s="64"/>
      <c r="GZY8" s="218"/>
      <c r="GZZ8" s="64"/>
      <c r="HAA8" s="64"/>
      <c r="HAJ8" s="64"/>
      <c r="HAO8" s="218"/>
      <c r="HAP8" s="64"/>
      <c r="HAQ8" s="64"/>
      <c r="HAZ8" s="64"/>
      <c r="HBE8" s="218"/>
      <c r="HBF8" s="64"/>
      <c r="HBG8" s="64"/>
      <c r="HBP8" s="64"/>
      <c r="HBU8" s="218"/>
      <c r="HBV8" s="64"/>
      <c r="HBW8" s="64"/>
      <c r="HCF8" s="64"/>
      <c r="HCK8" s="218"/>
      <c r="HCL8" s="64"/>
      <c r="HCM8" s="64"/>
      <c r="HCV8" s="64"/>
      <c r="HDA8" s="218"/>
      <c r="HDB8" s="64"/>
      <c r="HDC8" s="64"/>
      <c r="HDL8" s="64"/>
      <c r="HDQ8" s="218"/>
      <c r="HDR8" s="64"/>
      <c r="HDS8" s="64"/>
      <c r="HEB8" s="64"/>
      <c r="HEG8" s="218"/>
      <c r="HEH8" s="64"/>
      <c r="HEI8" s="64"/>
      <c r="HER8" s="64"/>
      <c r="HEW8" s="218"/>
      <c r="HEX8" s="64"/>
      <c r="HEY8" s="64"/>
      <c r="HFH8" s="64"/>
      <c r="HFM8" s="218"/>
      <c r="HFN8" s="64"/>
      <c r="HFO8" s="64"/>
      <c r="HFX8" s="64"/>
      <c r="HGC8" s="218"/>
      <c r="HGD8" s="64"/>
      <c r="HGE8" s="64"/>
      <c r="HGN8" s="64"/>
      <c r="HGS8" s="218"/>
      <c r="HGT8" s="64"/>
      <c r="HGU8" s="64"/>
      <c r="HHD8" s="64"/>
      <c r="HHI8" s="218"/>
      <c r="HHJ8" s="64"/>
      <c r="HHK8" s="64"/>
      <c r="HHT8" s="64"/>
      <c r="HHY8" s="218"/>
      <c r="HHZ8" s="64"/>
      <c r="HIA8" s="64"/>
      <c r="HIJ8" s="64"/>
      <c r="HIO8" s="218"/>
      <c r="HIP8" s="64"/>
      <c r="HIQ8" s="64"/>
      <c r="HIZ8" s="64"/>
      <c r="HJE8" s="218"/>
      <c r="HJF8" s="64"/>
      <c r="HJG8" s="64"/>
      <c r="HJP8" s="64"/>
      <c r="HJU8" s="218"/>
      <c r="HJV8" s="64"/>
      <c r="HJW8" s="64"/>
      <c r="HKF8" s="64"/>
      <c r="HKK8" s="218"/>
      <c r="HKL8" s="64"/>
      <c r="HKM8" s="64"/>
      <c r="HKV8" s="64"/>
      <c r="HLA8" s="218"/>
      <c r="HLB8" s="64"/>
      <c r="HLC8" s="64"/>
      <c r="HLL8" s="64"/>
      <c r="HLQ8" s="218"/>
      <c r="HLR8" s="64"/>
      <c r="HLS8" s="64"/>
      <c r="HMB8" s="64"/>
      <c r="HMG8" s="218"/>
      <c r="HMH8" s="64"/>
      <c r="HMI8" s="64"/>
      <c r="HMR8" s="64"/>
      <c r="HMW8" s="218"/>
      <c r="HMX8" s="64"/>
      <c r="HMY8" s="64"/>
      <c r="HNH8" s="64"/>
      <c r="HNM8" s="218"/>
      <c r="HNN8" s="64"/>
      <c r="HNO8" s="64"/>
      <c r="HNX8" s="64"/>
      <c r="HOC8" s="218"/>
      <c r="HOD8" s="64"/>
      <c r="HOE8" s="64"/>
      <c r="HON8" s="64"/>
      <c r="HOS8" s="218"/>
      <c r="HOT8" s="64"/>
      <c r="HOU8" s="64"/>
      <c r="HPD8" s="64"/>
      <c r="HPI8" s="218"/>
      <c r="HPJ8" s="64"/>
      <c r="HPK8" s="64"/>
      <c r="HPT8" s="64"/>
      <c r="HPY8" s="218"/>
      <c r="HPZ8" s="64"/>
      <c r="HQA8" s="64"/>
      <c r="HQJ8" s="64"/>
      <c r="HQO8" s="218"/>
      <c r="HQP8" s="64"/>
      <c r="HQQ8" s="64"/>
      <c r="HQZ8" s="64"/>
      <c r="HRE8" s="218"/>
      <c r="HRF8" s="64"/>
      <c r="HRG8" s="64"/>
      <c r="HRP8" s="64"/>
      <c r="HRU8" s="218"/>
      <c r="HRV8" s="64"/>
      <c r="HRW8" s="64"/>
      <c r="HSF8" s="64"/>
      <c r="HSK8" s="218"/>
      <c r="HSL8" s="64"/>
      <c r="HSM8" s="64"/>
      <c r="HSV8" s="64"/>
      <c r="HTA8" s="218"/>
      <c r="HTB8" s="64"/>
      <c r="HTC8" s="64"/>
      <c r="HTL8" s="64"/>
      <c r="HTQ8" s="218"/>
      <c r="HTR8" s="64"/>
      <c r="HTS8" s="64"/>
      <c r="HUB8" s="64"/>
      <c r="HUG8" s="218"/>
      <c r="HUH8" s="64"/>
      <c r="HUI8" s="64"/>
      <c r="HUR8" s="64"/>
      <c r="HUW8" s="218"/>
      <c r="HUX8" s="64"/>
      <c r="HUY8" s="64"/>
      <c r="HVH8" s="64"/>
      <c r="HVM8" s="218"/>
      <c r="HVN8" s="64"/>
      <c r="HVO8" s="64"/>
      <c r="HVX8" s="64"/>
      <c r="HWC8" s="218"/>
      <c r="HWD8" s="64"/>
      <c r="HWE8" s="64"/>
      <c r="HWN8" s="64"/>
      <c r="HWS8" s="218"/>
      <c r="HWT8" s="64"/>
      <c r="HWU8" s="64"/>
      <c r="HXD8" s="64"/>
      <c r="HXI8" s="218"/>
      <c r="HXJ8" s="64"/>
      <c r="HXK8" s="64"/>
      <c r="HXT8" s="64"/>
      <c r="HXY8" s="218"/>
      <c r="HXZ8" s="64"/>
      <c r="HYA8" s="64"/>
      <c r="HYJ8" s="64"/>
      <c r="HYO8" s="218"/>
      <c r="HYP8" s="64"/>
      <c r="HYQ8" s="64"/>
      <c r="HYZ8" s="64"/>
      <c r="HZE8" s="218"/>
      <c r="HZF8" s="64"/>
      <c r="HZG8" s="64"/>
      <c r="HZP8" s="64"/>
      <c r="HZU8" s="218"/>
      <c r="HZV8" s="64"/>
      <c r="HZW8" s="64"/>
      <c r="IAF8" s="64"/>
      <c r="IAK8" s="218"/>
      <c r="IAL8" s="64"/>
      <c r="IAM8" s="64"/>
      <c r="IAV8" s="64"/>
      <c r="IBA8" s="218"/>
      <c r="IBB8" s="64"/>
      <c r="IBC8" s="64"/>
      <c r="IBL8" s="64"/>
      <c r="IBQ8" s="218"/>
      <c r="IBR8" s="64"/>
      <c r="IBS8" s="64"/>
      <c r="ICB8" s="64"/>
      <c r="ICG8" s="218"/>
      <c r="ICH8" s="64"/>
      <c r="ICI8" s="64"/>
      <c r="ICR8" s="64"/>
      <c r="ICW8" s="218"/>
      <c r="ICX8" s="64"/>
      <c r="ICY8" s="64"/>
      <c r="IDH8" s="64"/>
      <c r="IDM8" s="218"/>
      <c r="IDN8" s="64"/>
      <c r="IDO8" s="64"/>
      <c r="IDX8" s="64"/>
      <c r="IEC8" s="218"/>
      <c r="IED8" s="64"/>
      <c r="IEE8" s="64"/>
      <c r="IEN8" s="64"/>
      <c r="IES8" s="218"/>
      <c r="IET8" s="64"/>
      <c r="IEU8" s="64"/>
      <c r="IFD8" s="64"/>
      <c r="IFI8" s="218"/>
      <c r="IFJ8" s="64"/>
      <c r="IFK8" s="64"/>
      <c r="IFT8" s="64"/>
      <c r="IFY8" s="218"/>
      <c r="IFZ8" s="64"/>
      <c r="IGA8" s="64"/>
      <c r="IGJ8" s="64"/>
      <c r="IGO8" s="218"/>
      <c r="IGP8" s="64"/>
      <c r="IGQ8" s="64"/>
      <c r="IGZ8" s="64"/>
      <c r="IHE8" s="218"/>
      <c r="IHF8" s="64"/>
      <c r="IHG8" s="64"/>
      <c r="IHP8" s="64"/>
      <c r="IHU8" s="218"/>
      <c r="IHV8" s="64"/>
      <c r="IHW8" s="64"/>
      <c r="IIF8" s="64"/>
      <c r="IIK8" s="218"/>
      <c r="IIL8" s="64"/>
      <c r="IIM8" s="64"/>
      <c r="IIV8" s="64"/>
      <c r="IJA8" s="218"/>
      <c r="IJB8" s="64"/>
      <c r="IJC8" s="64"/>
      <c r="IJL8" s="64"/>
      <c r="IJQ8" s="218"/>
      <c r="IJR8" s="64"/>
      <c r="IJS8" s="64"/>
      <c r="IKB8" s="64"/>
      <c r="IKG8" s="218"/>
      <c r="IKH8" s="64"/>
      <c r="IKI8" s="64"/>
      <c r="IKR8" s="64"/>
      <c r="IKW8" s="218"/>
      <c r="IKX8" s="64"/>
      <c r="IKY8" s="64"/>
      <c r="ILH8" s="64"/>
      <c r="ILM8" s="218"/>
      <c r="ILN8" s="64"/>
      <c r="ILO8" s="64"/>
      <c r="ILX8" s="64"/>
      <c r="IMC8" s="218"/>
      <c r="IMD8" s="64"/>
      <c r="IME8" s="64"/>
      <c r="IMN8" s="64"/>
      <c r="IMS8" s="218"/>
      <c r="IMT8" s="64"/>
      <c r="IMU8" s="64"/>
      <c r="IND8" s="64"/>
      <c r="INI8" s="218"/>
      <c r="INJ8" s="64"/>
      <c r="INK8" s="64"/>
      <c r="INT8" s="64"/>
      <c r="INY8" s="218"/>
      <c r="INZ8" s="64"/>
      <c r="IOA8" s="64"/>
      <c r="IOJ8" s="64"/>
      <c r="IOO8" s="218"/>
      <c r="IOP8" s="64"/>
      <c r="IOQ8" s="64"/>
      <c r="IOZ8" s="64"/>
      <c r="IPE8" s="218"/>
      <c r="IPF8" s="64"/>
      <c r="IPG8" s="64"/>
      <c r="IPP8" s="64"/>
      <c r="IPU8" s="218"/>
      <c r="IPV8" s="64"/>
      <c r="IPW8" s="64"/>
      <c r="IQF8" s="64"/>
      <c r="IQK8" s="218"/>
      <c r="IQL8" s="64"/>
      <c r="IQM8" s="64"/>
      <c r="IQV8" s="64"/>
      <c r="IRA8" s="218"/>
      <c r="IRB8" s="64"/>
      <c r="IRC8" s="64"/>
      <c r="IRL8" s="64"/>
      <c r="IRQ8" s="218"/>
      <c r="IRR8" s="64"/>
      <c r="IRS8" s="64"/>
      <c r="ISB8" s="64"/>
      <c r="ISG8" s="218"/>
      <c r="ISH8" s="64"/>
      <c r="ISI8" s="64"/>
      <c r="ISR8" s="64"/>
      <c r="ISW8" s="218"/>
      <c r="ISX8" s="64"/>
      <c r="ISY8" s="64"/>
      <c r="ITH8" s="64"/>
      <c r="ITM8" s="218"/>
      <c r="ITN8" s="64"/>
      <c r="ITO8" s="64"/>
      <c r="ITX8" s="64"/>
      <c r="IUC8" s="218"/>
      <c r="IUD8" s="64"/>
      <c r="IUE8" s="64"/>
      <c r="IUN8" s="64"/>
      <c r="IUS8" s="218"/>
      <c r="IUT8" s="64"/>
      <c r="IUU8" s="64"/>
      <c r="IVD8" s="64"/>
      <c r="IVI8" s="218"/>
      <c r="IVJ8" s="64"/>
      <c r="IVK8" s="64"/>
      <c r="IVT8" s="64"/>
      <c r="IVY8" s="218"/>
      <c r="IVZ8" s="64"/>
      <c r="IWA8" s="64"/>
      <c r="IWJ8" s="64"/>
      <c r="IWO8" s="218"/>
      <c r="IWP8" s="64"/>
      <c r="IWQ8" s="64"/>
      <c r="IWZ8" s="64"/>
      <c r="IXE8" s="218"/>
      <c r="IXF8" s="64"/>
      <c r="IXG8" s="64"/>
      <c r="IXP8" s="64"/>
      <c r="IXU8" s="218"/>
      <c r="IXV8" s="64"/>
      <c r="IXW8" s="64"/>
      <c r="IYF8" s="64"/>
      <c r="IYK8" s="218"/>
      <c r="IYL8" s="64"/>
      <c r="IYM8" s="64"/>
      <c r="IYV8" s="64"/>
      <c r="IZA8" s="218"/>
      <c r="IZB8" s="64"/>
      <c r="IZC8" s="64"/>
      <c r="IZL8" s="64"/>
      <c r="IZQ8" s="218"/>
      <c r="IZR8" s="64"/>
      <c r="IZS8" s="64"/>
      <c r="JAB8" s="64"/>
      <c r="JAG8" s="218"/>
      <c r="JAH8" s="64"/>
      <c r="JAI8" s="64"/>
      <c r="JAR8" s="64"/>
      <c r="JAW8" s="218"/>
      <c r="JAX8" s="64"/>
      <c r="JAY8" s="64"/>
      <c r="JBH8" s="64"/>
      <c r="JBM8" s="218"/>
      <c r="JBN8" s="64"/>
      <c r="JBO8" s="64"/>
      <c r="JBX8" s="64"/>
      <c r="JCC8" s="218"/>
      <c r="JCD8" s="64"/>
      <c r="JCE8" s="64"/>
      <c r="JCN8" s="64"/>
      <c r="JCS8" s="218"/>
      <c r="JCT8" s="64"/>
      <c r="JCU8" s="64"/>
      <c r="JDD8" s="64"/>
      <c r="JDI8" s="218"/>
      <c r="JDJ8" s="64"/>
      <c r="JDK8" s="64"/>
      <c r="JDT8" s="64"/>
      <c r="JDY8" s="218"/>
      <c r="JDZ8" s="64"/>
      <c r="JEA8" s="64"/>
      <c r="JEJ8" s="64"/>
      <c r="JEO8" s="218"/>
      <c r="JEP8" s="64"/>
      <c r="JEQ8" s="64"/>
      <c r="JEZ8" s="64"/>
      <c r="JFE8" s="218"/>
      <c r="JFF8" s="64"/>
      <c r="JFG8" s="64"/>
      <c r="JFP8" s="64"/>
      <c r="JFU8" s="218"/>
      <c r="JFV8" s="64"/>
      <c r="JFW8" s="64"/>
      <c r="JGF8" s="64"/>
      <c r="JGK8" s="218"/>
      <c r="JGL8" s="64"/>
      <c r="JGM8" s="64"/>
      <c r="JGV8" s="64"/>
      <c r="JHA8" s="218"/>
      <c r="JHB8" s="64"/>
      <c r="JHC8" s="64"/>
      <c r="JHL8" s="64"/>
      <c r="JHQ8" s="218"/>
      <c r="JHR8" s="64"/>
      <c r="JHS8" s="64"/>
      <c r="JIB8" s="64"/>
      <c r="JIG8" s="218"/>
      <c r="JIH8" s="64"/>
      <c r="JII8" s="64"/>
      <c r="JIR8" s="64"/>
      <c r="JIW8" s="218"/>
      <c r="JIX8" s="64"/>
      <c r="JIY8" s="64"/>
      <c r="JJH8" s="64"/>
      <c r="JJM8" s="218"/>
      <c r="JJN8" s="64"/>
      <c r="JJO8" s="64"/>
      <c r="JJX8" s="64"/>
      <c r="JKC8" s="218"/>
      <c r="JKD8" s="64"/>
      <c r="JKE8" s="64"/>
      <c r="JKN8" s="64"/>
      <c r="JKS8" s="218"/>
      <c r="JKT8" s="64"/>
      <c r="JKU8" s="64"/>
      <c r="JLD8" s="64"/>
      <c r="JLI8" s="218"/>
      <c r="JLJ8" s="64"/>
      <c r="JLK8" s="64"/>
      <c r="JLT8" s="64"/>
      <c r="JLY8" s="218"/>
      <c r="JLZ8" s="64"/>
      <c r="JMA8" s="64"/>
      <c r="JMJ8" s="64"/>
      <c r="JMO8" s="218"/>
      <c r="JMP8" s="64"/>
      <c r="JMQ8" s="64"/>
      <c r="JMZ8" s="64"/>
      <c r="JNE8" s="218"/>
      <c r="JNF8" s="64"/>
      <c r="JNG8" s="64"/>
      <c r="JNP8" s="64"/>
      <c r="JNU8" s="218"/>
      <c r="JNV8" s="64"/>
      <c r="JNW8" s="64"/>
      <c r="JOF8" s="64"/>
      <c r="JOK8" s="218"/>
      <c r="JOL8" s="64"/>
      <c r="JOM8" s="64"/>
      <c r="JOV8" s="64"/>
      <c r="JPA8" s="218"/>
      <c r="JPB8" s="64"/>
      <c r="JPC8" s="64"/>
      <c r="JPL8" s="64"/>
      <c r="JPQ8" s="218"/>
      <c r="JPR8" s="64"/>
      <c r="JPS8" s="64"/>
      <c r="JQB8" s="64"/>
      <c r="JQG8" s="218"/>
      <c r="JQH8" s="64"/>
      <c r="JQI8" s="64"/>
      <c r="JQR8" s="64"/>
      <c r="JQW8" s="218"/>
      <c r="JQX8" s="64"/>
      <c r="JQY8" s="64"/>
      <c r="JRH8" s="64"/>
      <c r="JRM8" s="218"/>
      <c r="JRN8" s="64"/>
      <c r="JRO8" s="64"/>
      <c r="JRX8" s="64"/>
      <c r="JSC8" s="218"/>
      <c r="JSD8" s="64"/>
      <c r="JSE8" s="64"/>
      <c r="JSN8" s="64"/>
      <c r="JSS8" s="218"/>
      <c r="JST8" s="64"/>
      <c r="JSU8" s="64"/>
      <c r="JTD8" s="64"/>
      <c r="JTI8" s="218"/>
      <c r="JTJ8" s="64"/>
      <c r="JTK8" s="64"/>
      <c r="JTT8" s="64"/>
      <c r="JTY8" s="218"/>
      <c r="JTZ8" s="64"/>
      <c r="JUA8" s="64"/>
      <c r="JUJ8" s="64"/>
      <c r="JUO8" s="218"/>
      <c r="JUP8" s="64"/>
      <c r="JUQ8" s="64"/>
      <c r="JUZ8" s="64"/>
      <c r="JVE8" s="218"/>
      <c r="JVF8" s="64"/>
      <c r="JVG8" s="64"/>
      <c r="JVP8" s="64"/>
      <c r="JVU8" s="218"/>
      <c r="JVV8" s="64"/>
      <c r="JVW8" s="64"/>
      <c r="JWF8" s="64"/>
      <c r="JWK8" s="218"/>
      <c r="JWL8" s="64"/>
      <c r="JWM8" s="64"/>
      <c r="JWV8" s="64"/>
      <c r="JXA8" s="218"/>
      <c r="JXB8" s="64"/>
      <c r="JXC8" s="64"/>
      <c r="JXL8" s="64"/>
      <c r="JXQ8" s="218"/>
      <c r="JXR8" s="64"/>
      <c r="JXS8" s="64"/>
      <c r="JYB8" s="64"/>
      <c r="JYG8" s="218"/>
      <c r="JYH8" s="64"/>
      <c r="JYI8" s="64"/>
      <c r="JYR8" s="64"/>
      <c r="JYW8" s="218"/>
      <c r="JYX8" s="64"/>
      <c r="JYY8" s="64"/>
      <c r="JZH8" s="64"/>
      <c r="JZM8" s="218"/>
      <c r="JZN8" s="64"/>
      <c r="JZO8" s="64"/>
      <c r="JZX8" s="64"/>
      <c r="KAC8" s="218"/>
      <c r="KAD8" s="64"/>
      <c r="KAE8" s="64"/>
      <c r="KAN8" s="64"/>
      <c r="KAS8" s="218"/>
      <c r="KAT8" s="64"/>
      <c r="KAU8" s="64"/>
      <c r="KBD8" s="64"/>
      <c r="KBI8" s="218"/>
      <c r="KBJ8" s="64"/>
      <c r="KBK8" s="64"/>
      <c r="KBT8" s="64"/>
      <c r="KBY8" s="218"/>
      <c r="KBZ8" s="64"/>
      <c r="KCA8" s="64"/>
      <c r="KCJ8" s="64"/>
      <c r="KCO8" s="218"/>
      <c r="KCP8" s="64"/>
      <c r="KCQ8" s="64"/>
      <c r="KCZ8" s="64"/>
      <c r="KDE8" s="218"/>
      <c r="KDF8" s="64"/>
      <c r="KDG8" s="64"/>
      <c r="KDP8" s="64"/>
      <c r="KDU8" s="218"/>
      <c r="KDV8" s="64"/>
      <c r="KDW8" s="64"/>
      <c r="KEF8" s="64"/>
      <c r="KEK8" s="218"/>
      <c r="KEL8" s="64"/>
      <c r="KEM8" s="64"/>
      <c r="KEV8" s="64"/>
      <c r="KFA8" s="218"/>
      <c r="KFB8" s="64"/>
      <c r="KFC8" s="64"/>
      <c r="KFL8" s="64"/>
      <c r="KFQ8" s="218"/>
      <c r="KFR8" s="64"/>
      <c r="KFS8" s="64"/>
      <c r="KGB8" s="64"/>
      <c r="KGG8" s="218"/>
      <c r="KGH8" s="64"/>
      <c r="KGI8" s="64"/>
      <c r="KGR8" s="64"/>
      <c r="KGW8" s="218"/>
      <c r="KGX8" s="64"/>
      <c r="KGY8" s="64"/>
      <c r="KHH8" s="64"/>
      <c r="KHM8" s="218"/>
      <c r="KHN8" s="64"/>
      <c r="KHO8" s="64"/>
      <c r="KHX8" s="64"/>
      <c r="KIC8" s="218"/>
      <c r="KID8" s="64"/>
      <c r="KIE8" s="64"/>
      <c r="KIN8" s="64"/>
      <c r="KIS8" s="218"/>
      <c r="KIT8" s="64"/>
      <c r="KIU8" s="64"/>
      <c r="KJD8" s="64"/>
      <c r="KJI8" s="218"/>
      <c r="KJJ8" s="64"/>
      <c r="KJK8" s="64"/>
      <c r="KJT8" s="64"/>
      <c r="KJY8" s="218"/>
      <c r="KJZ8" s="64"/>
      <c r="KKA8" s="64"/>
      <c r="KKJ8" s="64"/>
      <c r="KKO8" s="218"/>
      <c r="KKP8" s="64"/>
      <c r="KKQ8" s="64"/>
      <c r="KKZ8" s="64"/>
      <c r="KLE8" s="218"/>
      <c r="KLF8" s="64"/>
      <c r="KLG8" s="64"/>
      <c r="KLP8" s="64"/>
      <c r="KLU8" s="218"/>
      <c r="KLV8" s="64"/>
      <c r="KLW8" s="64"/>
      <c r="KMF8" s="64"/>
      <c r="KMK8" s="218"/>
      <c r="KML8" s="64"/>
      <c r="KMM8" s="64"/>
      <c r="KMV8" s="64"/>
      <c r="KNA8" s="218"/>
      <c r="KNB8" s="64"/>
      <c r="KNC8" s="64"/>
      <c r="KNL8" s="64"/>
      <c r="KNQ8" s="218"/>
      <c r="KNR8" s="64"/>
      <c r="KNS8" s="64"/>
      <c r="KOB8" s="64"/>
      <c r="KOG8" s="218"/>
      <c r="KOH8" s="64"/>
      <c r="KOI8" s="64"/>
      <c r="KOR8" s="64"/>
      <c r="KOW8" s="218"/>
      <c r="KOX8" s="64"/>
      <c r="KOY8" s="64"/>
      <c r="KPH8" s="64"/>
      <c r="KPM8" s="218"/>
      <c r="KPN8" s="64"/>
      <c r="KPO8" s="64"/>
      <c r="KPX8" s="64"/>
      <c r="KQC8" s="218"/>
      <c r="KQD8" s="64"/>
      <c r="KQE8" s="64"/>
      <c r="KQN8" s="64"/>
      <c r="KQS8" s="218"/>
      <c r="KQT8" s="64"/>
      <c r="KQU8" s="64"/>
      <c r="KRD8" s="64"/>
      <c r="KRI8" s="218"/>
      <c r="KRJ8" s="64"/>
      <c r="KRK8" s="64"/>
      <c r="KRT8" s="64"/>
      <c r="KRY8" s="218"/>
      <c r="KRZ8" s="64"/>
      <c r="KSA8" s="64"/>
      <c r="KSJ8" s="64"/>
      <c r="KSO8" s="218"/>
      <c r="KSP8" s="64"/>
      <c r="KSQ8" s="64"/>
      <c r="KSZ8" s="64"/>
      <c r="KTE8" s="218"/>
      <c r="KTF8" s="64"/>
      <c r="KTG8" s="64"/>
      <c r="KTP8" s="64"/>
      <c r="KTU8" s="218"/>
      <c r="KTV8" s="64"/>
      <c r="KTW8" s="64"/>
      <c r="KUF8" s="64"/>
      <c r="KUK8" s="218"/>
      <c r="KUL8" s="64"/>
      <c r="KUM8" s="64"/>
      <c r="KUV8" s="64"/>
      <c r="KVA8" s="218"/>
      <c r="KVB8" s="64"/>
      <c r="KVC8" s="64"/>
      <c r="KVL8" s="64"/>
      <c r="KVQ8" s="218"/>
      <c r="KVR8" s="64"/>
      <c r="KVS8" s="64"/>
      <c r="KWB8" s="64"/>
      <c r="KWG8" s="218"/>
      <c r="KWH8" s="64"/>
      <c r="KWI8" s="64"/>
      <c r="KWR8" s="64"/>
      <c r="KWW8" s="218"/>
      <c r="KWX8" s="64"/>
      <c r="KWY8" s="64"/>
      <c r="KXH8" s="64"/>
      <c r="KXM8" s="218"/>
      <c r="KXN8" s="64"/>
      <c r="KXO8" s="64"/>
      <c r="KXX8" s="64"/>
      <c r="KYC8" s="218"/>
      <c r="KYD8" s="64"/>
      <c r="KYE8" s="64"/>
      <c r="KYN8" s="64"/>
      <c r="KYS8" s="218"/>
      <c r="KYT8" s="64"/>
      <c r="KYU8" s="64"/>
      <c r="KZD8" s="64"/>
      <c r="KZI8" s="218"/>
      <c r="KZJ8" s="64"/>
      <c r="KZK8" s="64"/>
      <c r="KZT8" s="64"/>
      <c r="KZY8" s="218"/>
      <c r="KZZ8" s="64"/>
      <c r="LAA8" s="64"/>
      <c r="LAJ8" s="64"/>
      <c r="LAO8" s="218"/>
      <c r="LAP8" s="64"/>
      <c r="LAQ8" s="64"/>
      <c r="LAZ8" s="64"/>
      <c r="LBE8" s="218"/>
      <c r="LBF8" s="64"/>
      <c r="LBG8" s="64"/>
      <c r="LBP8" s="64"/>
      <c r="LBU8" s="218"/>
      <c r="LBV8" s="64"/>
      <c r="LBW8" s="64"/>
      <c r="LCF8" s="64"/>
      <c r="LCK8" s="218"/>
      <c r="LCL8" s="64"/>
      <c r="LCM8" s="64"/>
      <c r="LCV8" s="64"/>
      <c r="LDA8" s="218"/>
      <c r="LDB8" s="64"/>
      <c r="LDC8" s="64"/>
      <c r="LDL8" s="64"/>
      <c r="LDQ8" s="218"/>
      <c r="LDR8" s="64"/>
      <c r="LDS8" s="64"/>
      <c r="LEB8" s="64"/>
      <c r="LEG8" s="218"/>
      <c r="LEH8" s="64"/>
      <c r="LEI8" s="64"/>
      <c r="LER8" s="64"/>
      <c r="LEW8" s="218"/>
      <c r="LEX8" s="64"/>
      <c r="LEY8" s="64"/>
      <c r="LFH8" s="64"/>
      <c r="LFM8" s="218"/>
      <c r="LFN8" s="64"/>
      <c r="LFO8" s="64"/>
      <c r="LFX8" s="64"/>
      <c r="LGC8" s="218"/>
      <c r="LGD8" s="64"/>
      <c r="LGE8" s="64"/>
      <c r="LGN8" s="64"/>
      <c r="LGS8" s="218"/>
      <c r="LGT8" s="64"/>
      <c r="LGU8" s="64"/>
      <c r="LHD8" s="64"/>
      <c r="LHI8" s="218"/>
      <c r="LHJ8" s="64"/>
      <c r="LHK8" s="64"/>
      <c r="LHT8" s="64"/>
      <c r="LHY8" s="218"/>
      <c r="LHZ8" s="64"/>
      <c r="LIA8" s="64"/>
      <c r="LIJ8" s="64"/>
      <c r="LIO8" s="218"/>
      <c r="LIP8" s="64"/>
      <c r="LIQ8" s="64"/>
      <c r="LIZ8" s="64"/>
      <c r="LJE8" s="218"/>
      <c r="LJF8" s="64"/>
      <c r="LJG8" s="64"/>
      <c r="LJP8" s="64"/>
      <c r="LJU8" s="218"/>
      <c r="LJV8" s="64"/>
      <c r="LJW8" s="64"/>
      <c r="LKF8" s="64"/>
      <c r="LKK8" s="218"/>
      <c r="LKL8" s="64"/>
      <c r="LKM8" s="64"/>
      <c r="LKV8" s="64"/>
      <c r="LLA8" s="218"/>
      <c r="LLB8" s="64"/>
      <c r="LLC8" s="64"/>
      <c r="LLL8" s="64"/>
      <c r="LLQ8" s="218"/>
      <c r="LLR8" s="64"/>
      <c r="LLS8" s="64"/>
      <c r="LMB8" s="64"/>
      <c r="LMG8" s="218"/>
      <c r="LMH8" s="64"/>
      <c r="LMI8" s="64"/>
      <c r="LMR8" s="64"/>
      <c r="LMW8" s="218"/>
      <c r="LMX8" s="64"/>
      <c r="LMY8" s="64"/>
      <c r="LNH8" s="64"/>
      <c r="LNM8" s="218"/>
      <c r="LNN8" s="64"/>
      <c r="LNO8" s="64"/>
      <c r="LNX8" s="64"/>
      <c r="LOC8" s="218"/>
      <c r="LOD8" s="64"/>
      <c r="LOE8" s="64"/>
      <c r="LON8" s="64"/>
      <c r="LOS8" s="218"/>
      <c r="LOT8" s="64"/>
      <c r="LOU8" s="64"/>
      <c r="LPD8" s="64"/>
      <c r="LPI8" s="218"/>
      <c r="LPJ8" s="64"/>
      <c r="LPK8" s="64"/>
      <c r="LPT8" s="64"/>
      <c r="LPY8" s="218"/>
      <c r="LPZ8" s="64"/>
      <c r="LQA8" s="64"/>
      <c r="LQJ8" s="64"/>
      <c r="LQO8" s="218"/>
      <c r="LQP8" s="64"/>
      <c r="LQQ8" s="64"/>
      <c r="LQZ8" s="64"/>
      <c r="LRE8" s="218"/>
      <c r="LRF8" s="64"/>
      <c r="LRG8" s="64"/>
      <c r="LRP8" s="64"/>
      <c r="LRU8" s="218"/>
      <c r="LRV8" s="64"/>
      <c r="LRW8" s="64"/>
      <c r="LSF8" s="64"/>
      <c r="LSK8" s="218"/>
      <c r="LSL8" s="64"/>
      <c r="LSM8" s="64"/>
      <c r="LSV8" s="64"/>
      <c r="LTA8" s="218"/>
      <c r="LTB8" s="64"/>
      <c r="LTC8" s="64"/>
      <c r="LTL8" s="64"/>
      <c r="LTQ8" s="218"/>
      <c r="LTR8" s="64"/>
      <c r="LTS8" s="64"/>
      <c r="LUB8" s="64"/>
      <c r="LUG8" s="218"/>
      <c r="LUH8" s="64"/>
      <c r="LUI8" s="64"/>
      <c r="LUR8" s="64"/>
      <c r="LUW8" s="218"/>
      <c r="LUX8" s="64"/>
      <c r="LUY8" s="64"/>
      <c r="LVH8" s="64"/>
      <c r="LVM8" s="218"/>
      <c r="LVN8" s="64"/>
      <c r="LVO8" s="64"/>
      <c r="LVX8" s="64"/>
      <c r="LWC8" s="218"/>
      <c r="LWD8" s="64"/>
      <c r="LWE8" s="64"/>
      <c r="LWN8" s="64"/>
      <c r="LWS8" s="218"/>
      <c r="LWT8" s="64"/>
      <c r="LWU8" s="64"/>
      <c r="LXD8" s="64"/>
      <c r="LXI8" s="218"/>
      <c r="LXJ8" s="64"/>
      <c r="LXK8" s="64"/>
      <c r="LXT8" s="64"/>
      <c r="LXY8" s="218"/>
      <c r="LXZ8" s="64"/>
      <c r="LYA8" s="64"/>
      <c r="LYJ8" s="64"/>
      <c r="LYO8" s="218"/>
      <c r="LYP8" s="64"/>
      <c r="LYQ8" s="64"/>
      <c r="LYZ8" s="64"/>
      <c r="LZE8" s="218"/>
      <c r="LZF8" s="64"/>
      <c r="LZG8" s="64"/>
      <c r="LZP8" s="64"/>
      <c r="LZU8" s="218"/>
      <c r="LZV8" s="64"/>
      <c r="LZW8" s="64"/>
      <c r="MAF8" s="64"/>
      <c r="MAK8" s="218"/>
      <c r="MAL8" s="64"/>
      <c r="MAM8" s="64"/>
      <c r="MAV8" s="64"/>
      <c r="MBA8" s="218"/>
      <c r="MBB8" s="64"/>
      <c r="MBC8" s="64"/>
      <c r="MBL8" s="64"/>
      <c r="MBQ8" s="218"/>
      <c r="MBR8" s="64"/>
      <c r="MBS8" s="64"/>
      <c r="MCB8" s="64"/>
      <c r="MCG8" s="218"/>
      <c r="MCH8" s="64"/>
      <c r="MCI8" s="64"/>
      <c r="MCR8" s="64"/>
      <c r="MCW8" s="218"/>
      <c r="MCX8" s="64"/>
      <c r="MCY8" s="64"/>
      <c r="MDH8" s="64"/>
      <c r="MDM8" s="218"/>
      <c r="MDN8" s="64"/>
      <c r="MDO8" s="64"/>
      <c r="MDX8" s="64"/>
      <c r="MEC8" s="218"/>
      <c r="MED8" s="64"/>
      <c r="MEE8" s="64"/>
      <c r="MEN8" s="64"/>
      <c r="MES8" s="218"/>
      <c r="MET8" s="64"/>
      <c r="MEU8" s="64"/>
      <c r="MFD8" s="64"/>
      <c r="MFI8" s="218"/>
      <c r="MFJ8" s="64"/>
      <c r="MFK8" s="64"/>
      <c r="MFT8" s="64"/>
      <c r="MFY8" s="218"/>
      <c r="MFZ8" s="64"/>
      <c r="MGA8" s="64"/>
      <c r="MGJ8" s="64"/>
      <c r="MGO8" s="218"/>
      <c r="MGP8" s="64"/>
      <c r="MGQ8" s="64"/>
      <c r="MGZ8" s="64"/>
      <c r="MHE8" s="218"/>
      <c r="MHF8" s="64"/>
      <c r="MHG8" s="64"/>
      <c r="MHP8" s="64"/>
      <c r="MHU8" s="218"/>
      <c r="MHV8" s="64"/>
      <c r="MHW8" s="64"/>
      <c r="MIF8" s="64"/>
      <c r="MIK8" s="218"/>
      <c r="MIL8" s="64"/>
      <c r="MIM8" s="64"/>
      <c r="MIV8" s="64"/>
      <c r="MJA8" s="218"/>
      <c r="MJB8" s="64"/>
      <c r="MJC8" s="64"/>
      <c r="MJL8" s="64"/>
      <c r="MJQ8" s="218"/>
      <c r="MJR8" s="64"/>
      <c r="MJS8" s="64"/>
      <c r="MKB8" s="64"/>
      <c r="MKG8" s="218"/>
      <c r="MKH8" s="64"/>
      <c r="MKI8" s="64"/>
      <c r="MKR8" s="64"/>
      <c r="MKW8" s="218"/>
      <c r="MKX8" s="64"/>
      <c r="MKY8" s="64"/>
      <c r="MLH8" s="64"/>
      <c r="MLM8" s="218"/>
      <c r="MLN8" s="64"/>
      <c r="MLO8" s="64"/>
      <c r="MLX8" s="64"/>
      <c r="MMC8" s="218"/>
      <c r="MMD8" s="64"/>
      <c r="MME8" s="64"/>
      <c r="MMN8" s="64"/>
      <c r="MMS8" s="218"/>
      <c r="MMT8" s="64"/>
      <c r="MMU8" s="64"/>
      <c r="MND8" s="64"/>
      <c r="MNI8" s="218"/>
      <c r="MNJ8" s="64"/>
      <c r="MNK8" s="64"/>
      <c r="MNT8" s="64"/>
      <c r="MNY8" s="218"/>
      <c r="MNZ8" s="64"/>
      <c r="MOA8" s="64"/>
      <c r="MOJ8" s="64"/>
      <c r="MOO8" s="218"/>
      <c r="MOP8" s="64"/>
      <c r="MOQ8" s="64"/>
      <c r="MOZ8" s="64"/>
      <c r="MPE8" s="218"/>
      <c r="MPF8" s="64"/>
      <c r="MPG8" s="64"/>
      <c r="MPP8" s="64"/>
      <c r="MPU8" s="218"/>
      <c r="MPV8" s="64"/>
      <c r="MPW8" s="64"/>
      <c r="MQF8" s="64"/>
      <c r="MQK8" s="218"/>
      <c r="MQL8" s="64"/>
      <c r="MQM8" s="64"/>
      <c r="MQV8" s="64"/>
      <c r="MRA8" s="218"/>
      <c r="MRB8" s="64"/>
      <c r="MRC8" s="64"/>
      <c r="MRL8" s="64"/>
      <c r="MRQ8" s="218"/>
      <c r="MRR8" s="64"/>
      <c r="MRS8" s="64"/>
      <c r="MSB8" s="64"/>
      <c r="MSG8" s="218"/>
      <c r="MSH8" s="64"/>
      <c r="MSI8" s="64"/>
      <c r="MSR8" s="64"/>
      <c r="MSW8" s="218"/>
      <c r="MSX8" s="64"/>
      <c r="MSY8" s="64"/>
      <c r="MTH8" s="64"/>
      <c r="MTM8" s="218"/>
      <c r="MTN8" s="64"/>
      <c r="MTO8" s="64"/>
      <c r="MTX8" s="64"/>
      <c r="MUC8" s="218"/>
      <c r="MUD8" s="64"/>
      <c r="MUE8" s="64"/>
      <c r="MUN8" s="64"/>
      <c r="MUS8" s="218"/>
      <c r="MUT8" s="64"/>
      <c r="MUU8" s="64"/>
      <c r="MVD8" s="64"/>
      <c r="MVI8" s="218"/>
      <c r="MVJ8" s="64"/>
      <c r="MVK8" s="64"/>
      <c r="MVT8" s="64"/>
      <c r="MVY8" s="218"/>
      <c r="MVZ8" s="64"/>
      <c r="MWA8" s="64"/>
      <c r="MWJ8" s="64"/>
      <c r="MWO8" s="218"/>
      <c r="MWP8" s="64"/>
      <c r="MWQ8" s="64"/>
      <c r="MWZ8" s="64"/>
      <c r="MXE8" s="218"/>
      <c r="MXF8" s="64"/>
      <c r="MXG8" s="64"/>
      <c r="MXP8" s="64"/>
      <c r="MXU8" s="218"/>
      <c r="MXV8" s="64"/>
      <c r="MXW8" s="64"/>
      <c r="MYF8" s="64"/>
      <c r="MYK8" s="218"/>
      <c r="MYL8" s="64"/>
      <c r="MYM8" s="64"/>
      <c r="MYV8" s="64"/>
      <c r="MZA8" s="218"/>
      <c r="MZB8" s="64"/>
      <c r="MZC8" s="64"/>
      <c r="MZL8" s="64"/>
      <c r="MZQ8" s="218"/>
      <c r="MZR8" s="64"/>
      <c r="MZS8" s="64"/>
      <c r="NAB8" s="64"/>
      <c r="NAG8" s="218"/>
      <c r="NAH8" s="64"/>
      <c r="NAI8" s="64"/>
      <c r="NAR8" s="64"/>
      <c r="NAW8" s="218"/>
      <c r="NAX8" s="64"/>
      <c r="NAY8" s="64"/>
      <c r="NBH8" s="64"/>
      <c r="NBM8" s="218"/>
      <c r="NBN8" s="64"/>
      <c r="NBO8" s="64"/>
      <c r="NBX8" s="64"/>
      <c r="NCC8" s="218"/>
      <c r="NCD8" s="64"/>
      <c r="NCE8" s="64"/>
      <c r="NCN8" s="64"/>
      <c r="NCS8" s="218"/>
      <c r="NCT8" s="64"/>
      <c r="NCU8" s="64"/>
      <c r="NDD8" s="64"/>
      <c r="NDI8" s="218"/>
      <c r="NDJ8" s="64"/>
      <c r="NDK8" s="64"/>
      <c r="NDT8" s="64"/>
      <c r="NDY8" s="218"/>
      <c r="NDZ8" s="64"/>
      <c r="NEA8" s="64"/>
      <c r="NEJ8" s="64"/>
      <c r="NEO8" s="218"/>
      <c r="NEP8" s="64"/>
      <c r="NEQ8" s="64"/>
      <c r="NEZ8" s="64"/>
      <c r="NFE8" s="218"/>
      <c r="NFF8" s="64"/>
      <c r="NFG8" s="64"/>
      <c r="NFP8" s="64"/>
      <c r="NFU8" s="218"/>
      <c r="NFV8" s="64"/>
      <c r="NFW8" s="64"/>
      <c r="NGF8" s="64"/>
      <c r="NGK8" s="218"/>
      <c r="NGL8" s="64"/>
      <c r="NGM8" s="64"/>
      <c r="NGV8" s="64"/>
      <c r="NHA8" s="218"/>
      <c r="NHB8" s="64"/>
      <c r="NHC8" s="64"/>
      <c r="NHL8" s="64"/>
      <c r="NHQ8" s="218"/>
      <c r="NHR8" s="64"/>
      <c r="NHS8" s="64"/>
      <c r="NIB8" s="64"/>
      <c r="NIG8" s="218"/>
      <c r="NIH8" s="64"/>
      <c r="NII8" s="64"/>
      <c r="NIR8" s="64"/>
      <c r="NIW8" s="218"/>
      <c r="NIX8" s="64"/>
      <c r="NIY8" s="64"/>
      <c r="NJH8" s="64"/>
      <c r="NJM8" s="218"/>
      <c r="NJN8" s="64"/>
      <c r="NJO8" s="64"/>
      <c r="NJX8" s="64"/>
      <c r="NKC8" s="218"/>
      <c r="NKD8" s="64"/>
      <c r="NKE8" s="64"/>
      <c r="NKN8" s="64"/>
      <c r="NKS8" s="218"/>
      <c r="NKT8" s="64"/>
      <c r="NKU8" s="64"/>
      <c r="NLD8" s="64"/>
      <c r="NLI8" s="218"/>
      <c r="NLJ8" s="64"/>
      <c r="NLK8" s="64"/>
      <c r="NLT8" s="64"/>
      <c r="NLY8" s="218"/>
      <c r="NLZ8" s="64"/>
      <c r="NMA8" s="64"/>
      <c r="NMJ8" s="64"/>
      <c r="NMO8" s="218"/>
      <c r="NMP8" s="64"/>
      <c r="NMQ8" s="64"/>
      <c r="NMZ8" s="64"/>
      <c r="NNE8" s="218"/>
      <c r="NNF8" s="64"/>
      <c r="NNG8" s="64"/>
      <c r="NNP8" s="64"/>
      <c r="NNU8" s="218"/>
      <c r="NNV8" s="64"/>
      <c r="NNW8" s="64"/>
      <c r="NOF8" s="64"/>
      <c r="NOK8" s="218"/>
      <c r="NOL8" s="64"/>
      <c r="NOM8" s="64"/>
      <c r="NOV8" s="64"/>
      <c r="NPA8" s="218"/>
      <c r="NPB8" s="64"/>
      <c r="NPC8" s="64"/>
      <c r="NPL8" s="64"/>
      <c r="NPQ8" s="218"/>
      <c r="NPR8" s="64"/>
      <c r="NPS8" s="64"/>
      <c r="NQB8" s="64"/>
      <c r="NQG8" s="218"/>
      <c r="NQH8" s="64"/>
      <c r="NQI8" s="64"/>
      <c r="NQR8" s="64"/>
      <c r="NQW8" s="218"/>
      <c r="NQX8" s="64"/>
      <c r="NQY8" s="64"/>
      <c r="NRH8" s="64"/>
      <c r="NRM8" s="218"/>
      <c r="NRN8" s="64"/>
      <c r="NRO8" s="64"/>
      <c r="NRX8" s="64"/>
      <c r="NSC8" s="218"/>
      <c r="NSD8" s="64"/>
      <c r="NSE8" s="64"/>
      <c r="NSN8" s="64"/>
      <c r="NSS8" s="218"/>
      <c r="NST8" s="64"/>
      <c r="NSU8" s="64"/>
      <c r="NTD8" s="64"/>
      <c r="NTI8" s="218"/>
      <c r="NTJ8" s="64"/>
      <c r="NTK8" s="64"/>
      <c r="NTT8" s="64"/>
      <c r="NTY8" s="218"/>
      <c r="NTZ8" s="64"/>
      <c r="NUA8" s="64"/>
      <c r="NUJ8" s="64"/>
      <c r="NUO8" s="218"/>
      <c r="NUP8" s="64"/>
      <c r="NUQ8" s="64"/>
      <c r="NUZ8" s="64"/>
      <c r="NVE8" s="218"/>
      <c r="NVF8" s="64"/>
      <c r="NVG8" s="64"/>
      <c r="NVP8" s="64"/>
      <c r="NVU8" s="218"/>
      <c r="NVV8" s="64"/>
      <c r="NVW8" s="64"/>
      <c r="NWF8" s="64"/>
      <c r="NWK8" s="218"/>
      <c r="NWL8" s="64"/>
      <c r="NWM8" s="64"/>
      <c r="NWV8" s="64"/>
      <c r="NXA8" s="218"/>
      <c r="NXB8" s="64"/>
      <c r="NXC8" s="64"/>
      <c r="NXL8" s="64"/>
      <c r="NXQ8" s="218"/>
      <c r="NXR8" s="64"/>
      <c r="NXS8" s="64"/>
      <c r="NYB8" s="64"/>
      <c r="NYG8" s="218"/>
      <c r="NYH8" s="64"/>
      <c r="NYI8" s="64"/>
      <c r="NYR8" s="64"/>
      <c r="NYW8" s="218"/>
      <c r="NYX8" s="64"/>
      <c r="NYY8" s="64"/>
      <c r="NZH8" s="64"/>
      <c r="NZM8" s="218"/>
      <c r="NZN8" s="64"/>
      <c r="NZO8" s="64"/>
      <c r="NZX8" s="64"/>
      <c r="OAC8" s="218"/>
      <c r="OAD8" s="64"/>
      <c r="OAE8" s="64"/>
      <c r="OAN8" s="64"/>
      <c r="OAS8" s="218"/>
      <c r="OAT8" s="64"/>
      <c r="OAU8" s="64"/>
      <c r="OBD8" s="64"/>
      <c r="OBI8" s="218"/>
      <c r="OBJ8" s="64"/>
      <c r="OBK8" s="64"/>
      <c r="OBT8" s="64"/>
      <c r="OBY8" s="218"/>
      <c r="OBZ8" s="64"/>
      <c r="OCA8" s="64"/>
      <c r="OCJ8" s="64"/>
      <c r="OCO8" s="218"/>
      <c r="OCP8" s="64"/>
      <c r="OCQ8" s="64"/>
      <c r="OCZ8" s="64"/>
      <c r="ODE8" s="218"/>
      <c r="ODF8" s="64"/>
      <c r="ODG8" s="64"/>
      <c r="ODP8" s="64"/>
      <c r="ODU8" s="218"/>
      <c r="ODV8" s="64"/>
      <c r="ODW8" s="64"/>
      <c r="OEF8" s="64"/>
      <c r="OEK8" s="218"/>
      <c r="OEL8" s="64"/>
      <c r="OEM8" s="64"/>
      <c r="OEV8" s="64"/>
      <c r="OFA8" s="218"/>
      <c r="OFB8" s="64"/>
      <c r="OFC8" s="64"/>
      <c r="OFL8" s="64"/>
      <c r="OFQ8" s="218"/>
      <c r="OFR8" s="64"/>
      <c r="OFS8" s="64"/>
      <c r="OGB8" s="64"/>
      <c r="OGG8" s="218"/>
      <c r="OGH8" s="64"/>
      <c r="OGI8" s="64"/>
      <c r="OGR8" s="64"/>
      <c r="OGW8" s="218"/>
      <c r="OGX8" s="64"/>
      <c r="OGY8" s="64"/>
      <c r="OHH8" s="64"/>
      <c r="OHM8" s="218"/>
      <c r="OHN8" s="64"/>
      <c r="OHO8" s="64"/>
      <c r="OHX8" s="64"/>
      <c r="OIC8" s="218"/>
      <c r="OID8" s="64"/>
      <c r="OIE8" s="64"/>
      <c r="OIN8" s="64"/>
      <c r="OIS8" s="218"/>
      <c r="OIT8" s="64"/>
      <c r="OIU8" s="64"/>
      <c r="OJD8" s="64"/>
      <c r="OJI8" s="218"/>
      <c r="OJJ8" s="64"/>
      <c r="OJK8" s="64"/>
      <c r="OJT8" s="64"/>
      <c r="OJY8" s="218"/>
      <c r="OJZ8" s="64"/>
      <c r="OKA8" s="64"/>
      <c r="OKJ8" s="64"/>
      <c r="OKO8" s="218"/>
      <c r="OKP8" s="64"/>
      <c r="OKQ8" s="64"/>
      <c r="OKZ8" s="64"/>
      <c r="OLE8" s="218"/>
      <c r="OLF8" s="64"/>
      <c r="OLG8" s="64"/>
      <c r="OLP8" s="64"/>
      <c r="OLU8" s="218"/>
      <c r="OLV8" s="64"/>
      <c r="OLW8" s="64"/>
      <c r="OMF8" s="64"/>
      <c r="OMK8" s="218"/>
      <c r="OML8" s="64"/>
      <c r="OMM8" s="64"/>
      <c r="OMV8" s="64"/>
      <c r="ONA8" s="218"/>
      <c r="ONB8" s="64"/>
      <c r="ONC8" s="64"/>
      <c r="ONL8" s="64"/>
      <c r="ONQ8" s="218"/>
      <c r="ONR8" s="64"/>
      <c r="ONS8" s="64"/>
      <c r="OOB8" s="64"/>
      <c r="OOG8" s="218"/>
      <c r="OOH8" s="64"/>
      <c r="OOI8" s="64"/>
      <c r="OOR8" s="64"/>
      <c r="OOW8" s="218"/>
      <c r="OOX8" s="64"/>
      <c r="OOY8" s="64"/>
      <c r="OPH8" s="64"/>
      <c r="OPM8" s="218"/>
      <c r="OPN8" s="64"/>
      <c r="OPO8" s="64"/>
      <c r="OPX8" s="64"/>
      <c r="OQC8" s="218"/>
      <c r="OQD8" s="64"/>
      <c r="OQE8" s="64"/>
      <c r="OQN8" s="64"/>
      <c r="OQS8" s="218"/>
      <c r="OQT8" s="64"/>
      <c r="OQU8" s="64"/>
      <c r="ORD8" s="64"/>
      <c r="ORI8" s="218"/>
      <c r="ORJ8" s="64"/>
      <c r="ORK8" s="64"/>
      <c r="ORT8" s="64"/>
      <c r="ORY8" s="218"/>
      <c r="ORZ8" s="64"/>
      <c r="OSA8" s="64"/>
      <c r="OSJ8" s="64"/>
      <c r="OSO8" s="218"/>
      <c r="OSP8" s="64"/>
      <c r="OSQ8" s="64"/>
      <c r="OSZ8" s="64"/>
      <c r="OTE8" s="218"/>
      <c r="OTF8" s="64"/>
      <c r="OTG8" s="64"/>
      <c r="OTP8" s="64"/>
      <c r="OTU8" s="218"/>
      <c r="OTV8" s="64"/>
      <c r="OTW8" s="64"/>
      <c r="OUF8" s="64"/>
      <c r="OUK8" s="218"/>
      <c r="OUL8" s="64"/>
      <c r="OUM8" s="64"/>
      <c r="OUV8" s="64"/>
      <c r="OVA8" s="218"/>
      <c r="OVB8" s="64"/>
      <c r="OVC8" s="64"/>
      <c r="OVL8" s="64"/>
      <c r="OVQ8" s="218"/>
      <c r="OVR8" s="64"/>
      <c r="OVS8" s="64"/>
      <c r="OWB8" s="64"/>
      <c r="OWG8" s="218"/>
      <c r="OWH8" s="64"/>
      <c r="OWI8" s="64"/>
      <c r="OWR8" s="64"/>
      <c r="OWW8" s="218"/>
      <c r="OWX8" s="64"/>
      <c r="OWY8" s="64"/>
      <c r="OXH8" s="64"/>
      <c r="OXM8" s="218"/>
      <c r="OXN8" s="64"/>
      <c r="OXO8" s="64"/>
      <c r="OXX8" s="64"/>
      <c r="OYC8" s="218"/>
      <c r="OYD8" s="64"/>
      <c r="OYE8" s="64"/>
      <c r="OYN8" s="64"/>
      <c r="OYS8" s="218"/>
      <c r="OYT8" s="64"/>
      <c r="OYU8" s="64"/>
      <c r="OZD8" s="64"/>
      <c r="OZI8" s="218"/>
      <c r="OZJ8" s="64"/>
      <c r="OZK8" s="64"/>
      <c r="OZT8" s="64"/>
      <c r="OZY8" s="218"/>
      <c r="OZZ8" s="64"/>
      <c r="PAA8" s="64"/>
      <c r="PAJ8" s="64"/>
      <c r="PAO8" s="218"/>
      <c r="PAP8" s="64"/>
      <c r="PAQ8" s="64"/>
      <c r="PAZ8" s="64"/>
      <c r="PBE8" s="218"/>
      <c r="PBF8" s="64"/>
      <c r="PBG8" s="64"/>
      <c r="PBP8" s="64"/>
      <c r="PBU8" s="218"/>
      <c r="PBV8" s="64"/>
      <c r="PBW8" s="64"/>
      <c r="PCF8" s="64"/>
      <c r="PCK8" s="218"/>
      <c r="PCL8" s="64"/>
      <c r="PCM8" s="64"/>
      <c r="PCV8" s="64"/>
      <c r="PDA8" s="218"/>
      <c r="PDB8" s="64"/>
      <c r="PDC8" s="64"/>
      <c r="PDL8" s="64"/>
      <c r="PDQ8" s="218"/>
      <c r="PDR8" s="64"/>
      <c r="PDS8" s="64"/>
      <c r="PEB8" s="64"/>
      <c r="PEG8" s="218"/>
      <c r="PEH8" s="64"/>
      <c r="PEI8" s="64"/>
      <c r="PER8" s="64"/>
      <c r="PEW8" s="218"/>
      <c r="PEX8" s="64"/>
      <c r="PEY8" s="64"/>
      <c r="PFH8" s="64"/>
      <c r="PFM8" s="218"/>
      <c r="PFN8" s="64"/>
      <c r="PFO8" s="64"/>
      <c r="PFX8" s="64"/>
      <c r="PGC8" s="218"/>
      <c r="PGD8" s="64"/>
      <c r="PGE8" s="64"/>
      <c r="PGN8" s="64"/>
      <c r="PGS8" s="218"/>
      <c r="PGT8" s="64"/>
      <c r="PGU8" s="64"/>
      <c r="PHD8" s="64"/>
      <c r="PHI8" s="218"/>
      <c r="PHJ8" s="64"/>
      <c r="PHK8" s="64"/>
      <c r="PHT8" s="64"/>
      <c r="PHY8" s="218"/>
      <c r="PHZ8" s="64"/>
      <c r="PIA8" s="64"/>
      <c r="PIJ8" s="64"/>
      <c r="PIO8" s="218"/>
      <c r="PIP8" s="64"/>
      <c r="PIQ8" s="64"/>
      <c r="PIZ8" s="64"/>
      <c r="PJE8" s="218"/>
      <c r="PJF8" s="64"/>
      <c r="PJG8" s="64"/>
      <c r="PJP8" s="64"/>
      <c r="PJU8" s="218"/>
      <c r="PJV8" s="64"/>
      <c r="PJW8" s="64"/>
      <c r="PKF8" s="64"/>
      <c r="PKK8" s="218"/>
      <c r="PKL8" s="64"/>
      <c r="PKM8" s="64"/>
      <c r="PKV8" s="64"/>
      <c r="PLA8" s="218"/>
      <c r="PLB8" s="64"/>
      <c r="PLC8" s="64"/>
      <c r="PLL8" s="64"/>
      <c r="PLQ8" s="218"/>
      <c r="PLR8" s="64"/>
      <c r="PLS8" s="64"/>
      <c r="PMB8" s="64"/>
      <c r="PMG8" s="218"/>
      <c r="PMH8" s="64"/>
      <c r="PMI8" s="64"/>
      <c r="PMR8" s="64"/>
      <c r="PMW8" s="218"/>
      <c r="PMX8" s="64"/>
      <c r="PMY8" s="64"/>
      <c r="PNH8" s="64"/>
      <c r="PNM8" s="218"/>
      <c r="PNN8" s="64"/>
      <c r="PNO8" s="64"/>
      <c r="PNX8" s="64"/>
      <c r="POC8" s="218"/>
      <c r="POD8" s="64"/>
      <c r="POE8" s="64"/>
      <c r="PON8" s="64"/>
      <c r="POS8" s="218"/>
      <c r="POT8" s="64"/>
      <c r="POU8" s="64"/>
      <c r="PPD8" s="64"/>
      <c r="PPI8" s="218"/>
      <c r="PPJ8" s="64"/>
      <c r="PPK8" s="64"/>
      <c r="PPT8" s="64"/>
      <c r="PPY8" s="218"/>
      <c r="PPZ8" s="64"/>
      <c r="PQA8" s="64"/>
      <c r="PQJ8" s="64"/>
      <c r="PQO8" s="218"/>
      <c r="PQP8" s="64"/>
      <c r="PQQ8" s="64"/>
      <c r="PQZ8" s="64"/>
      <c r="PRE8" s="218"/>
      <c r="PRF8" s="64"/>
      <c r="PRG8" s="64"/>
      <c r="PRP8" s="64"/>
      <c r="PRU8" s="218"/>
      <c r="PRV8" s="64"/>
      <c r="PRW8" s="64"/>
      <c r="PSF8" s="64"/>
      <c r="PSK8" s="218"/>
      <c r="PSL8" s="64"/>
      <c r="PSM8" s="64"/>
      <c r="PSV8" s="64"/>
      <c r="PTA8" s="218"/>
      <c r="PTB8" s="64"/>
      <c r="PTC8" s="64"/>
      <c r="PTL8" s="64"/>
      <c r="PTQ8" s="218"/>
      <c r="PTR8" s="64"/>
      <c r="PTS8" s="64"/>
      <c r="PUB8" s="64"/>
      <c r="PUG8" s="218"/>
      <c r="PUH8" s="64"/>
      <c r="PUI8" s="64"/>
      <c r="PUR8" s="64"/>
      <c r="PUW8" s="218"/>
      <c r="PUX8" s="64"/>
      <c r="PUY8" s="64"/>
      <c r="PVH8" s="64"/>
      <c r="PVM8" s="218"/>
      <c r="PVN8" s="64"/>
      <c r="PVO8" s="64"/>
      <c r="PVX8" s="64"/>
      <c r="PWC8" s="218"/>
      <c r="PWD8" s="64"/>
      <c r="PWE8" s="64"/>
      <c r="PWN8" s="64"/>
      <c r="PWS8" s="218"/>
      <c r="PWT8" s="64"/>
      <c r="PWU8" s="64"/>
      <c r="PXD8" s="64"/>
      <c r="PXI8" s="218"/>
      <c r="PXJ8" s="64"/>
      <c r="PXK8" s="64"/>
      <c r="PXT8" s="64"/>
      <c r="PXY8" s="218"/>
      <c r="PXZ8" s="64"/>
      <c r="PYA8" s="64"/>
      <c r="PYJ8" s="64"/>
      <c r="PYO8" s="218"/>
      <c r="PYP8" s="64"/>
      <c r="PYQ8" s="64"/>
      <c r="PYZ8" s="64"/>
      <c r="PZE8" s="218"/>
      <c r="PZF8" s="64"/>
      <c r="PZG8" s="64"/>
      <c r="PZP8" s="64"/>
      <c r="PZU8" s="218"/>
      <c r="PZV8" s="64"/>
      <c r="PZW8" s="64"/>
      <c r="QAF8" s="64"/>
      <c r="QAK8" s="218"/>
      <c r="QAL8" s="64"/>
      <c r="QAM8" s="64"/>
      <c r="QAV8" s="64"/>
      <c r="QBA8" s="218"/>
      <c r="QBB8" s="64"/>
      <c r="QBC8" s="64"/>
      <c r="QBL8" s="64"/>
      <c r="QBQ8" s="218"/>
      <c r="QBR8" s="64"/>
      <c r="QBS8" s="64"/>
      <c r="QCB8" s="64"/>
      <c r="QCG8" s="218"/>
      <c r="QCH8" s="64"/>
      <c r="QCI8" s="64"/>
      <c r="QCR8" s="64"/>
      <c r="QCW8" s="218"/>
      <c r="QCX8" s="64"/>
      <c r="QCY8" s="64"/>
      <c r="QDH8" s="64"/>
      <c r="QDM8" s="218"/>
      <c r="QDN8" s="64"/>
      <c r="QDO8" s="64"/>
      <c r="QDX8" s="64"/>
      <c r="QEC8" s="218"/>
      <c r="QED8" s="64"/>
      <c r="QEE8" s="64"/>
      <c r="QEN8" s="64"/>
      <c r="QES8" s="218"/>
      <c r="QET8" s="64"/>
      <c r="QEU8" s="64"/>
      <c r="QFD8" s="64"/>
      <c r="QFI8" s="218"/>
      <c r="QFJ8" s="64"/>
      <c r="QFK8" s="64"/>
      <c r="QFT8" s="64"/>
      <c r="QFY8" s="218"/>
      <c r="QFZ8" s="64"/>
      <c r="QGA8" s="64"/>
      <c r="QGJ8" s="64"/>
      <c r="QGO8" s="218"/>
      <c r="QGP8" s="64"/>
      <c r="QGQ8" s="64"/>
      <c r="QGZ8" s="64"/>
      <c r="QHE8" s="218"/>
      <c r="QHF8" s="64"/>
      <c r="QHG8" s="64"/>
      <c r="QHP8" s="64"/>
      <c r="QHU8" s="218"/>
      <c r="QHV8" s="64"/>
      <c r="QHW8" s="64"/>
      <c r="QIF8" s="64"/>
      <c r="QIK8" s="218"/>
      <c r="QIL8" s="64"/>
      <c r="QIM8" s="64"/>
      <c r="QIV8" s="64"/>
      <c r="QJA8" s="218"/>
      <c r="QJB8" s="64"/>
      <c r="QJC8" s="64"/>
      <c r="QJL8" s="64"/>
      <c r="QJQ8" s="218"/>
      <c r="QJR8" s="64"/>
      <c r="QJS8" s="64"/>
      <c r="QKB8" s="64"/>
      <c r="QKG8" s="218"/>
      <c r="QKH8" s="64"/>
      <c r="QKI8" s="64"/>
      <c r="QKR8" s="64"/>
      <c r="QKW8" s="218"/>
      <c r="QKX8" s="64"/>
      <c r="QKY8" s="64"/>
      <c r="QLH8" s="64"/>
      <c r="QLM8" s="218"/>
      <c r="QLN8" s="64"/>
      <c r="QLO8" s="64"/>
      <c r="QLX8" s="64"/>
      <c r="QMC8" s="218"/>
      <c r="QMD8" s="64"/>
      <c r="QME8" s="64"/>
      <c r="QMN8" s="64"/>
      <c r="QMS8" s="218"/>
      <c r="QMT8" s="64"/>
      <c r="QMU8" s="64"/>
      <c r="QND8" s="64"/>
      <c r="QNI8" s="218"/>
      <c r="QNJ8" s="64"/>
      <c r="QNK8" s="64"/>
      <c r="QNT8" s="64"/>
      <c r="QNY8" s="218"/>
      <c r="QNZ8" s="64"/>
      <c r="QOA8" s="64"/>
      <c r="QOJ8" s="64"/>
      <c r="QOO8" s="218"/>
      <c r="QOP8" s="64"/>
      <c r="QOQ8" s="64"/>
      <c r="QOZ8" s="64"/>
      <c r="QPE8" s="218"/>
      <c r="QPF8" s="64"/>
      <c r="QPG8" s="64"/>
      <c r="QPP8" s="64"/>
      <c r="QPU8" s="218"/>
      <c r="QPV8" s="64"/>
      <c r="QPW8" s="64"/>
      <c r="QQF8" s="64"/>
      <c r="QQK8" s="218"/>
      <c r="QQL8" s="64"/>
      <c r="QQM8" s="64"/>
      <c r="QQV8" s="64"/>
      <c r="QRA8" s="218"/>
      <c r="QRB8" s="64"/>
      <c r="QRC8" s="64"/>
      <c r="QRL8" s="64"/>
      <c r="QRQ8" s="218"/>
      <c r="QRR8" s="64"/>
      <c r="QRS8" s="64"/>
      <c r="QSB8" s="64"/>
      <c r="QSG8" s="218"/>
      <c r="QSH8" s="64"/>
      <c r="QSI8" s="64"/>
      <c r="QSR8" s="64"/>
      <c r="QSW8" s="218"/>
      <c r="QSX8" s="64"/>
      <c r="QSY8" s="64"/>
      <c r="QTH8" s="64"/>
      <c r="QTM8" s="218"/>
      <c r="QTN8" s="64"/>
      <c r="QTO8" s="64"/>
      <c r="QTX8" s="64"/>
      <c r="QUC8" s="218"/>
      <c r="QUD8" s="64"/>
      <c r="QUE8" s="64"/>
      <c r="QUN8" s="64"/>
      <c r="QUS8" s="218"/>
      <c r="QUT8" s="64"/>
      <c r="QUU8" s="64"/>
      <c r="QVD8" s="64"/>
      <c r="QVI8" s="218"/>
      <c r="QVJ8" s="64"/>
      <c r="QVK8" s="64"/>
      <c r="QVT8" s="64"/>
      <c r="QVY8" s="218"/>
      <c r="QVZ8" s="64"/>
      <c r="QWA8" s="64"/>
      <c r="QWJ8" s="64"/>
      <c r="QWO8" s="218"/>
      <c r="QWP8" s="64"/>
      <c r="QWQ8" s="64"/>
      <c r="QWZ8" s="64"/>
      <c r="QXE8" s="218"/>
      <c r="QXF8" s="64"/>
      <c r="QXG8" s="64"/>
      <c r="QXP8" s="64"/>
      <c r="QXU8" s="218"/>
      <c r="QXV8" s="64"/>
      <c r="QXW8" s="64"/>
      <c r="QYF8" s="64"/>
      <c r="QYK8" s="218"/>
      <c r="QYL8" s="64"/>
      <c r="QYM8" s="64"/>
      <c r="QYV8" s="64"/>
      <c r="QZA8" s="218"/>
      <c r="QZB8" s="64"/>
      <c r="QZC8" s="64"/>
      <c r="QZL8" s="64"/>
      <c r="QZQ8" s="218"/>
      <c r="QZR8" s="64"/>
      <c r="QZS8" s="64"/>
      <c r="RAB8" s="64"/>
      <c r="RAG8" s="218"/>
      <c r="RAH8" s="64"/>
      <c r="RAI8" s="64"/>
      <c r="RAR8" s="64"/>
      <c r="RAW8" s="218"/>
      <c r="RAX8" s="64"/>
      <c r="RAY8" s="64"/>
      <c r="RBH8" s="64"/>
      <c r="RBM8" s="218"/>
      <c r="RBN8" s="64"/>
      <c r="RBO8" s="64"/>
      <c r="RBX8" s="64"/>
      <c r="RCC8" s="218"/>
      <c r="RCD8" s="64"/>
      <c r="RCE8" s="64"/>
      <c r="RCN8" s="64"/>
      <c r="RCS8" s="218"/>
      <c r="RCT8" s="64"/>
      <c r="RCU8" s="64"/>
      <c r="RDD8" s="64"/>
      <c r="RDI8" s="218"/>
      <c r="RDJ8" s="64"/>
      <c r="RDK8" s="64"/>
      <c r="RDT8" s="64"/>
      <c r="RDY8" s="218"/>
      <c r="RDZ8" s="64"/>
      <c r="REA8" s="64"/>
      <c r="REJ8" s="64"/>
      <c r="REO8" s="218"/>
      <c r="REP8" s="64"/>
      <c r="REQ8" s="64"/>
      <c r="REZ8" s="64"/>
      <c r="RFE8" s="218"/>
      <c r="RFF8" s="64"/>
      <c r="RFG8" s="64"/>
      <c r="RFP8" s="64"/>
      <c r="RFU8" s="218"/>
      <c r="RFV8" s="64"/>
      <c r="RFW8" s="64"/>
      <c r="RGF8" s="64"/>
      <c r="RGK8" s="218"/>
      <c r="RGL8" s="64"/>
      <c r="RGM8" s="64"/>
      <c r="RGV8" s="64"/>
      <c r="RHA8" s="218"/>
      <c r="RHB8" s="64"/>
      <c r="RHC8" s="64"/>
      <c r="RHL8" s="64"/>
      <c r="RHQ8" s="218"/>
      <c r="RHR8" s="64"/>
      <c r="RHS8" s="64"/>
      <c r="RIB8" s="64"/>
      <c r="RIG8" s="218"/>
      <c r="RIH8" s="64"/>
      <c r="RII8" s="64"/>
      <c r="RIR8" s="64"/>
      <c r="RIW8" s="218"/>
      <c r="RIX8" s="64"/>
      <c r="RIY8" s="64"/>
      <c r="RJH8" s="64"/>
      <c r="RJM8" s="218"/>
      <c r="RJN8" s="64"/>
      <c r="RJO8" s="64"/>
      <c r="RJX8" s="64"/>
      <c r="RKC8" s="218"/>
      <c r="RKD8" s="64"/>
      <c r="RKE8" s="64"/>
      <c r="RKN8" s="64"/>
      <c r="RKS8" s="218"/>
      <c r="RKT8" s="64"/>
      <c r="RKU8" s="64"/>
      <c r="RLD8" s="64"/>
      <c r="RLI8" s="218"/>
      <c r="RLJ8" s="64"/>
      <c r="RLK8" s="64"/>
      <c r="RLT8" s="64"/>
      <c r="RLY8" s="218"/>
      <c r="RLZ8" s="64"/>
      <c r="RMA8" s="64"/>
      <c r="RMJ8" s="64"/>
      <c r="RMO8" s="218"/>
      <c r="RMP8" s="64"/>
      <c r="RMQ8" s="64"/>
      <c r="RMZ8" s="64"/>
      <c r="RNE8" s="218"/>
      <c r="RNF8" s="64"/>
      <c r="RNG8" s="64"/>
      <c r="RNP8" s="64"/>
      <c r="RNU8" s="218"/>
      <c r="RNV8" s="64"/>
      <c r="RNW8" s="64"/>
      <c r="ROF8" s="64"/>
      <c r="ROK8" s="218"/>
      <c r="ROL8" s="64"/>
      <c r="ROM8" s="64"/>
      <c r="ROV8" s="64"/>
      <c r="RPA8" s="218"/>
      <c r="RPB8" s="64"/>
      <c r="RPC8" s="64"/>
      <c r="RPL8" s="64"/>
      <c r="RPQ8" s="218"/>
      <c r="RPR8" s="64"/>
      <c r="RPS8" s="64"/>
      <c r="RQB8" s="64"/>
      <c r="RQG8" s="218"/>
      <c r="RQH8" s="64"/>
      <c r="RQI8" s="64"/>
      <c r="RQR8" s="64"/>
      <c r="RQW8" s="218"/>
      <c r="RQX8" s="64"/>
      <c r="RQY8" s="64"/>
      <c r="RRH8" s="64"/>
      <c r="RRM8" s="218"/>
      <c r="RRN8" s="64"/>
      <c r="RRO8" s="64"/>
      <c r="RRX8" s="64"/>
      <c r="RSC8" s="218"/>
      <c r="RSD8" s="64"/>
      <c r="RSE8" s="64"/>
      <c r="RSN8" s="64"/>
      <c r="RSS8" s="218"/>
      <c r="RST8" s="64"/>
      <c r="RSU8" s="64"/>
      <c r="RTD8" s="64"/>
      <c r="RTI8" s="218"/>
      <c r="RTJ8" s="64"/>
      <c r="RTK8" s="64"/>
      <c r="RTT8" s="64"/>
      <c r="RTY8" s="218"/>
      <c r="RTZ8" s="64"/>
      <c r="RUA8" s="64"/>
      <c r="RUJ8" s="64"/>
      <c r="RUO8" s="218"/>
      <c r="RUP8" s="64"/>
      <c r="RUQ8" s="64"/>
      <c r="RUZ8" s="64"/>
      <c r="RVE8" s="218"/>
      <c r="RVF8" s="64"/>
      <c r="RVG8" s="64"/>
      <c r="RVP8" s="64"/>
      <c r="RVU8" s="218"/>
      <c r="RVV8" s="64"/>
      <c r="RVW8" s="64"/>
      <c r="RWF8" s="64"/>
      <c r="RWK8" s="218"/>
      <c r="RWL8" s="64"/>
      <c r="RWM8" s="64"/>
      <c r="RWV8" s="64"/>
      <c r="RXA8" s="218"/>
      <c r="RXB8" s="64"/>
      <c r="RXC8" s="64"/>
      <c r="RXL8" s="64"/>
      <c r="RXQ8" s="218"/>
      <c r="RXR8" s="64"/>
      <c r="RXS8" s="64"/>
      <c r="RYB8" s="64"/>
      <c r="RYG8" s="218"/>
      <c r="RYH8" s="64"/>
      <c r="RYI8" s="64"/>
      <c r="RYR8" s="64"/>
      <c r="RYW8" s="218"/>
      <c r="RYX8" s="64"/>
      <c r="RYY8" s="64"/>
      <c r="RZH8" s="64"/>
      <c r="RZM8" s="218"/>
      <c r="RZN8" s="64"/>
      <c r="RZO8" s="64"/>
      <c r="RZX8" s="64"/>
      <c r="SAC8" s="218"/>
      <c r="SAD8" s="64"/>
      <c r="SAE8" s="64"/>
      <c r="SAN8" s="64"/>
      <c r="SAS8" s="218"/>
      <c r="SAT8" s="64"/>
      <c r="SAU8" s="64"/>
      <c r="SBD8" s="64"/>
      <c r="SBI8" s="218"/>
      <c r="SBJ8" s="64"/>
      <c r="SBK8" s="64"/>
      <c r="SBT8" s="64"/>
      <c r="SBY8" s="218"/>
      <c r="SBZ8" s="64"/>
      <c r="SCA8" s="64"/>
      <c r="SCJ8" s="64"/>
      <c r="SCO8" s="218"/>
      <c r="SCP8" s="64"/>
      <c r="SCQ8" s="64"/>
      <c r="SCZ8" s="64"/>
      <c r="SDE8" s="218"/>
      <c r="SDF8" s="64"/>
      <c r="SDG8" s="64"/>
      <c r="SDP8" s="64"/>
      <c r="SDU8" s="218"/>
      <c r="SDV8" s="64"/>
      <c r="SDW8" s="64"/>
      <c r="SEF8" s="64"/>
      <c r="SEK8" s="218"/>
      <c r="SEL8" s="64"/>
      <c r="SEM8" s="64"/>
      <c r="SEV8" s="64"/>
      <c r="SFA8" s="218"/>
      <c r="SFB8" s="64"/>
      <c r="SFC8" s="64"/>
      <c r="SFL8" s="64"/>
      <c r="SFQ8" s="218"/>
      <c r="SFR8" s="64"/>
      <c r="SFS8" s="64"/>
      <c r="SGB8" s="64"/>
      <c r="SGG8" s="218"/>
      <c r="SGH8" s="64"/>
      <c r="SGI8" s="64"/>
      <c r="SGR8" s="64"/>
      <c r="SGW8" s="218"/>
      <c r="SGX8" s="64"/>
      <c r="SGY8" s="64"/>
      <c r="SHH8" s="64"/>
      <c r="SHM8" s="218"/>
      <c r="SHN8" s="64"/>
      <c r="SHO8" s="64"/>
      <c r="SHX8" s="64"/>
      <c r="SIC8" s="218"/>
      <c r="SID8" s="64"/>
      <c r="SIE8" s="64"/>
      <c r="SIN8" s="64"/>
      <c r="SIS8" s="218"/>
      <c r="SIT8" s="64"/>
      <c r="SIU8" s="64"/>
      <c r="SJD8" s="64"/>
      <c r="SJI8" s="218"/>
      <c r="SJJ8" s="64"/>
      <c r="SJK8" s="64"/>
      <c r="SJT8" s="64"/>
      <c r="SJY8" s="218"/>
      <c r="SJZ8" s="64"/>
      <c r="SKA8" s="64"/>
      <c r="SKJ8" s="64"/>
      <c r="SKO8" s="218"/>
      <c r="SKP8" s="64"/>
      <c r="SKQ8" s="64"/>
      <c r="SKZ8" s="64"/>
      <c r="SLE8" s="218"/>
      <c r="SLF8" s="64"/>
      <c r="SLG8" s="64"/>
      <c r="SLP8" s="64"/>
      <c r="SLU8" s="218"/>
      <c r="SLV8" s="64"/>
      <c r="SLW8" s="64"/>
      <c r="SMF8" s="64"/>
      <c r="SMK8" s="218"/>
      <c r="SML8" s="64"/>
      <c r="SMM8" s="64"/>
      <c r="SMV8" s="64"/>
      <c r="SNA8" s="218"/>
      <c r="SNB8" s="64"/>
      <c r="SNC8" s="64"/>
      <c r="SNL8" s="64"/>
      <c r="SNQ8" s="218"/>
      <c r="SNR8" s="64"/>
      <c r="SNS8" s="64"/>
      <c r="SOB8" s="64"/>
      <c r="SOG8" s="218"/>
      <c r="SOH8" s="64"/>
      <c r="SOI8" s="64"/>
      <c r="SOR8" s="64"/>
      <c r="SOW8" s="218"/>
      <c r="SOX8" s="64"/>
      <c r="SOY8" s="64"/>
      <c r="SPH8" s="64"/>
      <c r="SPM8" s="218"/>
      <c r="SPN8" s="64"/>
      <c r="SPO8" s="64"/>
      <c r="SPX8" s="64"/>
      <c r="SQC8" s="218"/>
      <c r="SQD8" s="64"/>
      <c r="SQE8" s="64"/>
      <c r="SQN8" s="64"/>
      <c r="SQS8" s="218"/>
      <c r="SQT8" s="64"/>
      <c r="SQU8" s="64"/>
      <c r="SRD8" s="64"/>
      <c r="SRI8" s="218"/>
      <c r="SRJ8" s="64"/>
      <c r="SRK8" s="64"/>
      <c r="SRT8" s="64"/>
      <c r="SRY8" s="218"/>
      <c r="SRZ8" s="64"/>
      <c r="SSA8" s="64"/>
      <c r="SSJ8" s="64"/>
      <c r="SSO8" s="218"/>
      <c r="SSP8" s="64"/>
      <c r="SSQ8" s="64"/>
      <c r="SSZ8" s="64"/>
      <c r="STE8" s="218"/>
      <c r="STF8" s="64"/>
      <c r="STG8" s="64"/>
      <c r="STP8" s="64"/>
      <c r="STU8" s="218"/>
      <c r="STV8" s="64"/>
      <c r="STW8" s="64"/>
      <c r="SUF8" s="64"/>
      <c r="SUK8" s="218"/>
      <c r="SUL8" s="64"/>
      <c r="SUM8" s="64"/>
      <c r="SUV8" s="64"/>
      <c r="SVA8" s="218"/>
      <c r="SVB8" s="64"/>
      <c r="SVC8" s="64"/>
      <c r="SVL8" s="64"/>
      <c r="SVQ8" s="218"/>
      <c r="SVR8" s="64"/>
      <c r="SVS8" s="64"/>
      <c r="SWB8" s="64"/>
      <c r="SWG8" s="218"/>
      <c r="SWH8" s="64"/>
      <c r="SWI8" s="64"/>
      <c r="SWR8" s="64"/>
      <c r="SWW8" s="218"/>
      <c r="SWX8" s="64"/>
      <c r="SWY8" s="64"/>
      <c r="SXH8" s="64"/>
      <c r="SXM8" s="218"/>
      <c r="SXN8" s="64"/>
      <c r="SXO8" s="64"/>
      <c r="SXX8" s="64"/>
      <c r="SYC8" s="218"/>
      <c r="SYD8" s="64"/>
      <c r="SYE8" s="64"/>
      <c r="SYN8" s="64"/>
      <c r="SYS8" s="218"/>
      <c r="SYT8" s="64"/>
      <c r="SYU8" s="64"/>
      <c r="SZD8" s="64"/>
      <c r="SZI8" s="218"/>
      <c r="SZJ8" s="64"/>
      <c r="SZK8" s="64"/>
      <c r="SZT8" s="64"/>
      <c r="SZY8" s="218"/>
      <c r="SZZ8" s="64"/>
      <c r="TAA8" s="64"/>
      <c r="TAJ8" s="64"/>
      <c r="TAO8" s="218"/>
      <c r="TAP8" s="64"/>
      <c r="TAQ8" s="64"/>
      <c r="TAZ8" s="64"/>
      <c r="TBE8" s="218"/>
      <c r="TBF8" s="64"/>
      <c r="TBG8" s="64"/>
      <c r="TBP8" s="64"/>
      <c r="TBU8" s="218"/>
      <c r="TBV8" s="64"/>
      <c r="TBW8" s="64"/>
      <c r="TCF8" s="64"/>
      <c r="TCK8" s="218"/>
      <c r="TCL8" s="64"/>
      <c r="TCM8" s="64"/>
      <c r="TCV8" s="64"/>
      <c r="TDA8" s="218"/>
      <c r="TDB8" s="64"/>
      <c r="TDC8" s="64"/>
      <c r="TDL8" s="64"/>
      <c r="TDQ8" s="218"/>
      <c r="TDR8" s="64"/>
      <c r="TDS8" s="64"/>
      <c r="TEB8" s="64"/>
      <c r="TEG8" s="218"/>
      <c r="TEH8" s="64"/>
      <c r="TEI8" s="64"/>
      <c r="TER8" s="64"/>
      <c r="TEW8" s="218"/>
      <c r="TEX8" s="64"/>
      <c r="TEY8" s="64"/>
      <c r="TFH8" s="64"/>
      <c r="TFM8" s="218"/>
      <c r="TFN8" s="64"/>
      <c r="TFO8" s="64"/>
      <c r="TFX8" s="64"/>
      <c r="TGC8" s="218"/>
      <c r="TGD8" s="64"/>
      <c r="TGE8" s="64"/>
      <c r="TGN8" s="64"/>
      <c r="TGS8" s="218"/>
      <c r="TGT8" s="64"/>
      <c r="TGU8" s="64"/>
      <c r="THD8" s="64"/>
      <c r="THI8" s="218"/>
      <c r="THJ8" s="64"/>
      <c r="THK8" s="64"/>
      <c r="THT8" s="64"/>
      <c r="THY8" s="218"/>
      <c r="THZ8" s="64"/>
      <c r="TIA8" s="64"/>
      <c r="TIJ8" s="64"/>
      <c r="TIO8" s="218"/>
      <c r="TIP8" s="64"/>
      <c r="TIQ8" s="64"/>
      <c r="TIZ8" s="64"/>
      <c r="TJE8" s="218"/>
      <c r="TJF8" s="64"/>
      <c r="TJG8" s="64"/>
      <c r="TJP8" s="64"/>
      <c r="TJU8" s="218"/>
      <c r="TJV8" s="64"/>
      <c r="TJW8" s="64"/>
      <c r="TKF8" s="64"/>
      <c r="TKK8" s="218"/>
      <c r="TKL8" s="64"/>
      <c r="TKM8" s="64"/>
      <c r="TKV8" s="64"/>
      <c r="TLA8" s="218"/>
      <c r="TLB8" s="64"/>
      <c r="TLC8" s="64"/>
      <c r="TLL8" s="64"/>
      <c r="TLQ8" s="218"/>
      <c r="TLR8" s="64"/>
      <c r="TLS8" s="64"/>
      <c r="TMB8" s="64"/>
      <c r="TMG8" s="218"/>
      <c r="TMH8" s="64"/>
      <c r="TMI8" s="64"/>
      <c r="TMR8" s="64"/>
      <c r="TMW8" s="218"/>
      <c r="TMX8" s="64"/>
      <c r="TMY8" s="64"/>
      <c r="TNH8" s="64"/>
      <c r="TNM8" s="218"/>
      <c r="TNN8" s="64"/>
      <c r="TNO8" s="64"/>
      <c r="TNX8" s="64"/>
      <c r="TOC8" s="218"/>
      <c r="TOD8" s="64"/>
      <c r="TOE8" s="64"/>
      <c r="TON8" s="64"/>
      <c r="TOS8" s="218"/>
      <c r="TOT8" s="64"/>
      <c r="TOU8" s="64"/>
      <c r="TPD8" s="64"/>
      <c r="TPI8" s="218"/>
      <c r="TPJ8" s="64"/>
      <c r="TPK8" s="64"/>
      <c r="TPT8" s="64"/>
      <c r="TPY8" s="218"/>
      <c r="TPZ8" s="64"/>
      <c r="TQA8" s="64"/>
      <c r="TQJ8" s="64"/>
      <c r="TQO8" s="218"/>
      <c r="TQP8" s="64"/>
      <c r="TQQ8" s="64"/>
      <c r="TQZ8" s="64"/>
      <c r="TRE8" s="218"/>
      <c r="TRF8" s="64"/>
      <c r="TRG8" s="64"/>
      <c r="TRP8" s="64"/>
      <c r="TRU8" s="218"/>
      <c r="TRV8" s="64"/>
      <c r="TRW8" s="64"/>
      <c r="TSF8" s="64"/>
      <c r="TSK8" s="218"/>
      <c r="TSL8" s="64"/>
      <c r="TSM8" s="64"/>
      <c r="TSV8" s="64"/>
      <c r="TTA8" s="218"/>
      <c r="TTB8" s="64"/>
      <c r="TTC8" s="64"/>
      <c r="TTL8" s="64"/>
      <c r="TTQ8" s="218"/>
      <c r="TTR8" s="64"/>
      <c r="TTS8" s="64"/>
      <c r="TUB8" s="64"/>
      <c r="TUG8" s="218"/>
      <c r="TUH8" s="64"/>
      <c r="TUI8" s="64"/>
      <c r="TUR8" s="64"/>
      <c r="TUW8" s="218"/>
      <c r="TUX8" s="64"/>
      <c r="TUY8" s="64"/>
      <c r="TVH8" s="64"/>
      <c r="TVM8" s="218"/>
      <c r="TVN8" s="64"/>
      <c r="TVO8" s="64"/>
      <c r="TVX8" s="64"/>
      <c r="TWC8" s="218"/>
      <c r="TWD8" s="64"/>
      <c r="TWE8" s="64"/>
      <c r="TWN8" s="64"/>
      <c r="TWS8" s="218"/>
      <c r="TWT8" s="64"/>
      <c r="TWU8" s="64"/>
      <c r="TXD8" s="64"/>
      <c r="TXI8" s="218"/>
      <c r="TXJ8" s="64"/>
      <c r="TXK8" s="64"/>
      <c r="TXT8" s="64"/>
      <c r="TXY8" s="218"/>
      <c r="TXZ8" s="64"/>
      <c r="TYA8" s="64"/>
      <c r="TYJ8" s="64"/>
      <c r="TYO8" s="218"/>
      <c r="TYP8" s="64"/>
      <c r="TYQ8" s="64"/>
      <c r="TYZ8" s="64"/>
      <c r="TZE8" s="218"/>
      <c r="TZF8" s="64"/>
      <c r="TZG8" s="64"/>
      <c r="TZP8" s="64"/>
      <c r="TZU8" s="218"/>
      <c r="TZV8" s="64"/>
      <c r="TZW8" s="64"/>
      <c r="UAF8" s="64"/>
      <c r="UAK8" s="218"/>
      <c r="UAL8" s="64"/>
      <c r="UAM8" s="64"/>
      <c r="UAV8" s="64"/>
      <c r="UBA8" s="218"/>
      <c r="UBB8" s="64"/>
      <c r="UBC8" s="64"/>
      <c r="UBL8" s="64"/>
      <c r="UBQ8" s="218"/>
      <c r="UBR8" s="64"/>
      <c r="UBS8" s="64"/>
      <c r="UCB8" s="64"/>
      <c r="UCG8" s="218"/>
      <c r="UCH8" s="64"/>
      <c r="UCI8" s="64"/>
      <c r="UCR8" s="64"/>
      <c r="UCW8" s="218"/>
      <c r="UCX8" s="64"/>
      <c r="UCY8" s="64"/>
      <c r="UDH8" s="64"/>
      <c r="UDM8" s="218"/>
      <c r="UDN8" s="64"/>
      <c r="UDO8" s="64"/>
      <c r="UDX8" s="64"/>
      <c r="UEC8" s="218"/>
      <c r="UED8" s="64"/>
      <c r="UEE8" s="64"/>
      <c r="UEN8" s="64"/>
      <c r="UES8" s="218"/>
      <c r="UET8" s="64"/>
      <c r="UEU8" s="64"/>
      <c r="UFD8" s="64"/>
      <c r="UFI8" s="218"/>
      <c r="UFJ8" s="64"/>
      <c r="UFK8" s="64"/>
      <c r="UFT8" s="64"/>
      <c r="UFY8" s="218"/>
      <c r="UFZ8" s="64"/>
      <c r="UGA8" s="64"/>
      <c r="UGJ8" s="64"/>
      <c r="UGO8" s="218"/>
      <c r="UGP8" s="64"/>
      <c r="UGQ8" s="64"/>
      <c r="UGZ8" s="64"/>
      <c r="UHE8" s="218"/>
      <c r="UHF8" s="64"/>
      <c r="UHG8" s="64"/>
      <c r="UHP8" s="64"/>
      <c r="UHU8" s="218"/>
      <c r="UHV8" s="64"/>
      <c r="UHW8" s="64"/>
      <c r="UIF8" s="64"/>
      <c r="UIK8" s="218"/>
      <c r="UIL8" s="64"/>
      <c r="UIM8" s="64"/>
      <c r="UIV8" s="64"/>
      <c r="UJA8" s="218"/>
      <c r="UJB8" s="64"/>
      <c r="UJC8" s="64"/>
      <c r="UJL8" s="64"/>
      <c r="UJQ8" s="218"/>
      <c r="UJR8" s="64"/>
      <c r="UJS8" s="64"/>
      <c r="UKB8" s="64"/>
      <c r="UKG8" s="218"/>
      <c r="UKH8" s="64"/>
      <c r="UKI8" s="64"/>
      <c r="UKR8" s="64"/>
      <c r="UKW8" s="218"/>
      <c r="UKX8" s="64"/>
      <c r="UKY8" s="64"/>
      <c r="ULH8" s="64"/>
      <c r="ULM8" s="218"/>
      <c r="ULN8" s="64"/>
      <c r="ULO8" s="64"/>
      <c r="ULX8" s="64"/>
      <c r="UMC8" s="218"/>
      <c r="UMD8" s="64"/>
      <c r="UME8" s="64"/>
      <c r="UMN8" s="64"/>
      <c r="UMS8" s="218"/>
      <c r="UMT8" s="64"/>
      <c r="UMU8" s="64"/>
      <c r="UND8" s="64"/>
      <c r="UNI8" s="218"/>
      <c r="UNJ8" s="64"/>
      <c r="UNK8" s="64"/>
      <c r="UNT8" s="64"/>
      <c r="UNY8" s="218"/>
      <c r="UNZ8" s="64"/>
      <c r="UOA8" s="64"/>
      <c r="UOJ8" s="64"/>
      <c r="UOO8" s="218"/>
      <c r="UOP8" s="64"/>
      <c r="UOQ8" s="64"/>
      <c r="UOZ8" s="64"/>
      <c r="UPE8" s="218"/>
      <c r="UPF8" s="64"/>
      <c r="UPG8" s="64"/>
      <c r="UPP8" s="64"/>
      <c r="UPU8" s="218"/>
      <c r="UPV8" s="64"/>
      <c r="UPW8" s="64"/>
      <c r="UQF8" s="64"/>
      <c r="UQK8" s="218"/>
      <c r="UQL8" s="64"/>
      <c r="UQM8" s="64"/>
      <c r="UQV8" s="64"/>
      <c r="URA8" s="218"/>
      <c r="URB8" s="64"/>
      <c r="URC8" s="64"/>
      <c r="URL8" s="64"/>
      <c r="URQ8" s="218"/>
      <c r="URR8" s="64"/>
      <c r="URS8" s="64"/>
      <c r="USB8" s="64"/>
      <c r="USG8" s="218"/>
      <c r="USH8" s="64"/>
      <c r="USI8" s="64"/>
      <c r="USR8" s="64"/>
      <c r="USW8" s="218"/>
      <c r="USX8" s="64"/>
      <c r="USY8" s="64"/>
      <c r="UTH8" s="64"/>
      <c r="UTM8" s="218"/>
      <c r="UTN8" s="64"/>
      <c r="UTO8" s="64"/>
      <c r="UTX8" s="64"/>
      <c r="UUC8" s="218"/>
      <c r="UUD8" s="64"/>
      <c r="UUE8" s="64"/>
      <c r="UUN8" s="64"/>
      <c r="UUS8" s="218"/>
      <c r="UUT8" s="64"/>
      <c r="UUU8" s="64"/>
      <c r="UVD8" s="64"/>
      <c r="UVI8" s="218"/>
      <c r="UVJ8" s="64"/>
      <c r="UVK8" s="64"/>
      <c r="UVT8" s="64"/>
      <c r="UVY8" s="218"/>
      <c r="UVZ8" s="64"/>
      <c r="UWA8" s="64"/>
      <c r="UWJ8" s="64"/>
      <c r="UWO8" s="218"/>
      <c r="UWP8" s="64"/>
      <c r="UWQ8" s="64"/>
      <c r="UWZ8" s="64"/>
      <c r="UXE8" s="218"/>
      <c r="UXF8" s="64"/>
      <c r="UXG8" s="64"/>
      <c r="UXP8" s="64"/>
      <c r="UXU8" s="218"/>
      <c r="UXV8" s="64"/>
      <c r="UXW8" s="64"/>
      <c r="UYF8" s="64"/>
      <c r="UYK8" s="218"/>
      <c r="UYL8" s="64"/>
      <c r="UYM8" s="64"/>
      <c r="UYV8" s="64"/>
      <c r="UZA8" s="218"/>
      <c r="UZB8" s="64"/>
      <c r="UZC8" s="64"/>
      <c r="UZL8" s="64"/>
      <c r="UZQ8" s="218"/>
      <c r="UZR8" s="64"/>
      <c r="UZS8" s="64"/>
      <c r="VAB8" s="64"/>
      <c r="VAG8" s="218"/>
      <c r="VAH8" s="64"/>
      <c r="VAI8" s="64"/>
      <c r="VAR8" s="64"/>
      <c r="VAW8" s="218"/>
      <c r="VAX8" s="64"/>
      <c r="VAY8" s="64"/>
      <c r="VBH8" s="64"/>
      <c r="VBM8" s="218"/>
      <c r="VBN8" s="64"/>
      <c r="VBO8" s="64"/>
      <c r="VBX8" s="64"/>
      <c r="VCC8" s="218"/>
      <c r="VCD8" s="64"/>
      <c r="VCE8" s="64"/>
      <c r="VCN8" s="64"/>
      <c r="VCS8" s="218"/>
      <c r="VCT8" s="64"/>
      <c r="VCU8" s="64"/>
      <c r="VDD8" s="64"/>
      <c r="VDI8" s="218"/>
      <c r="VDJ8" s="64"/>
      <c r="VDK8" s="64"/>
      <c r="VDT8" s="64"/>
      <c r="VDY8" s="218"/>
      <c r="VDZ8" s="64"/>
      <c r="VEA8" s="64"/>
      <c r="VEJ8" s="64"/>
      <c r="VEO8" s="218"/>
      <c r="VEP8" s="64"/>
      <c r="VEQ8" s="64"/>
      <c r="VEZ8" s="64"/>
      <c r="VFE8" s="218"/>
      <c r="VFF8" s="64"/>
      <c r="VFG8" s="64"/>
      <c r="VFP8" s="64"/>
      <c r="VFU8" s="218"/>
      <c r="VFV8" s="64"/>
      <c r="VFW8" s="64"/>
      <c r="VGF8" s="64"/>
      <c r="VGK8" s="218"/>
      <c r="VGL8" s="64"/>
      <c r="VGM8" s="64"/>
      <c r="VGV8" s="64"/>
      <c r="VHA8" s="218"/>
      <c r="VHB8" s="64"/>
      <c r="VHC8" s="64"/>
      <c r="VHL8" s="64"/>
      <c r="VHQ8" s="218"/>
      <c r="VHR8" s="64"/>
      <c r="VHS8" s="64"/>
      <c r="VIB8" s="64"/>
      <c r="VIG8" s="218"/>
      <c r="VIH8" s="64"/>
      <c r="VII8" s="64"/>
      <c r="VIR8" s="64"/>
      <c r="VIW8" s="218"/>
      <c r="VIX8" s="64"/>
      <c r="VIY8" s="64"/>
      <c r="VJH8" s="64"/>
      <c r="VJM8" s="218"/>
      <c r="VJN8" s="64"/>
      <c r="VJO8" s="64"/>
      <c r="VJX8" s="64"/>
      <c r="VKC8" s="218"/>
      <c r="VKD8" s="64"/>
      <c r="VKE8" s="64"/>
      <c r="VKN8" s="64"/>
      <c r="VKS8" s="218"/>
      <c r="VKT8" s="64"/>
      <c r="VKU8" s="64"/>
      <c r="VLD8" s="64"/>
      <c r="VLI8" s="218"/>
      <c r="VLJ8" s="64"/>
      <c r="VLK8" s="64"/>
      <c r="VLT8" s="64"/>
      <c r="VLY8" s="218"/>
      <c r="VLZ8" s="64"/>
      <c r="VMA8" s="64"/>
      <c r="VMJ8" s="64"/>
      <c r="VMO8" s="218"/>
      <c r="VMP8" s="64"/>
      <c r="VMQ8" s="64"/>
      <c r="VMZ8" s="64"/>
      <c r="VNE8" s="218"/>
      <c r="VNF8" s="64"/>
      <c r="VNG8" s="64"/>
      <c r="VNP8" s="64"/>
      <c r="VNU8" s="218"/>
      <c r="VNV8" s="64"/>
      <c r="VNW8" s="64"/>
      <c r="VOF8" s="64"/>
      <c r="VOK8" s="218"/>
      <c r="VOL8" s="64"/>
      <c r="VOM8" s="64"/>
      <c r="VOV8" s="64"/>
      <c r="VPA8" s="218"/>
      <c r="VPB8" s="64"/>
      <c r="VPC8" s="64"/>
      <c r="VPL8" s="64"/>
      <c r="VPQ8" s="218"/>
      <c r="VPR8" s="64"/>
      <c r="VPS8" s="64"/>
      <c r="VQB8" s="64"/>
      <c r="VQG8" s="218"/>
      <c r="VQH8" s="64"/>
      <c r="VQI8" s="64"/>
      <c r="VQR8" s="64"/>
      <c r="VQW8" s="218"/>
      <c r="VQX8" s="64"/>
      <c r="VQY8" s="64"/>
      <c r="VRH8" s="64"/>
      <c r="VRM8" s="218"/>
      <c r="VRN8" s="64"/>
      <c r="VRO8" s="64"/>
      <c r="VRX8" s="64"/>
      <c r="VSC8" s="218"/>
      <c r="VSD8" s="64"/>
      <c r="VSE8" s="64"/>
      <c r="VSN8" s="64"/>
      <c r="VSS8" s="218"/>
      <c r="VST8" s="64"/>
      <c r="VSU8" s="64"/>
      <c r="VTD8" s="64"/>
      <c r="VTI8" s="218"/>
      <c r="VTJ8" s="64"/>
      <c r="VTK8" s="64"/>
      <c r="VTT8" s="64"/>
      <c r="VTY8" s="218"/>
      <c r="VTZ8" s="64"/>
      <c r="VUA8" s="64"/>
      <c r="VUJ8" s="64"/>
      <c r="VUO8" s="218"/>
      <c r="VUP8" s="64"/>
      <c r="VUQ8" s="64"/>
      <c r="VUZ8" s="64"/>
      <c r="VVE8" s="218"/>
      <c r="VVF8" s="64"/>
      <c r="VVG8" s="64"/>
      <c r="VVP8" s="64"/>
      <c r="VVU8" s="218"/>
      <c r="VVV8" s="64"/>
      <c r="VVW8" s="64"/>
      <c r="VWF8" s="64"/>
      <c r="VWK8" s="218"/>
      <c r="VWL8" s="64"/>
      <c r="VWM8" s="64"/>
      <c r="VWV8" s="64"/>
      <c r="VXA8" s="218"/>
      <c r="VXB8" s="64"/>
      <c r="VXC8" s="64"/>
      <c r="VXL8" s="64"/>
      <c r="VXQ8" s="218"/>
      <c r="VXR8" s="64"/>
      <c r="VXS8" s="64"/>
      <c r="VYB8" s="64"/>
      <c r="VYG8" s="218"/>
      <c r="VYH8" s="64"/>
      <c r="VYI8" s="64"/>
      <c r="VYR8" s="64"/>
      <c r="VYW8" s="218"/>
      <c r="VYX8" s="64"/>
      <c r="VYY8" s="64"/>
      <c r="VZH8" s="64"/>
      <c r="VZM8" s="218"/>
      <c r="VZN8" s="64"/>
      <c r="VZO8" s="64"/>
      <c r="VZX8" s="64"/>
      <c r="WAC8" s="218"/>
      <c r="WAD8" s="64"/>
      <c r="WAE8" s="64"/>
      <c r="WAN8" s="64"/>
      <c r="WAS8" s="218"/>
      <c r="WAT8" s="64"/>
      <c r="WAU8" s="64"/>
      <c r="WBD8" s="64"/>
      <c r="WBI8" s="218"/>
      <c r="WBJ8" s="64"/>
      <c r="WBK8" s="64"/>
      <c r="WBT8" s="64"/>
      <c r="WBY8" s="218"/>
      <c r="WBZ8" s="64"/>
      <c r="WCA8" s="64"/>
      <c r="WCJ8" s="64"/>
      <c r="WCO8" s="218"/>
      <c r="WCP8" s="64"/>
      <c r="WCQ8" s="64"/>
      <c r="WCZ8" s="64"/>
      <c r="WDE8" s="218"/>
      <c r="WDF8" s="64"/>
      <c r="WDG8" s="64"/>
      <c r="WDP8" s="64"/>
      <c r="WDU8" s="218"/>
      <c r="WDV8" s="64"/>
      <c r="WDW8" s="64"/>
      <c r="WEF8" s="64"/>
      <c r="WEK8" s="218"/>
      <c r="WEL8" s="64"/>
      <c r="WEM8" s="64"/>
      <c r="WEV8" s="64"/>
      <c r="WFA8" s="218"/>
      <c r="WFB8" s="64"/>
      <c r="WFC8" s="64"/>
      <c r="WFL8" s="64"/>
      <c r="WFQ8" s="218"/>
      <c r="WFR8" s="64"/>
      <c r="WFS8" s="64"/>
      <c r="WGB8" s="64"/>
      <c r="WGG8" s="218"/>
      <c r="WGH8" s="64"/>
      <c r="WGI8" s="64"/>
      <c r="WGR8" s="64"/>
      <c r="WGW8" s="218"/>
      <c r="WGX8" s="64"/>
      <c r="WGY8" s="64"/>
      <c r="WHH8" s="64"/>
      <c r="WHM8" s="218"/>
      <c r="WHN8" s="64"/>
      <c r="WHO8" s="64"/>
      <c r="WHX8" s="64"/>
      <c r="WIC8" s="218"/>
      <c r="WID8" s="64"/>
      <c r="WIE8" s="64"/>
      <c r="WIN8" s="64"/>
      <c r="WIS8" s="218"/>
      <c r="WIT8" s="64"/>
      <c r="WIU8" s="64"/>
      <c r="WJD8" s="64"/>
      <c r="WJI8" s="218"/>
      <c r="WJJ8" s="64"/>
      <c r="WJK8" s="64"/>
      <c r="WJT8" s="64"/>
      <c r="WJY8" s="218"/>
      <c r="WJZ8" s="64"/>
      <c r="WKA8" s="64"/>
      <c r="WKJ8" s="64"/>
      <c r="WKO8" s="218"/>
      <c r="WKP8" s="64"/>
      <c r="WKQ8" s="64"/>
      <c r="WKZ8" s="64"/>
      <c r="WLE8" s="218"/>
      <c r="WLF8" s="64"/>
      <c r="WLG8" s="64"/>
      <c r="WLP8" s="64"/>
      <c r="WLU8" s="218"/>
      <c r="WLV8" s="64"/>
      <c r="WLW8" s="64"/>
      <c r="WMF8" s="64"/>
      <c r="WMK8" s="218"/>
      <c r="WML8" s="64"/>
      <c r="WMM8" s="64"/>
      <c r="WMV8" s="64"/>
      <c r="WNA8" s="218"/>
      <c r="WNB8" s="64"/>
      <c r="WNC8" s="64"/>
      <c r="WNL8" s="64"/>
      <c r="WNQ8" s="218"/>
      <c r="WNR8" s="64"/>
      <c r="WNS8" s="64"/>
      <c r="WOB8" s="64"/>
      <c r="WOG8" s="218"/>
      <c r="WOH8" s="64"/>
      <c r="WOI8" s="64"/>
      <c r="WOR8" s="64"/>
      <c r="WOW8" s="218"/>
      <c r="WOX8" s="64"/>
      <c r="WOY8" s="64"/>
      <c r="WPH8" s="64"/>
      <c r="WPM8" s="218"/>
      <c r="WPN8" s="64"/>
      <c r="WPO8" s="64"/>
      <c r="WPX8" s="64"/>
      <c r="WQC8" s="218"/>
      <c r="WQD8" s="64"/>
      <c r="WQE8" s="64"/>
      <c r="WQN8" s="64"/>
      <c r="WQS8" s="218"/>
      <c r="WQT8" s="64"/>
      <c r="WQU8" s="64"/>
      <c r="WRD8" s="64"/>
      <c r="WRI8" s="218"/>
      <c r="WRJ8" s="64"/>
      <c r="WRK8" s="64"/>
      <c r="WRT8" s="64"/>
      <c r="WRY8" s="218"/>
      <c r="WRZ8" s="64"/>
      <c r="WSA8" s="64"/>
      <c r="WSJ8" s="64"/>
      <c r="WSO8" s="218"/>
      <c r="WSP8" s="64"/>
      <c r="WSQ8" s="64"/>
      <c r="WSZ8" s="64"/>
      <c r="WTE8" s="218"/>
      <c r="WTF8" s="64"/>
      <c r="WTG8" s="64"/>
      <c r="WTP8" s="64"/>
      <c r="WTU8" s="218"/>
      <c r="WTV8" s="64"/>
      <c r="WTW8" s="64"/>
      <c r="WUF8" s="64"/>
      <c r="WUK8" s="218"/>
      <c r="WUL8" s="64"/>
      <c r="WUM8" s="64"/>
      <c r="WUV8" s="64"/>
      <c r="WVA8" s="218"/>
      <c r="WVB8" s="64"/>
      <c r="WVC8" s="64"/>
      <c r="WVL8" s="64"/>
      <c r="WVQ8" s="218"/>
      <c r="WVR8" s="64"/>
      <c r="WVS8" s="64"/>
      <c r="WWB8" s="64"/>
      <c r="WWG8" s="218"/>
      <c r="WWH8" s="64"/>
      <c r="WWI8" s="64"/>
      <c r="WWR8" s="64"/>
      <c r="WWW8" s="218"/>
      <c r="WWX8" s="64"/>
      <c r="WWY8" s="64"/>
      <c r="WXH8" s="64"/>
      <c r="WXM8" s="218"/>
      <c r="WXN8" s="64"/>
      <c r="WXO8" s="64"/>
      <c r="WXX8" s="64"/>
      <c r="WYC8" s="218"/>
      <c r="WYD8" s="64"/>
      <c r="WYE8" s="64"/>
      <c r="WYN8" s="64"/>
      <c r="WYS8" s="218"/>
      <c r="WYT8" s="64"/>
      <c r="WYU8" s="64"/>
      <c r="WZD8" s="64"/>
      <c r="WZI8" s="218"/>
      <c r="WZJ8" s="64"/>
      <c r="WZK8" s="64"/>
      <c r="WZT8" s="64"/>
      <c r="WZY8" s="218"/>
      <c r="WZZ8" s="64"/>
      <c r="XAA8" s="64"/>
      <c r="XAJ8" s="64"/>
      <c r="XAO8" s="218"/>
      <c r="XAP8" s="64"/>
      <c r="XAQ8" s="64"/>
      <c r="XAZ8" s="64"/>
      <c r="XBE8" s="218"/>
      <c r="XBF8" s="64"/>
      <c r="XBG8" s="64"/>
      <c r="XBP8" s="64"/>
      <c r="XBU8" s="218"/>
      <c r="XBV8" s="64"/>
      <c r="XBW8" s="64"/>
      <c r="XCF8" s="64"/>
      <c r="XCK8" s="218"/>
      <c r="XCL8" s="64"/>
      <c r="XCM8" s="64"/>
      <c r="XCV8" s="64"/>
      <c r="XDA8" s="218"/>
      <c r="XDB8" s="64"/>
      <c r="XDC8" s="64"/>
      <c r="XDL8" s="64"/>
      <c r="XDQ8" s="218"/>
      <c r="XDR8" s="64"/>
      <c r="XDS8" s="64"/>
      <c r="XEB8" s="64"/>
      <c r="XEG8" s="218"/>
      <c r="XEH8" s="64"/>
      <c r="XEI8" s="64"/>
      <c r="XER8" s="64"/>
    </row>
    <row r="9" spans="1:1019 1028:2043 2052:3067 3076:4091 4100:5115 5124:6139 6148:7163 7172:8187 8196:9211 9220:10235 10244:11259 11268:12283 12292:13307 13316:14331 14340:15355 15364:16372" ht="30" customHeight="1" x14ac:dyDescent="0.25">
      <c r="A9" s="218"/>
      <c r="B9" s="220" t="s">
        <v>245</v>
      </c>
      <c r="C9" s="220" t="s">
        <v>68</v>
      </c>
      <c r="D9" s="65" t="s">
        <v>248</v>
      </c>
      <c r="E9" s="65" t="s">
        <v>123</v>
      </c>
      <c r="F9" s="65" t="s">
        <v>43</v>
      </c>
      <c r="G9" s="65" t="s">
        <v>127</v>
      </c>
      <c r="H9" s="65" t="s">
        <v>44</v>
      </c>
      <c r="I9" s="63"/>
      <c r="J9" s="63"/>
      <c r="K9" s="66"/>
      <c r="T9" s="64"/>
      <c r="Y9" s="218"/>
      <c r="Z9" s="64"/>
      <c r="AA9" s="64"/>
      <c r="AJ9" s="64"/>
      <c r="AO9" s="218"/>
      <c r="AP9" s="64"/>
      <c r="AQ9" s="64"/>
      <c r="AZ9" s="64"/>
      <c r="BE9" s="218"/>
      <c r="BF9" s="64"/>
      <c r="BG9" s="64"/>
      <c r="BP9" s="64"/>
      <c r="BU9" s="218"/>
      <c r="BV9" s="64"/>
      <c r="BW9" s="64"/>
      <c r="CF9" s="64"/>
      <c r="CK9" s="218"/>
      <c r="CL9" s="64"/>
      <c r="CM9" s="64"/>
      <c r="CV9" s="64"/>
      <c r="DA9" s="218"/>
      <c r="DB9" s="64"/>
      <c r="DC9" s="64"/>
      <c r="DL9" s="64"/>
      <c r="DQ9" s="218"/>
      <c r="DR9" s="64"/>
      <c r="DS9" s="64"/>
      <c r="EB9" s="64"/>
      <c r="EG9" s="218"/>
      <c r="EH9" s="64"/>
      <c r="EI9" s="64"/>
      <c r="ER9" s="64"/>
      <c r="EW9" s="218"/>
      <c r="EX9" s="64"/>
      <c r="EY9" s="64"/>
      <c r="FH9" s="64"/>
      <c r="FM9" s="218"/>
      <c r="FN9" s="64"/>
      <c r="FO9" s="64"/>
      <c r="FX9" s="64"/>
      <c r="GC9" s="218"/>
      <c r="GD9" s="64"/>
      <c r="GE9" s="64"/>
      <c r="GN9" s="64"/>
      <c r="GS9" s="218"/>
      <c r="GT9" s="64"/>
      <c r="GU9" s="64"/>
      <c r="HD9" s="64"/>
      <c r="HI9" s="218"/>
      <c r="HJ9" s="64"/>
      <c r="HK9" s="64"/>
      <c r="HT9" s="64"/>
      <c r="HY9" s="218"/>
      <c r="HZ9" s="64"/>
      <c r="IA9" s="64"/>
      <c r="IJ9" s="64"/>
      <c r="IO9" s="218"/>
      <c r="IP9" s="64"/>
      <c r="IQ9" s="64"/>
      <c r="IZ9" s="64"/>
      <c r="JE9" s="218"/>
      <c r="JF9" s="64"/>
      <c r="JG9" s="64"/>
      <c r="JP9" s="64"/>
      <c r="JU9" s="218"/>
      <c r="JV9" s="64"/>
      <c r="JW9" s="64"/>
      <c r="KF9" s="64"/>
      <c r="KK9" s="218"/>
      <c r="KL9" s="64"/>
      <c r="KM9" s="64"/>
      <c r="KV9" s="64"/>
      <c r="LA9" s="218"/>
      <c r="LB9" s="64"/>
      <c r="LC9" s="64"/>
      <c r="LL9" s="64"/>
      <c r="LQ9" s="218"/>
      <c r="LR9" s="64"/>
      <c r="LS9" s="64"/>
      <c r="MB9" s="64"/>
      <c r="MG9" s="218"/>
      <c r="MH9" s="64"/>
      <c r="MI9" s="64"/>
      <c r="MR9" s="64"/>
      <c r="MW9" s="218"/>
      <c r="MX9" s="64"/>
      <c r="MY9" s="64"/>
      <c r="NH9" s="64"/>
      <c r="NM9" s="218"/>
      <c r="NN9" s="64"/>
      <c r="NO9" s="64"/>
      <c r="NX9" s="64"/>
      <c r="OC9" s="218"/>
      <c r="OD9" s="64"/>
      <c r="OE9" s="64"/>
      <c r="ON9" s="64"/>
      <c r="OS9" s="218"/>
      <c r="OT9" s="64"/>
      <c r="OU9" s="64"/>
      <c r="PD9" s="64"/>
      <c r="PI9" s="218"/>
      <c r="PJ9" s="64"/>
      <c r="PK9" s="64"/>
      <c r="PT9" s="64"/>
      <c r="PY9" s="218"/>
      <c r="PZ9" s="64"/>
      <c r="QA9" s="64"/>
      <c r="QJ9" s="64"/>
      <c r="QO9" s="218"/>
      <c r="QP9" s="64"/>
      <c r="QQ9" s="64"/>
      <c r="QZ9" s="64"/>
      <c r="RE9" s="218"/>
      <c r="RF9" s="64"/>
      <c r="RG9" s="64"/>
      <c r="RP9" s="64"/>
      <c r="RU9" s="218"/>
      <c r="RV9" s="64"/>
      <c r="RW9" s="64"/>
      <c r="SF9" s="64"/>
      <c r="SK9" s="218"/>
      <c r="SL9" s="64"/>
      <c r="SM9" s="64"/>
      <c r="SV9" s="64"/>
      <c r="TA9" s="218"/>
      <c r="TB9" s="64"/>
      <c r="TC9" s="64"/>
      <c r="TL9" s="64"/>
      <c r="TQ9" s="218"/>
      <c r="TR9" s="64"/>
      <c r="TS9" s="64"/>
      <c r="UB9" s="64"/>
      <c r="UG9" s="218"/>
      <c r="UH9" s="64"/>
      <c r="UI9" s="64"/>
      <c r="UR9" s="64"/>
      <c r="UW9" s="218"/>
      <c r="UX9" s="64"/>
      <c r="UY9" s="64"/>
      <c r="VH9" s="64"/>
      <c r="VM9" s="218"/>
      <c r="VN9" s="64"/>
      <c r="VO9" s="64"/>
      <c r="VX9" s="64"/>
      <c r="WC9" s="218"/>
      <c r="WD9" s="64"/>
      <c r="WE9" s="64"/>
      <c r="WN9" s="64"/>
      <c r="WS9" s="218"/>
      <c r="WT9" s="64"/>
      <c r="WU9" s="64"/>
      <c r="XD9" s="64"/>
      <c r="XI9" s="218"/>
      <c r="XJ9" s="64"/>
      <c r="XK9" s="64"/>
      <c r="XT9" s="64"/>
      <c r="XY9" s="218"/>
      <c r="XZ9" s="64"/>
      <c r="YA9" s="64"/>
      <c r="YJ9" s="64"/>
      <c r="YO9" s="218"/>
      <c r="YP9" s="64"/>
      <c r="YQ9" s="64"/>
      <c r="YZ9" s="64"/>
      <c r="ZE9" s="218"/>
      <c r="ZF9" s="64"/>
      <c r="ZG9" s="64"/>
      <c r="ZP9" s="64"/>
      <c r="ZU9" s="218"/>
      <c r="ZV9" s="64"/>
      <c r="ZW9" s="64"/>
      <c r="AAF9" s="64"/>
      <c r="AAK9" s="218"/>
      <c r="AAL9" s="64"/>
      <c r="AAM9" s="64"/>
      <c r="AAV9" s="64"/>
      <c r="ABA9" s="218"/>
      <c r="ABB9" s="64"/>
      <c r="ABC9" s="64"/>
      <c r="ABL9" s="64"/>
      <c r="ABQ9" s="218"/>
      <c r="ABR9" s="64"/>
      <c r="ABS9" s="64"/>
      <c r="ACB9" s="64"/>
      <c r="ACG9" s="218"/>
      <c r="ACH9" s="64"/>
      <c r="ACI9" s="64"/>
      <c r="ACR9" s="64"/>
      <c r="ACW9" s="218"/>
      <c r="ACX9" s="64"/>
      <c r="ACY9" s="64"/>
      <c r="ADH9" s="64"/>
      <c r="ADM9" s="218"/>
      <c r="ADN9" s="64"/>
      <c r="ADO9" s="64"/>
      <c r="ADX9" s="64"/>
      <c r="AEC9" s="218"/>
      <c r="AED9" s="64"/>
      <c r="AEE9" s="64"/>
      <c r="AEN9" s="64"/>
      <c r="AES9" s="218"/>
      <c r="AET9" s="64"/>
      <c r="AEU9" s="64"/>
      <c r="AFD9" s="64"/>
      <c r="AFI9" s="218"/>
      <c r="AFJ9" s="64"/>
      <c r="AFK9" s="64"/>
      <c r="AFT9" s="64"/>
      <c r="AFY9" s="218"/>
      <c r="AFZ9" s="64"/>
      <c r="AGA9" s="64"/>
      <c r="AGJ9" s="64"/>
      <c r="AGO9" s="218"/>
      <c r="AGP9" s="64"/>
      <c r="AGQ9" s="64"/>
      <c r="AGZ9" s="64"/>
      <c r="AHE9" s="218"/>
      <c r="AHF9" s="64"/>
      <c r="AHG9" s="64"/>
      <c r="AHP9" s="64"/>
      <c r="AHU9" s="218"/>
      <c r="AHV9" s="64"/>
      <c r="AHW9" s="64"/>
      <c r="AIF9" s="64"/>
      <c r="AIK9" s="218"/>
      <c r="AIL9" s="64"/>
      <c r="AIM9" s="64"/>
      <c r="AIV9" s="64"/>
      <c r="AJA9" s="218"/>
      <c r="AJB9" s="64"/>
      <c r="AJC9" s="64"/>
      <c r="AJL9" s="64"/>
      <c r="AJQ9" s="218"/>
      <c r="AJR9" s="64"/>
      <c r="AJS9" s="64"/>
      <c r="AKB9" s="64"/>
      <c r="AKG9" s="218"/>
      <c r="AKH9" s="64"/>
      <c r="AKI9" s="64"/>
      <c r="AKR9" s="64"/>
      <c r="AKW9" s="218"/>
      <c r="AKX9" s="64"/>
      <c r="AKY9" s="64"/>
      <c r="ALH9" s="64"/>
      <c r="ALM9" s="218"/>
      <c r="ALN9" s="64"/>
      <c r="ALO9" s="64"/>
      <c r="ALX9" s="64"/>
      <c r="AMC9" s="218"/>
      <c r="AMD9" s="64"/>
      <c r="AME9" s="64"/>
      <c r="AMN9" s="64"/>
      <c r="AMS9" s="218"/>
      <c r="AMT9" s="64"/>
      <c r="AMU9" s="64"/>
      <c r="AND9" s="64"/>
      <c r="ANI9" s="218"/>
      <c r="ANJ9" s="64"/>
      <c r="ANK9" s="64"/>
      <c r="ANT9" s="64"/>
      <c r="ANY9" s="218"/>
      <c r="ANZ9" s="64"/>
      <c r="AOA9" s="64"/>
      <c r="AOJ9" s="64"/>
      <c r="AOO9" s="218"/>
      <c r="AOP9" s="64"/>
      <c r="AOQ9" s="64"/>
      <c r="AOZ9" s="64"/>
      <c r="APE9" s="218"/>
      <c r="APF9" s="64"/>
      <c r="APG9" s="64"/>
      <c r="APP9" s="64"/>
      <c r="APU9" s="218"/>
      <c r="APV9" s="64"/>
      <c r="APW9" s="64"/>
      <c r="AQF9" s="64"/>
      <c r="AQK9" s="218"/>
      <c r="AQL9" s="64"/>
      <c r="AQM9" s="64"/>
      <c r="AQV9" s="64"/>
      <c r="ARA9" s="218"/>
      <c r="ARB9" s="64"/>
      <c r="ARC9" s="64"/>
      <c r="ARL9" s="64"/>
      <c r="ARQ9" s="218"/>
      <c r="ARR9" s="64"/>
      <c r="ARS9" s="64"/>
      <c r="ASB9" s="64"/>
      <c r="ASG9" s="218"/>
      <c r="ASH9" s="64"/>
      <c r="ASI9" s="64"/>
      <c r="ASR9" s="64"/>
      <c r="ASW9" s="218"/>
      <c r="ASX9" s="64"/>
      <c r="ASY9" s="64"/>
      <c r="ATH9" s="64"/>
      <c r="ATM9" s="218"/>
      <c r="ATN9" s="64"/>
      <c r="ATO9" s="64"/>
      <c r="ATX9" s="64"/>
      <c r="AUC9" s="218"/>
      <c r="AUD9" s="64"/>
      <c r="AUE9" s="64"/>
      <c r="AUN9" s="64"/>
      <c r="AUS9" s="218"/>
      <c r="AUT9" s="64"/>
      <c r="AUU9" s="64"/>
      <c r="AVD9" s="64"/>
      <c r="AVI9" s="218"/>
      <c r="AVJ9" s="64"/>
      <c r="AVK9" s="64"/>
      <c r="AVT9" s="64"/>
      <c r="AVY9" s="218"/>
      <c r="AVZ9" s="64"/>
      <c r="AWA9" s="64"/>
      <c r="AWJ9" s="64"/>
      <c r="AWO9" s="218"/>
      <c r="AWP9" s="64"/>
      <c r="AWQ9" s="64"/>
      <c r="AWZ9" s="64"/>
      <c r="AXE9" s="218"/>
      <c r="AXF9" s="64"/>
      <c r="AXG9" s="64"/>
      <c r="AXP9" s="64"/>
      <c r="AXU9" s="218"/>
      <c r="AXV9" s="64"/>
      <c r="AXW9" s="64"/>
      <c r="AYF9" s="64"/>
      <c r="AYK9" s="218"/>
      <c r="AYL9" s="64"/>
      <c r="AYM9" s="64"/>
      <c r="AYV9" s="64"/>
      <c r="AZA9" s="218"/>
      <c r="AZB9" s="64"/>
      <c r="AZC9" s="64"/>
      <c r="AZL9" s="64"/>
      <c r="AZQ9" s="218"/>
      <c r="AZR9" s="64"/>
      <c r="AZS9" s="64"/>
      <c r="BAB9" s="64"/>
      <c r="BAG9" s="218"/>
      <c r="BAH9" s="64"/>
      <c r="BAI9" s="64"/>
      <c r="BAR9" s="64"/>
      <c r="BAW9" s="218"/>
      <c r="BAX9" s="64"/>
      <c r="BAY9" s="64"/>
      <c r="BBH9" s="64"/>
      <c r="BBM9" s="218"/>
      <c r="BBN9" s="64"/>
      <c r="BBO9" s="64"/>
      <c r="BBX9" s="64"/>
      <c r="BCC9" s="218"/>
      <c r="BCD9" s="64"/>
      <c r="BCE9" s="64"/>
      <c r="BCN9" s="64"/>
      <c r="BCS9" s="218"/>
      <c r="BCT9" s="64"/>
      <c r="BCU9" s="64"/>
      <c r="BDD9" s="64"/>
      <c r="BDI9" s="218"/>
      <c r="BDJ9" s="64"/>
      <c r="BDK9" s="64"/>
      <c r="BDT9" s="64"/>
      <c r="BDY9" s="218"/>
      <c r="BDZ9" s="64"/>
      <c r="BEA9" s="64"/>
      <c r="BEJ9" s="64"/>
      <c r="BEO9" s="218"/>
      <c r="BEP9" s="64"/>
      <c r="BEQ9" s="64"/>
      <c r="BEZ9" s="64"/>
      <c r="BFE9" s="218"/>
      <c r="BFF9" s="64"/>
      <c r="BFG9" s="64"/>
      <c r="BFP9" s="64"/>
      <c r="BFU9" s="218"/>
      <c r="BFV9" s="64"/>
      <c r="BFW9" s="64"/>
      <c r="BGF9" s="64"/>
      <c r="BGK9" s="218"/>
      <c r="BGL9" s="64"/>
      <c r="BGM9" s="64"/>
      <c r="BGV9" s="64"/>
      <c r="BHA9" s="218"/>
      <c r="BHB9" s="64"/>
      <c r="BHC9" s="64"/>
      <c r="BHL9" s="64"/>
      <c r="BHQ9" s="218"/>
      <c r="BHR9" s="64"/>
      <c r="BHS9" s="64"/>
      <c r="BIB9" s="64"/>
      <c r="BIG9" s="218"/>
      <c r="BIH9" s="64"/>
      <c r="BII9" s="64"/>
      <c r="BIR9" s="64"/>
      <c r="BIW9" s="218"/>
      <c r="BIX9" s="64"/>
      <c r="BIY9" s="64"/>
      <c r="BJH9" s="64"/>
      <c r="BJM9" s="218"/>
      <c r="BJN9" s="64"/>
      <c r="BJO9" s="64"/>
      <c r="BJX9" s="64"/>
      <c r="BKC9" s="218"/>
      <c r="BKD9" s="64"/>
      <c r="BKE9" s="64"/>
      <c r="BKN9" s="64"/>
      <c r="BKS9" s="218"/>
      <c r="BKT9" s="64"/>
      <c r="BKU9" s="64"/>
      <c r="BLD9" s="64"/>
      <c r="BLI9" s="218"/>
      <c r="BLJ9" s="64"/>
      <c r="BLK9" s="64"/>
      <c r="BLT9" s="64"/>
      <c r="BLY9" s="218"/>
      <c r="BLZ9" s="64"/>
      <c r="BMA9" s="64"/>
      <c r="BMJ9" s="64"/>
      <c r="BMO9" s="218"/>
      <c r="BMP9" s="64"/>
      <c r="BMQ9" s="64"/>
      <c r="BMZ9" s="64"/>
      <c r="BNE9" s="218"/>
      <c r="BNF9" s="64"/>
      <c r="BNG9" s="64"/>
      <c r="BNP9" s="64"/>
      <c r="BNU9" s="218"/>
      <c r="BNV9" s="64"/>
      <c r="BNW9" s="64"/>
      <c r="BOF9" s="64"/>
      <c r="BOK9" s="218"/>
      <c r="BOL9" s="64"/>
      <c r="BOM9" s="64"/>
      <c r="BOV9" s="64"/>
      <c r="BPA9" s="218"/>
      <c r="BPB9" s="64"/>
      <c r="BPC9" s="64"/>
      <c r="BPL9" s="64"/>
      <c r="BPQ9" s="218"/>
      <c r="BPR9" s="64"/>
      <c r="BPS9" s="64"/>
      <c r="BQB9" s="64"/>
      <c r="BQG9" s="218"/>
      <c r="BQH9" s="64"/>
      <c r="BQI9" s="64"/>
      <c r="BQR9" s="64"/>
      <c r="BQW9" s="218"/>
      <c r="BQX9" s="64"/>
      <c r="BQY9" s="64"/>
      <c r="BRH9" s="64"/>
      <c r="BRM9" s="218"/>
      <c r="BRN9" s="64"/>
      <c r="BRO9" s="64"/>
      <c r="BRX9" s="64"/>
      <c r="BSC9" s="218"/>
      <c r="BSD9" s="64"/>
      <c r="BSE9" s="64"/>
      <c r="BSN9" s="64"/>
      <c r="BSS9" s="218"/>
      <c r="BST9" s="64"/>
      <c r="BSU9" s="64"/>
      <c r="BTD9" s="64"/>
      <c r="BTI9" s="218"/>
      <c r="BTJ9" s="64"/>
      <c r="BTK9" s="64"/>
      <c r="BTT9" s="64"/>
      <c r="BTY9" s="218"/>
      <c r="BTZ9" s="64"/>
      <c r="BUA9" s="64"/>
      <c r="BUJ9" s="64"/>
      <c r="BUO9" s="218"/>
      <c r="BUP9" s="64"/>
      <c r="BUQ9" s="64"/>
      <c r="BUZ9" s="64"/>
      <c r="BVE9" s="218"/>
      <c r="BVF9" s="64"/>
      <c r="BVG9" s="64"/>
      <c r="BVP9" s="64"/>
      <c r="BVU9" s="218"/>
      <c r="BVV9" s="64"/>
      <c r="BVW9" s="64"/>
      <c r="BWF9" s="64"/>
      <c r="BWK9" s="218"/>
      <c r="BWL9" s="64"/>
      <c r="BWM9" s="64"/>
      <c r="BWV9" s="64"/>
      <c r="BXA9" s="218"/>
      <c r="BXB9" s="64"/>
      <c r="BXC9" s="64"/>
      <c r="BXL9" s="64"/>
      <c r="BXQ9" s="218"/>
      <c r="BXR9" s="64"/>
      <c r="BXS9" s="64"/>
      <c r="BYB9" s="64"/>
      <c r="BYG9" s="218"/>
      <c r="BYH9" s="64"/>
      <c r="BYI9" s="64"/>
      <c r="BYR9" s="64"/>
      <c r="BYW9" s="218"/>
      <c r="BYX9" s="64"/>
      <c r="BYY9" s="64"/>
      <c r="BZH9" s="64"/>
      <c r="BZM9" s="218"/>
      <c r="BZN9" s="64"/>
      <c r="BZO9" s="64"/>
      <c r="BZX9" s="64"/>
      <c r="CAC9" s="218"/>
      <c r="CAD9" s="64"/>
      <c r="CAE9" s="64"/>
      <c r="CAN9" s="64"/>
      <c r="CAS9" s="218"/>
      <c r="CAT9" s="64"/>
      <c r="CAU9" s="64"/>
      <c r="CBD9" s="64"/>
      <c r="CBI9" s="218"/>
      <c r="CBJ9" s="64"/>
      <c r="CBK9" s="64"/>
      <c r="CBT9" s="64"/>
      <c r="CBY9" s="218"/>
      <c r="CBZ9" s="64"/>
      <c r="CCA9" s="64"/>
      <c r="CCJ9" s="64"/>
      <c r="CCO9" s="218"/>
      <c r="CCP9" s="64"/>
      <c r="CCQ9" s="64"/>
      <c r="CCZ9" s="64"/>
      <c r="CDE9" s="218"/>
      <c r="CDF9" s="64"/>
      <c r="CDG9" s="64"/>
      <c r="CDP9" s="64"/>
      <c r="CDU9" s="218"/>
      <c r="CDV9" s="64"/>
      <c r="CDW9" s="64"/>
      <c r="CEF9" s="64"/>
      <c r="CEK9" s="218"/>
      <c r="CEL9" s="64"/>
      <c r="CEM9" s="64"/>
      <c r="CEV9" s="64"/>
      <c r="CFA9" s="218"/>
      <c r="CFB9" s="64"/>
      <c r="CFC9" s="64"/>
      <c r="CFL9" s="64"/>
      <c r="CFQ9" s="218"/>
      <c r="CFR9" s="64"/>
      <c r="CFS9" s="64"/>
      <c r="CGB9" s="64"/>
      <c r="CGG9" s="218"/>
      <c r="CGH9" s="64"/>
      <c r="CGI9" s="64"/>
      <c r="CGR9" s="64"/>
      <c r="CGW9" s="218"/>
      <c r="CGX9" s="64"/>
      <c r="CGY9" s="64"/>
      <c r="CHH9" s="64"/>
      <c r="CHM9" s="218"/>
      <c r="CHN9" s="64"/>
      <c r="CHO9" s="64"/>
      <c r="CHX9" s="64"/>
      <c r="CIC9" s="218"/>
      <c r="CID9" s="64"/>
      <c r="CIE9" s="64"/>
      <c r="CIN9" s="64"/>
      <c r="CIS9" s="218"/>
      <c r="CIT9" s="64"/>
      <c r="CIU9" s="64"/>
      <c r="CJD9" s="64"/>
      <c r="CJI9" s="218"/>
      <c r="CJJ9" s="64"/>
      <c r="CJK9" s="64"/>
      <c r="CJT9" s="64"/>
      <c r="CJY9" s="218"/>
      <c r="CJZ9" s="64"/>
      <c r="CKA9" s="64"/>
      <c r="CKJ9" s="64"/>
      <c r="CKO9" s="218"/>
      <c r="CKP9" s="64"/>
      <c r="CKQ9" s="64"/>
      <c r="CKZ9" s="64"/>
      <c r="CLE9" s="218"/>
      <c r="CLF9" s="64"/>
      <c r="CLG9" s="64"/>
      <c r="CLP9" s="64"/>
      <c r="CLU9" s="218"/>
      <c r="CLV9" s="64"/>
      <c r="CLW9" s="64"/>
      <c r="CMF9" s="64"/>
      <c r="CMK9" s="218"/>
      <c r="CML9" s="64"/>
      <c r="CMM9" s="64"/>
      <c r="CMV9" s="64"/>
      <c r="CNA9" s="218"/>
      <c r="CNB9" s="64"/>
      <c r="CNC9" s="64"/>
      <c r="CNL9" s="64"/>
      <c r="CNQ9" s="218"/>
      <c r="CNR9" s="64"/>
      <c r="CNS9" s="64"/>
      <c r="COB9" s="64"/>
      <c r="COG9" s="218"/>
      <c r="COH9" s="64"/>
      <c r="COI9" s="64"/>
      <c r="COR9" s="64"/>
      <c r="COW9" s="218"/>
      <c r="COX9" s="64"/>
      <c r="COY9" s="64"/>
      <c r="CPH9" s="64"/>
      <c r="CPM9" s="218"/>
      <c r="CPN9" s="64"/>
      <c r="CPO9" s="64"/>
      <c r="CPX9" s="64"/>
      <c r="CQC9" s="218"/>
      <c r="CQD9" s="64"/>
      <c r="CQE9" s="64"/>
      <c r="CQN9" s="64"/>
      <c r="CQS9" s="218"/>
      <c r="CQT9" s="64"/>
      <c r="CQU9" s="64"/>
      <c r="CRD9" s="64"/>
      <c r="CRI9" s="218"/>
      <c r="CRJ9" s="64"/>
      <c r="CRK9" s="64"/>
      <c r="CRT9" s="64"/>
      <c r="CRY9" s="218"/>
      <c r="CRZ9" s="64"/>
      <c r="CSA9" s="64"/>
      <c r="CSJ9" s="64"/>
      <c r="CSO9" s="218"/>
      <c r="CSP9" s="64"/>
      <c r="CSQ9" s="64"/>
      <c r="CSZ9" s="64"/>
      <c r="CTE9" s="218"/>
      <c r="CTF9" s="64"/>
      <c r="CTG9" s="64"/>
      <c r="CTP9" s="64"/>
      <c r="CTU9" s="218"/>
      <c r="CTV9" s="64"/>
      <c r="CTW9" s="64"/>
      <c r="CUF9" s="64"/>
      <c r="CUK9" s="218"/>
      <c r="CUL9" s="64"/>
      <c r="CUM9" s="64"/>
      <c r="CUV9" s="64"/>
      <c r="CVA9" s="218"/>
      <c r="CVB9" s="64"/>
      <c r="CVC9" s="64"/>
      <c r="CVL9" s="64"/>
      <c r="CVQ9" s="218"/>
      <c r="CVR9" s="64"/>
      <c r="CVS9" s="64"/>
      <c r="CWB9" s="64"/>
      <c r="CWG9" s="218"/>
      <c r="CWH9" s="64"/>
      <c r="CWI9" s="64"/>
      <c r="CWR9" s="64"/>
      <c r="CWW9" s="218"/>
      <c r="CWX9" s="64"/>
      <c r="CWY9" s="64"/>
      <c r="CXH9" s="64"/>
      <c r="CXM9" s="218"/>
      <c r="CXN9" s="64"/>
      <c r="CXO9" s="64"/>
      <c r="CXX9" s="64"/>
      <c r="CYC9" s="218"/>
      <c r="CYD9" s="64"/>
      <c r="CYE9" s="64"/>
      <c r="CYN9" s="64"/>
      <c r="CYS9" s="218"/>
      <c r="CYT9" s="64"/>
      <c r="CYU9" s="64"/>
      <c r="CZD9" s="64"/>
      <c r="CZI9" s="218"/>
      <c r="CZJ9" s="64"/>
      <c r="CZK9" s="64"/>
      <c r="CZT9" s="64"/>
      <c r="CZY9" s="218"/>
      <c r="CZZ9" s="64"/>
      <c r="DAA9" s="64"/>
      <c r="DAJ9" s="64"/>
      <c r="DAO9" s="218"/>
      <c r="DAP9" s="64"/>
      <c r="DAQ9" s="64"/>
      <c r="DAZ9" s="64"/>
      <c r="DBE9" s="218"/>
      <c r="DBF9" s="64"/>
      <c r="DBG9" s="64"/>
      <c r="DBP9" s="64"/>
      <c r="DBU9" s="218"/>
      <c r="DBV9" s="64"/>
      <c r="DBW9" s="64"/>
      <c r="DCF9" s="64"/>
      <c r="DCK9" s="218"/>
      <c r="DCL9" s="64"/>
      <c r="DCM9" s="64"/>
      <c r="DCV9" s="64"/>
      <c r="DDA9" s="218"/>
      <c r="DDB9" s="64"/>
      <c r="DDC9" s="64"/>
      <c r="DDL9" s="64"/>
      <c r="DDQ9" s="218"/>
      <c r="DDR9" s="64"/>
      <c r="DDS9" s="64"/>
      <c r="DEB9" s="64"/>
      <c r="DEG9" s="218"/>
      <c r="DEH9" s="64"/>
      <c r="DEI9" s="64"/>
      <c r="DER9" s="64"/>
      <c r="DEW9" s="218"/>
      <c r="DEX9" s="64"/>
      <c r="DEY9" s="64"/>
      <c r="DFH9" s="64"/>
      <c r="DFM9" s="218"/>
      <c r="DFN9" s="64"/>
      <c r="DFO9" s="64"/>
      <c r="DFX9" s="64"/>
      <c r="DGC9" s="218"/>
      <c r="DGD9" s="64"/>
      <c r="DGE9" s="64"/>
      <c r="DGN9" s="64"/>
      <c r="DGS9" s="218"/>
      <c r="DGT9" s="64"/>
      <c r="DGU9" s="64"/>
      <c r="DHD9" s="64"/>
      <c r="DHI9" s="218"/>
      <c r="DHJ9" s="64"/>
      <c r="DHK9" s="64"/>
      <c r="DHT9" s="64"/>
      <c r="DHY9" s="218"/>
      <c r="DHZ9" s="64"/>
      <c r="DIA9" s="64"/>
      <c r="DIJ9" s="64"/>
      <c r="DIO9" s="218"/>
      <c r="DIP9" s="64"/>
      <c r="DIQ9" s="64"/>
      <c r="DIZ9" s="64"/>
      <c r="DJE9" s="218"/>
      <c r="DJF9" s="64"/>
      <c r="DJG9" s="64"/>
      <c r="DJP9" s="64"/>
      <c r="DJU9" s="218"/>
      <c r="DJV9" s="64"/>
      <c r="DJW9" s="64"/>
      <c r="DKF9" s="64"/>
      <c r="DKK9" s="218"/>
      <c r="DKL9" s="64"/>
      <c r="DKM9" s="64"/>
      <c r="DKV9" s="64"/>
      <c r="DLA9" s="218"/>
      <c r="DLB9" s="64"/>
      <c r="DLC9" s="64"/>
      <c r="DLL9" s="64"/>
      <c r="DLQ9" s="218"/>
      <c r="DLR9" s="64"/>
      <c r="DLS9" s="64"/>
      <c r="DMB9" s="64"/>
      <c r="DMG9" s="218"/>
      <c r="DMH9" s="64"/>
      <c r="DMI9" s="64"/>
      <c r="DMR9" s="64"/>
      <c r="DMW9" s="218"/>
      <c r="DMX9" s="64"/>
      <c r="DMY9" s="64"/>
      <c r="DNH9" s="64"/>
      <c r="DNM9" s="218"/>
      <c r="DNN9" s="64"/>
      <c r="DNO9" s="64"/>
      <c r="DNX9" s="64"/>
      <c r="DOC9" s="218"/>
      <c r="DOD9" s="64"/>
      <c r="DOE9" s="64"/>
      <c r="DON9" s="64"/>
      <c r="DOS9" s="218"/>
      <c r="DOT9" s="64"/>
      <c r="DOU9" s="64"/>
      <c r="DPD9" s="64"/>
      <c r="DPI9" s="218"/>
      <c r="DPJ9" s="64"/>
      <c r="DPK9" s="64"/>
      <c r="DPT9" s="64"/>
      <c r="DPY9" s="218"/>
      <c r="DPZ9" s="64"/>
      <c r="DQA9" s="64"/>
      <c r="DQJ9" s="64"/>
      <c r="DQO9" s="218"/>
      <c r="DQP9" s="64"/>
      <c r="DQQ9" s="64"/>
      <c r="DQZ9" s="64"/>
      <c r="DRE9" s="218"/>
      <c r="DRF9" s="64"/>
      <c r="DRG9" s="64"/>
      <c r="DRP9" s="64"/>
      <c r="DRU9" s="218"/>
      <c r="DRV9" s="64"/>
      <c r="DRW9" s="64"/>
      <c r="DSF9" s="64"/>
      <c r="DSK9" s="218"/>
      <c r="DSL9" s="64"/>
      <c r="DSM9" s="64"/>
      <c r="DSV9" s="64"/>
      <c r="DTA9" s="218"/>
      <c r="DTB9" s="64"/>
      <c r="DTC9" s="64"/>
      <c r="DTL9" s="64"/>
      <c r="DTQ9" s="218"/>
      <c r="DTR9" s="64"/>
      <c r="DTS9" s="64"/>
      <c r="DUB9" s="64"/>
      <c r="DUG9" s="218"/>
      <c r="DUH9" s="64"/>
      <c r="DUI9" s="64"/>
      <c r="DUR9" s="64"/>
      <c r="DUW9" s="218"/>
      <c r="DUX9" s="64"/>
      <c r="DUY9" s="64"/>
      <c r="DVH9" s="64"/>
      <c r="DVM9" s="218"/>
      <c r="DVN9" s="64"/>
      <c r="DVO9" s="64"/>
      <c r="DVX9" s="64"/>
      <c r="DWC9" s="218"/>
      <c r="DWD9" s="64"/>
      <c r="DWE9" s="64"/>
      <c r="DWN9" s="64"/>
      <c r="DWS9" s="218"/>
      <c r="DWT9" s="64"/>
      <c r="DWU9" s="64"/>
      <c r="DXD9" s="64"/>
      <c r="DXI9" s="218"/>
      <c r="DXJ9" s="64"/>
      <c r="DXK9" s="64"/>
      <c r="DXT9" s="64"/>
      <c r="DXY9" s="218"/>
      <c r="DXZ9" s="64"/>
      <c r="DYA9" s="64"/>
      <c r="DYJ9" s="64"/>
      <c r="DYO9" s="218"/>
      <c r="DYP9" s="64"/>
      <c r="DYQ9" s="64"/>
      <c r="DYZ9" s="64"/>
      <c r="DZE9" s="218"/>
      <c r="DZF9" s="64"/>
      <c r="DZG9" s="64"/>
      <c r="DZP9" s="64"/>
      <c r="DZU9" s="218"/>
      <c r="DZV9" s="64"/>
      <c r="DZW9" s="64"/>
      <c r="EAF9" s="64"/>
      <c r="EAK9" s="218"/>
      <c r="EAL9" s="64"/>
      <c r="EAM9" s="64"/>
      <c r="EAV9" s="64"/>
      <c r="EBA9" s="218"/>
      <c r="EBB9" s="64"/>
      <c r="EBC9" s="64"/>
      <c r="EBL9" s="64"/>
      <c r="EBQ9" s="218"/>
      <c r="EBR9" s="64"/>
      <c r="EBS9" s="64"/>
      <c r="ECB9" s="64"/>
      <c r="ECG9" s="218"/>
      <c r="ECH9" s="64"/>
      <c r="ECI9" s="64"/>
      <c r="ECR9" s="64"/>
      <c r="ECW9" s="218"/>
      <c r="ECX9" s="64"/>
      <c r="ECY9" s="64"/>
      <c r="EDH9" s="64"/>
      <c r="EDM9" s="218"/>
      <c r="EDN9" s="64"/>
      <c r="EDO9" s="64"/>
      <c r="EDX9" s="64"/>
      <c r="EEC9" s="218"/>
      <c r="EED9" s="64"/>
      <c r="EEE9" s="64"/>
      <c r="EEN9" s="64"/>
      <c r="EES9" s="218"/>
      <c r="EET9" s="64"/>
      <c r="EEU9" s="64"/>
      <c r="EFD9" s="64"/>
      <c r="EFI9" s="218"/>
      <c r="EFJ9" s="64"/>
      <c r="EFK9" s="64"/>
      <c r="EFT9" s="64"/>
      <c r="EFY9" s="218"/>
      <c r="EFZ9" s="64"/>
      <c r="EGA9" s="64"/>
      <c r="EGJ9" s="64"/>
      <c r="EGO9" s="218"/>
      <c r="EGP9" s="64"/>
      <c r="EGQ9" s="64"/>
      <c r="EGZ9" s="64"/>
      <c r="EHE9" s="218"/>
      <c r="EHF9" s="64"/>
      <c r="EHG9" s="64"/>
      <c r="EHP9" s="64"/>
      <c r="EHU9" s="218"/>
      <c r="EHV9" s="64"/>
      <c r="EHW9" s="64"/>
      <c r="EIF9" s="64"/>
      <c r="EIK9" s="218"/>
      <c r="EIL9" s="64"/>
      <c r="EIM9" s="64"/>
      <c r="EIV9" s="64"/>
      <c r="EJA9" s="218"/>
      <c r="EJB9" s="64"/>
      <c r="EJC9" s="64"/>
      <c r="EJL9" s="64"/>
      <c r="EJQ9" s="218"/>
      <c r="EJR9" s="64"/>
      <c r="EJS9" s="64"/>
      <c r="EKB9" s="64"/>
      <c r="EKG9" s="218"/>
      <c r="EKH9" s="64"/>
      <c r="EKI9" s="64"/>
      <c r="EKR9" s="64"/>
      <c r="EKW9" s="218"/>
      <c r="EKX9" s="64"/>
      <c r="EKY9" s="64"/>
      <c r="ELH9" s="64"/>
      <c r="ELM9" s="218"/>
      <c r="ELN9" s="64"/>
      <c r="ELO9" s="64"/>
      <c r="ELX9" s="64"/>
      <c r="EMC9" s="218"/>
      <c r="EMD9" s="64"/>
      <c r="EME9" s="64"/>
      <c r="EMN9" s="64"/>
      <c r="EMS9" s="218"/>
      <c r="EMT9" s="64"/>
      <c r="EMU9" s="64"/>
      <c r="END9" s="64"/>
      <c r="ENI9" s="218"/>
      <c r="ENJ9" s="64"/>
      <c r="ENK9" s="64"/>
      <c r="ENT9" s="64"/>
      <c r="ENY9" s="218"/>
      <c r="ENZ9" s="64"/>
      <c r="EOA9" s="64"/>
      <c r="EOJ9" s="64"/>
      <c r="EOO9" s="218"/>
      <c r="EOP9" s="64"/>
      <c r="EOQ9" s="64"/>
      <c r="EOZ9" s="64"/>
      <c r="EPE9" s="218"/>
      <c r="EPF9" s="64"/>
      <c r="EPG9" s="64"/>
      <c r="EPP9" s="64"/>
      <c r="EPU9" s="218"/>
      <c r="EPV9" s="64"/>
      <c r="EPW9" s="64"/>
      <c r="EQF9" s="64"/>
      <c r="EQK9" s="218"/>
      <c r="EQL9" s="64"/>
      <c r="EQM9" s="64"/>
      <c r="EQV9" s="64"/>
      <c r="ERA9" s="218"/>
      <c r="ERB9" s="64"/>
      <c r="ERC9" s="64"/>
      <c r="ERL9" s="64"/>
      <c r="ERQ9" s="218"/>
      <c r="ERR9" s="64"/>
      <c r="ERS9" s="64"/>
      <c r="ESB9" s="64"/>
      <c r="ESG9" s="218"/>
      <c r="ESH9" s="64"/>
      <c r="ESI9" s="64"/>
      <c r="ESR9" s="64"/>
      <c r="ESW9" s="218"/>
      <c r="ESX9" s="64"/>
      <c r="ESY9" s="64"/>
      <c r="ETH9" s="64"/>
      <c r="ETM9" s="218"/>
      <c r="ETN9" s="64"/>
      <c r="ETO9" s="64"/>
      <c r="ETX9" s="64"/>
      <c r="EUC9" s="218"/>
      <c r="EUD9" s="64"/>
      <c r="EUE9" s="64"/>
      <c r="EUN9" s="64"/>
      <c r="EUS9" s="218"/>
      <c r="EUT9" s="64"/>
      <c r="EUU9" s="64"/>
      <c r="EVD9" s="64"/>
      <c r="EVI9" s="218"/>
      <c r="EVJ9" s="64"/>
      <c r="EVK9" s="64"/>
      <c r="EVT9" s="64"/>
      <c r="EVY9" s="218"/>
      <c r="EVZ9" s="64"/>
      <c r="EWA9" s="64"/>
      <c r="EWJ9" s="64"/>
      <c r="EWO9" s="218"/>
      <c r="EWP9" s="64"/>
      <c r="EWQ9" s="64"/>
      <c r="EWZ9" s="64"/>
      <c r="EXE9" s="218"/>
      <c r="EXF9" s="64"/>
      <c r="EXG9" s="64"/>
      <c r="EXP9" s="64"/>
      <c r="EXU9" s="218"/>
      <c r="EXV9" s="64"/>
      <c r="EXW9" s="64"/>
      <c r="EYF9" s="64"/>
      <c r="EYK9" s="218"/>
      <c r="EYL9" s="64"/>
      <c r="EYM9" s="64"/>
      <c r="EYV9" s="64"/>
      <c r="EZA9" s="218"/>
      <c r="EZB9" s="64"/>
      <c r="EZC9" s="64"/>
      <c r="EZL9" s="64"/>
      <c r="EZQ9" s="218"/>
      <c r="EZR9" s="64"/>
      <c r="EZS9" s="64"/>
      <c r="FAB9" s="64"/>
      <c r="FAG9" s="218"/>
      <c r="FAH9" s="64"/>
      <c r="FAI9" s="64"/>
      <c r="FAR9" s="64"/>
      <c r="FAW9" s="218"/>
      <c r="FAX9" s="64"/>
      <c r="FAY9" s="64"/>
      <c r="FBH9" s="64"/>
      <c r="FBM9" s="218"/>
      <c r="FBN9" s="64"/>
      <c r="FBO9" s="64"/>
      <c r="FBX9" s="64"/>
      <c r="FCC9" s="218"/>
      <c r="FCD9" s="64"/>
      <c r="FCE9" s="64"/>
      <c r="FCN9" s="64"/>
      <c r="FCS9" s="218"/>
      <c r="FCT9" s="64"/>
      <c r="FCU9" s="64"/>
      <c r="FDD9" s="64"/>
      <c r="FDI9" s="218"/>
      <c r="FDJ9" s="64"/>
      <c r="FDK9" s="64"/>
      <c r="FDT9" s="64"/>
      <c r="FDY9" s="218"/>
      <c r="FDZ9" s="64"/>
      <c r="FEA9" s="64"/>
      <c r="FEJ9" s="64"/>
      <c r="FEO9" s="218"/>
      <c r="FEP9" s="64"/>
      <c r="FEQ9" s="64"/>
      <c r="FEZ9" s="64"/>
      <c r="FFE9" s="218"/>
      <c r="FFF9" s="64"/>
      <c r="FFG9" s="64"/>
      <c r="FFP9" s="64"/>
      <c r="FFU9" s="218"/>
      <c r="FFV9" s="64"/>
      <c r="FFW9" s="64"/>
      <c r="FGF9" s="64"/>
      <c r="FGK9" s="218"/>
      <c r="FGL9" s="64"/>
      <c r="FGM9" s="64"/>
      <c r="FGV9" s="64"/>
      <c r="FHA9" s="218"/>
      <c r="FHB9" s="64"/>
      <c r="FHC9" s="64"/>
      <c r="FHL9" s="64"/>
      <c r="FHQ9" s="218"/>
      <c r="FHR9" s="64"/>
      <c r="FHS9" s="64"/>
      <c r="FIB9" s="64"/>
      <c r="FIG9" s="218"/>
      <c r="FIH9" s="64"/>
      <c r="FII9" s="64"/>
      <c r="FIR9" s="64"/>
      <c r="FIW9" s="218"/>
      <c r="FIX9" s="64"/>
      <c r="FIY9" s="64"/>
      <c r="FJH9" s="64"/>
      <c r="FJM9" s="218"/>
      <c r="FJN9" s="64"/>
      <c r="FJO9" s="64"/>
      <c r="FJX9" s="64"/>
      <c r="FKC9" s="218"/>
      <c r="FKD9" s="64"/>
      <c r="FKE9" s="64"/>
      <c r="FKN9" s="64"/>
      <c r="FKS9" s="218"/>
      <c r="FKT9" s="64"/>
      <c r="FKU9" s="64"/>
      <c r="FLD9" s="64"/>
      <c r="FLI9" s="218"/>
      <c r="FLJ9" s="64"/>
      <c r="FLK9" s="64"/>
      <c r="FLT9" s="64"/>
      <c r="FLY9" s="218"/>
      <c r="FLZ9" s="64"/>
      <c r="FMA9" s="64"/>
      <c r="FMJ9" s="64"/>
      <c r="FMO9" s="218"/>
      <c r="FMP9" s="64"/>
      <c r="FMQ9" s="64"/>
      <c r="FMZ9" s="64"/>
      <c r="FNE9" s="218"/>
      <c r="FNF9" s="64"/>
      <c r="FNG9" s="64"/>
      <c r="FNP9" s="64"/>
      <c r="FNU9" s="218"/>
      <c r="FNV9" s="64"/>
      <c r="FNW9" s="64"/>
      <c r="FOF9" s="64"/>
      <c r="FOK9" s="218"/>
      <c r="FOL9" s="64"/>
      <c r="FOM9" s="64"/>
      <c r="FOV9" s="64"/>
      <c r="FPA9" s="218"/>
      <c r="FPB9" s="64"/>
      <c r="FPC9" s="64"/>
      <c r="FPL9" s="64"/>
      <c r="FPQ9" s="218"/>
      <c r="FPR9" s="64"/>
      <c r="FPS9" s="64"/>
      <c r="FQB9" s="64"/>
      <c r="FQG9" s="218"/>
      <c r="FQH9" s="64"/>
      <c r="FQI9" s="64"/>
      <c r="FQR9" s="64"/>
      <c r="FQW9" s="218"/>
      <c r="FQX9" s="64"/>
      <c r="FQY9" s="64"/>
      <c r="FRH9" s="64"/>
      <c r="FRM9" s="218"/>
      <c r="FRN9" s="64"/>
      <c r="FRO9" s="64"/>
      <c r="FRX9" s="64"/>
      <c r="FSC9" s="218"/>
      <c r="FSD9" s="64"/>
      <c r="FSE9" s="64"/>
      <c r="FSN9" s="64"/>
      <c r="FSS9" s="218"/>
      <c r="FST9" s="64"/>
      <c r="FSU9" s="64"/>
      <c r="FTD9" s="64"/>
      <c r="FTI9" s="218"/>
      <c r="FTJ9" s="64"/>
      <c r="FTK9" s="64"/>
      <c r="FTT9" s="64"/>
      <c r="FTY9" s="218"/>
      <c r="FTZ9" s="64"/>
      <c r="FUA9" s="64"/>
      <c r="FUJ9" s="64"/>
      <c r="FUO9" s="218"/>
      <c r="FUP9" s="64"/>
      <c r="FUQ9" s="64"/>
      <c r="FUZ9" s="64"/>
      <c r="FVE9" s="218"/>
      <c r="FVF9" s="64"/>
      <c r="FVG9" s="64"/>
      <c r="FVP9" s="64"/>
      <c r="FVU9" s="218"/>
      <c r="FVV9" s="64"/>
      <c r="FVW9" s="64"/>
      <c r="FWF9" s="64"/>
      <c r="FWK9" s="218"/>
      <c r="FWL9" s="64"/>
      <c r="FWM9" s="64"/>
      <c r="FWV9" s="64"/>
      <c r="FXA9" s="218"/>
      <c r="FXB9" s="64"/>
      <c r="FXC9" s="64"/>
      <c r="FXL9" s="64"/>
      <c r="FXQ9" s="218"/>
      <c r="FXR9" s="64"/>
      <c r="FXS9" s="64"/>
      <c r="FYB9" s="64"/>
      <c r="FYG9" s="218"/>
      <c r="FYH9" s="64"/>
      <c r="FYI9" s="64"/>
      <c r="FYR9" s="64"/>
      <c r="FYW9" s="218"/>
      <c r="FYX9" s="64"/>
      <c r="FYY9" s="64"/>
      <c r="FZH9" s="64"/>
      <c r="FZM9" s="218"/>
      <c r="FZN9" s="64"/>
      <c r="FZO9" s="64"/>
      <c r="FZX9" s="64"/>
      <c r="GAC9" s="218"/>
      <c r="GAD9" s="64"/>
      <c r="GAE9" s="64"/>
      <c r="GAN9" s="64"/>
      <c r="GAS9" s="218"/>
      <c r="GAT9" s="64"/>
      <c r="GAU9" s="64"/>
      <c r="GBD9" s="64"/>
      <c r="GBI9" s="218"/>
      <c r="GBJ9" s="64"/>
      <c r="GBK9" s="64"/>
      <c r="GBT9" s="64"/>
      <c r="GBY9" s="218"/>
      <c r="GBZ9" s="64"/>
      <c r="GCA9" s="64"/>
      <c r="GCJ9" s="64"/>
      <c r="GCO9" s="218"/>
      <c r="GCP9" s="64"/>
      <c r="GCQ9" s="64"/>
      <c r="GCZ9" s="64"/>
      <c r="GDE9" s="218"/>
      <c r="GDF9" s="64"/>
      <c r="GDG9" s="64"/>
      <c r="GDP9" s="64"/>
      <c r="GDU9" s="218"/>
      <c r="GDV9" s="64"/>
      <c r="GDW9" s="64"/>
      <c r="GEF9" s="64"/>
      <c r="GEK9" s="218"/>
      <c r="GEL9" s="64"/>
      <c r="GEM9" s="64"/>
      <c r="GEV9" s="64"/>
      <c r="GFA9" s="218"/>
      <c r="GFB9" s="64"/>
      <c r="GFC9" s="64"/>
      <c r="GFL9" s="64"/>
      <c r="GFQ9" s="218"/>
      <c r="GFR9" s="64"/>
      <c r="GFS9" s="64"/>
      <c r="GGB9" s="64"/>
      <c r="GGG9" s="218"/>
      <c r="GGH9" s="64"/>
      <c r="GGI9" s="64"/>
      <c r="GGR9" s="64"/>
      <c r="GGW9" s="218"/>
      <c r="GGX9" s="64"/>
      <c r="GGY9" s="64"/>
      <c r="GHH9" s="64"/>
      <c r="GHM9" s="218"/>
      <c r="GHN9" s="64"/>
      <c r="GHO9" s="64"/>
      <c r="GHX9" s="64"/>
      <c r="GIC9" s="218"/>
      <c r="GID9" s="64"/>
      <c r="GIE9" s="64"/>
      <c r="GIN9" s="64"/>
      <c r="GIS9" s="218"/>
      <c r="GIT9" s="64"/>
      <c r="GIU9" s="64"/>
      <c r="GJD9" s="64"/>
      <c r="GJI9" s="218"/>
      <c r="GJJ9" s="64"/>
      <c r="GJK9" s="64"/>
      <c r="GJT9" s="64"/>
      <c r="GJY9" s="218"/>
      <c r="GJZ9" s="64"/>
      <c r="GKA9" s="64"/>
      <c r="GKJ9" s="64"/>
      <c r="GKO9" s="218"/>
      <c r="GKP9" s="64"/>
      <c r="GKQ9" s="64"/>
      <c r="GKZ9" s="64"/>
      <c r="GLE9" s="218"/>
      <c r="GLF9" s="64"/>
      <c r="GLG9" s="64"/>
      <c r="GLP9" s="64"/>
      <c r="GLU9" s="218"/>
      <c r="GLV9" s="64"/>
      <c r="GLW9" s="64"/>
      <c r="GMF9" s="64"/>
      <c r="GMK9" s="218"/>
      <c r="GML9" s="64"/>
      <c r="GMM9" s="64"/>
      <c r="GMV9" s="64"/>
      <c r="GNA9" s="218"/>
      <c r="GNB9" s="64"/>
      <c r="GNC9" s="64"/>
      <c r="GNL9" s="64"/>
      <c r="GNQ9" s="218"/>
      <c r="GNR9" s="64"/>
      <c r="GNS9" s="64"/>
      <c r="GOB9" s="64"/>
      <c r="GOG9" s="218"/>
      <c r="GOH9" s="64"/>
      <c r="GOI9" s="64"/>
      <c r="GOR9" s="64"/>
      <c r="GOW9" s="218"/>
      <c r="GOX9" s="64"/>
      <c r="GOY9" s="64"/>
      <c r="GPH9" s="64"/>
      <c r="GPM9" s="218"/>
      <c r="GPN9" s="64"/>
      <c r="GPO9" s="64"/>
      <c r="GPX9" s="64"/>
      <c r="GQC9" s="218"/>
      <c r="GQD9" s="64"/>
      <c r="GQE9" s="64"/>
      <c r="GQN9" s="64"/>
      <c r="GQS9" s="218"/>
      <c r="GQT9" s="64"/>
      <c r="GQU9" s="64"/>
      <c r="GRD9" s="64"/>
      <c r="GRI9" s="218"/>
      <c r="GRJ9" s="64"/>
      <c r="GRK9" s="64"/>
      <c r="GRT9" s="64"/>
      <c r="GRY9" s="218"/>
      <c r="GRZ9" s="64"/>
      <c r="GSA9" s="64"/>
      <c r="GSJ9" s="64"/>
      <c r="GSO9" s="218"/>
      <c r="GSP9" s="64"/>
      <c r="GSQ9" s="64"/>
      <c r="GSZ9" s="64"/>
      <c r="GTE9" s="218"/>
      <c r="GTF9" s="64"/>
      <c r="GTG9" s="64"/>
      <c r="GTP9" s="64"/>
      <c r="GTU9" s="218"/>
      <c r="GTV9" s="64"/>
      <c r="GTW9" s="64"/>
      <c r="GUF9" s="64"/>
      <c r="GUK9" s="218"/>
      <c r="GUL9" s="64"/>
      <c r="GUM9" s="64"/>
      <c r="GUV9" s="64"/>
      <c r="GVA9" s="218"/>
      <c r="GVB9" s="64"/>
      <c r="GVC9" s="64"/>
      <c r="GVL9" s="64"/>
      <c r="GVQ9" s="218"/>
      <c r="GVR9" s="64"/>
      <c r="GVS9" s="64"/>
      <c r="GWB9" s="64"/>
      <c r="GWG9" s="218"/>
      <c r="GWH9" s="64"/>
      <c r="GWI9" s="64"/>
      <c r="GWR9" s="64"/>
      <c r="GWW9" s="218"/>
      <c r="GWX9" s="64"/>
      <c r="GWY9" s="64"/>
      <c r="GXH9" s="64"/>
      <c r="GXM9" s="218"/>
      <c r="GXN9" s="64"/>
      <c r="GXO9" s="64"/>
      <c r="GXX9" s="64"/>
      <c r="GYC9" s="218"/>
      <c r="GYD9" s="64"/>
      <c r="GYE9" s="64"/>
      <c r="GYN9" s="64"/>
      <c r="GYS9" s="218"/>
      <c r="GYT9" s="64"/>
      <c r="GYU9" s="64"/>
      <c r="GZD9" s="64"/>
      <c r="GZI9" s="218"/>
      <c r="GZJ9" s="64"/>
      <c r="GZK9" s="64"/>
      <c r="GZT9" s="64"/>
      <c r="GZY9" s="218"/>
      <c r="GZZ9" s="64"/>
      <c r="HAA9" s="64"/>
      <c r="HAJ9" s="64"/>
      <c r="HAO9" s="218"/>
      <c r="HAP9" s="64"/>
      <c r="HAQ9" s="64"/>
      <c r="HAZ9" s="64"/>
      <c r="HBE9" s="218"/>
      <c r="HBF9" s="64"/>
      <c r="HBG9" s="64"/>
      <c r="HBP9" s="64"/>
      <c r="HBU9" s="218"/>
      <c r="HBV9" s="64"/>
      <c r="HBW9" s="64"/>
      <c r="HCF9" s="64"/>
      <c r="HCK9" s="218"/>
      <c r="HCL9" s="64"/>
      <c r="HCM9" s="64"/>
      <c r="HCV9" s="64"/>
      <c r="HDA9" s="218"/>
      <c r="HDB9" s="64"/>
      <c r="HDC9" s="64"/>
      <c r="HDL9" s="64"/>
      <c r="HDQ9" s="218"/>
      <c r="HDR9" s="64"/>
      <c r="HDS9" s="64"/>
      <c r="HEB9" s="64"/>
      <c r="HEG9" s="218"/>
      <c r="HEH9" s="64"/>
      <c r="HEI9" s="64"/>
      <c r="HER9" s="64"/>
      <c r="HEW9" s="218"/>
      <c r="HEX9" s="64"/>
      <c r="HEY9" s="64"/>
      <c r="HFH9" s="64"/>
      <c r="HFM9" s="218"/>
      <c r="HFN9" s="64"/>
      <c r="HFO9" s="64"/>
      <c r="HFX9" s="64"/>
      <c r="HGC9" s="218"/>
      <c r="HGD9" s="64"/>
      <c r="HGE9" s="64"/>
      <c r="HGN9" s="64"/>
      <c r="HGS9" s="218"/>
      <c r="HGT9" s="64"/>
      <c r="HGU9" s="64"/>
      <c r="HHD9" s="64"/>
      <c r="HHI9" s="218"/>
      <c r="HHJ9" s="64"/>
      <c r="HHK9" s="64"/>
      <c r="HHT9" s="64"/>
      <c r="HHY9" s="218"/>
      <c r="HHZ9" s="64"/>
      <c r="HIA9" s="64"/>
      <c r="HIJ9" s="64"/>
      <c r="HIO9" s="218"/>
      <c r="HIP9" s="64"/>
      <c r="HIQ9" s="64"/>
      <c r="HIZ9" s="64"/>
      <c r="HJE9" s="218"/>
      <c r="HJF9" s="64"/>
      <c r="HJG9" s="64"/>
      <c r="HJP9" s="64"/>
      <c r="HJU9" s="218"/>
      <c r="HJV9" s="64"/>
      <c r="HJW9" s="64"/>
      <c r="HKF9" s="64"/>
      <c r="HKK9" s="218"/>
      <c r="HKL9" s="64"/>
      <c r="HKM9" s="64"/>
      <c r="HKV9" s="64"/>
      <c r="HLA9" s="218"/>
      <c r="HLB9" s="64"/>
      <c r="HLC9" s="64"/>
      <c r="HLL9" s="64"/>
      <c r="HLQ9" s="218"/>
      <c r="HLR9" s="64"/>
      <c r="HLS9" s="64"/>
      <c r="HMB9" s="64"/>
      <c r="HMG9" s="218"/>
      <c r="HMH9" s="64"/>
      <c r="HMI9" s="64"/>
      <c r="HMR9" s="64"/>
      <c r="HMW9" s="218"/>
      <c r="HMX9" s="64"/>
      <c r="HMY9" s="64"/>
      <c r="HNH9" s="64"/>
      <c r="HNM9" s="218"/>
      <c r="HNN9" s="64"/>
      <c r="HNO9" s="64"/>
      <c r="HNX9" s="64"/>
      <c r="HOC9" s="218"/>
      <c r="HOD9" s="64"/>
      <c r="HOE9" s="64"/>
      <c r="HON9" s="64"/>
      <c r="HOS9" s="218"/>
      <c r="HOT9" s="64"/>
      <c r="HOU9" s="64"/>
      <c r="HPD9" s="64"/>
      <c r="HPI9" s="218"/>
      <c r="HPJ9" s="64"/>
      <c r="HPK9" s="64"/>
      <c r="HPT9" s="64"/>
      <c r="HPY9" s="218"/>
      <c r="HPZ9" s="64"/>
      <c r="HQA9" s="64"/>
      <c r="HQJ9" s="64"/>
      <c r="HQO9" s="218"/>
      <c r="HQP9" s="64"/>
      <c r="HQQ9" s="64"/>
      <c r="HQZ9" s="64"/>
      <c r="HRE9" s="218"/>
      <c r="HRF9" s="64"/>
      <c r="HRG9" s="64"/>
      <c r="HRP9" s="64"/>
      <c r="HRU9" s="218"/>
      <c r="HRV9" s="64"/>
      <c r="HRW9" s="64"/>
      <c r="HSF9" s="64"/>
      <c r="HSK9" s="218"/>
      <c r="HSL9" s="64"/>
      <c r="HSM9" s="64"/>
      <c r="HSV9" s="64"/>
      <c r="HTA9" s="218"/>
      <c r="HTB9" s="64"/>
      <c r="HTC9" s="64"/>
      <c r="HTL9" s="64"/>
      <c r="HTQ9" s="218"/>
      <c r="HTR9" s="64"/>
      <c r="HTS9" s="64"/>
      <c r="HUB9" s="64"/>
      <c r="HUG9" s="218"/>
      <c r="HUH9" s="64"/>
      <c r="HUI9" s="64"/>
      <c r="HUR9" s="64"/>
      <c r="HUW9" s="218"/>
      <c r="HUX9" s="64"/>
      <c r="HUY9" s="64"/>
      <c r="HVH9" s="64"/>
      <c r="HVM9" s="218"/>
      <c r="HVN9" s="64"/>
      <c r="HVO9" s="64"/>
      <c r="HVX9" s="64"/>
      <c r="HWC9" s="218"/>
      <c r="HWD9" s="64"/>
      <c r="HWE9" s="64"/>
      <c r="HWN9" s="64"/>
      <c r="HWS9" s="218"/>
      <c r="HWT9" s="64"/>
      <c r="HWU9" s="64"/>
      <c r="HXD9" s="64"/>
      <c r="HXI9" s="218"/>
      <c r="HXJ9" s="64"/>
      <c r="HXK9" s="64"/>
      <c r="HXT9" s="64"/>
      <c r="HXY9" s="218"/>
      <c r="HXZ9" s="64"/>
      <c r="HYA9" s="64"/>
      <c r="HYJ9" s="64"/>
      <c r="HYO9" s="218"/>
      <c r="HYP9" s="64"/>
      <c r="HYQ9" s="64"/>
      <c r="HYZ9" s="64"/>
      <c r="HZE9" s="218"/>
      <c r="HZF9" s="64"/>
      <c r="HZG9" s="64"/>
      <c r="HZP9" s="64"/>
      <c r="HZU9" s="218"/>
      <c r="HZV9" s="64"/>
      <c r="HZW9" s="64"/>
      <c r="IAF9" s="64"/>
      <c r="IAK9" s="218"/>
      <c r="IAL9" s="64"/>
      <c r="IAM9" s="64"/>
      <c r="IAV9" s="64"/>
      <c r="IBA9" s="218"/>
      <c r="IBB9" s="64"/>
      <c r="IBC9" s="64"/>
      <c r="IBL9" s="64"/>
      <c r="IBQ9" s="218"/>
      <c r="IBR9" s="64"/>
      <c r="IBS9" s="64"/>
      <c r="ICB9" s="64"/>
      <c r="ICG9" s="218"/>
      <c r="ICH9" s="64"/>
      <c r="ICI9" s="64"/>
      <c r="ICR9" s="64"/>
      <c r="ICW9" s="218"/>
      <c r="ICX9" s="64"/>
      <c r="ICY9" s="64"/>
      <c r="IDH9" s="64"/>
      <c r="IDM9" s="218"/>
      <c r="IDN9" s="64"/>
      <c r="IDO9" s="64"/>
      <c r="IDX9" s="64"/>
      <c r="IEC9" s="218"/>
      <c r="IED9" s="64"/>
      <c r="IEE9" s="64"/>
      <c r="IEN9" s="64"/>
      <c r="IES9" s="218"/>
      <c r="IET9" s="64"/>
      <c r="IEU9" s="64"/>
      <c r="IFD9" s="64"/>
      <c r="IFI9" s="218"/>
      <c r="IFJ9" s="64"/>
      <c r="IFK9" s="64"/>
      <c r="IFT9" s="64"/>
      <c r="IFY9" s="218"/>
      <c r="IFZ9" s="64"/>
      <c r="IGA9" s="64"/>
      <c r="IGJ9" s="64"/>
      <c r="IGO9" s="218"/>
      <c r="IGP9" s="64"/>
      <c r="IGQ9" s="64"/>
      <c r="IGZ9" s="64"/>
      <c r="IHE9" s="218"/>
      <c r="IHF9" s="64"/>
      <c r="IHG9" s="64"/>
      <c r="IHP9" s="64"/>
      <c r="IHU9" s="218"/>
      <c r="IHV9" s="64"/>
      <c r="IHW9" s="64"/>
      <c r="IIF9" s="64"/>
      <c r="IIK9" s="218"/>
      <c r="IIL9" s="64"/>
      <c r="IIM9" s="64"/>
      <c r="IIV9" s="64"/>
      <c r="IJA9" s="218"/>
      <c r="IJB9" s="64"/>
      <c r="IJC9" s="64"/>
      <c r="IJL9" s="64"/>
      <c r="IJQ9" s="218"/>
      <c r="IJR9" s="64"/>
      <c r="IJS9" s="64"/>
      <c r="IKB9" s="64"/>
      <c r="IKG9" s="218"/>
      <c r="IKH9" s="64"/>
      <c r="IKI9" s="64"/>
      <c r="IKR9" s="64"/>
      <c r="IKW9" s="218"/>
      <c r="IKX9" s="64"/>
      <c r="IKY9" s="64"/>
      <c r="ILH9" s="64"/>
      <c r="ILM9" s="218"/>
      <c r="ILN9" s="64"/>
      <c r="ILO9" s="64"/>
      <c r="ILX9" s="64"/>
      <c r="IMC9" s="218"/>
      <c r="IMD9" s="64"/>
      <c r="IME9" s="64"/>
      <c r="IMN9" s="64"/>
      <c r="IMS9" s="218"/>
      <c r="IMT9" s="64"/>
      <c r="IMU9" s="64"/>
      <c r="IND9" s="64"/>
      <c r="INI9" s="218"/>
      <c r="INJ9" s="64"/>
      <c r="INK9" s="64"/>
      <c r="INT9" s="64"/>
      <c r="INY9" s="218"/>
      <c r="INZ9" s="64"/>
      <c r="IOA9" s="64"/>
      <c r="IOJ9" s="64"/>
      <c r="IOO9" s="218"/>
      <c r="IOP9" s="64"/>
      <c r="IOQ9" s="64"/>
      <c r="IOZ9" s="64"/>
      <c r="IPE9" s="218"/>
      <c r="IPF9" s="64"/>
      <c r="IPG9" s="64"/>
      <c r="IPP9" s="64"/>
      <c r="IPU9" s="218"/>
      <c r="IPV9" s="64"/>
      <c r="IPW9" s="64"/>
      <c r="IQF9" s="64"/>
      <c r="IQK9" s="218"/>
      <c r="IQL9" s="64"/>
      <c r="IQM9" s="64"/>
      <c r="IQV9" s="64"/>
      <c r="IRA9" s="218"/>
      <c r="IRB9" s="64"/>
      <c r="IRC9" s="64"/>
      <c r="IRL9" s="64"/>
      <c r="IRQ9" s="218"/>
      <c r="IRR9" s="64"/>
      <c r="IRS9" s="64"/>
      <c r="ISB9" s="64"/>
      <c r="ISG9" s="218"/>
      <c r="ISH9" s="64"/>
      <c r="ISI9" s="64"/>
      <c r="ISR9" s="64"/>
      <c r="ISW9" s="218"/>
      <c r="ISX9" s="64"/>
      <c r="ISY9" s="64"/>
      <c r="ITH9" s="64"/>
      <c r="ITM9" s="218"/>
      <c r="ITN9" s="64"/>
      <c r="ITO9" s="64"/>
      <c r="ITX9" s="64"/>
      <c r="IUC9" s="218"/>
      <c r="IUD9" s="64"/>
      <c r="IUE9" s="64"/>
      <c r="IUN9" s="64"/>
      <c r="IUS9" s="218"/>
      <c r="IUT9" s="64"/>
      <c r="IUU9" s="64"/>
      <c r="IVD9" s="64"/>
      <c r="IVI9" s="218"/>
      <c r="IVJ9" s="64"/>
      <c r="IVK9" s="64"/>
      <c r="IVT9" s="64"/>
      <c r="IVY9" s="218"/>
      <c r="IVZ9" s="64"/>
      <c r="IWA9" s="64"/>
      <c r="IWJ9" s="64"/>
      <c r="IWO9" s="218"/>
      <c r="IWP9" s="64"/>
      <c r="IWQ9" s="64"/>
      <c r="IWZ9" s="64"/>
      <c r="IXE9" s="218"/>
      <c r="IXF9" s="64"/>
      <c r="IXG9" s="64"/>
      <c r="IXP9" s="64"/>
      <c r="IXU9" s="218"/>
      <c r="IXV9" s="64"/>
      <c r="IXW9" s="64"/>
      <c r="IYF9" s="64"/>
      <c r="IYK9" s="218"/>
      <c r="IYL9" s="64"/>
      <c r="IYM9" s="64"/>
      <c r="IYV9" s="64"/>
      <c r="IZA9" s="218"/>
      <c r="IZB9" s="64"/>
      <c r="IZC9" s="64"/>
      <c r="IZL9" s="64"/>
      <c r="IZQ9" s="218"/>
      <c r="IZR9" s="64"/>
      <c r="IZS9" s="64"/>
      <c r="JAB9" s="64"/>
      <c r="JAG9" s="218"/>
      <c r="JAH9" s="64"/>
      <c r="JAI9" s="64"/>
      <c r="JAR9" s="64"/>
      <c r="JAW9" s="218"/>
      <c r="JAX9" s="64"/>
      <c r="JAY9" s="64"/>
      <c r="JBH9" s="64"/>
      <c r="JBM9" s="218"/>
      <c r="JBN9" s="64"/>
      <c r="JBO9" s="64"/>
      <c r="JBX9" s="64"/>
      <c r="JCC9" s="218"/>
      <c r="JCD9" s="64"/>
      <c r="JCE9" s="64"/>
      <c r="JCN9" s="64"/>
      <c r="JCS9" s="218"/>
      <c r="JCT9" s="64"/>
      <c r="JCU9" s="64"/>
      <c r="JDD9" s="64"/>
      <c r="JDI9" s="218"/>
      <c r="JDJ9" s="64"/>
      <c r="JDK9" s="64"/>
      <c r="JDT9" s="64"/>
      <c r="JDY9" s="218"/>
      <c r="JDZ9" s="64"/>
      <c r="JEA9" s="64"/>
      <c r="JEJ9" s="64"/>
      <c r="JEO9" s="218"/>
      <c r="JEP9" s="64"/>
      <c r="JEQ9" s="64"/>
      <c r="JEZ9" s="64"/>
      <c r="JFE9" s="218"/>
      <c r="JFF9" s="64"/>
      <c r="JFG9" s="64"/>
      <c r="JFP9" s="64"/>
      <c r="JFU9" s="218"/>
      <c r="JFV9" s="64"/>
      <c r="JFW9" s="64"/>
      <c r="JGF9" s="64"/>
      <c r="JGK9" s="218"/>
      <c r="JGL9" s="64"/>
      <c r="JGM9" s="64"/>
      <c r="JGV9" s="64"/>
      <c r="JHA9" s="218"/>
      <c r="JHB9" s="64"/>
      <c r="JHC9" s="64"/>
      <c r="JHL9" s="64"/>
      <c r="JHQ9" s="218"/>
      <c r="JHR9" s="64"/>
      <c r="JHS9" s="64"/>
      <c r="JIB9" s="64"/>
      <c r="JIG9" s="218"/>
      <c r="JIH9" s="64"/>
      <c r="JII9" s="64"/>
      <c r="JIR9" s="64"/>
      <c r="JIW9" s="218"/>
      <c r="JIX9" s="64"/>
      <c r="JIY9" s="64"/>
      <c r="JJH9" s="64"/>
      <c r="JJM9" s="218"/>
      <c r="JJN9" s="64"/>
      <c r="JJO9" s="64"/>
      <c r="JJX9" s="64"/>
      <c r="JKC9" s="218"/>
      <c r="JKD9" s="64"/>
      <c r="JKE9" s="64"/>
      <c r="JKN9" s="64"/>
      <c r="JKS9" s="218"/>
      <c r="JKT9" s="64"/>
      <c r="JKU9" s="64"/>
      <c r="JLD9" s="64"/>
      <c r="JLI9" s="218"/>
      <c r="JLJ9" s="64"/>
      <c r="JLK9" s="64"/>
      <c r="JLT9" s="64"/>
      <c r="JLY9" s="218"/>
      <c r="JLZ9" s="64"/>
      <c r="JMA9" s="64"/>
      <c r="JMJ9" s="64"/>
      <c r="JMO9" s="218"/>
      <c r="JMP9" s="64"/>
      <c r="JMQ9" s="64"/>
      <c r="JMZ9" s="64"/>
      <c r="JNE9" s="218"/>
      <c r="JNF9" s="64"/>
      <c r="JNG9" s="64"/>
      <c r="JNP9" s="64"/>
      <c r="JNU9" s="218"/>
      <c r="JNV9" s="64"/>
      <c r="JNW9" s="64"/>
      <c r="JOF9" s="64"/>
      <c r="JOK9" s="218"/>
      <c r="JOL9" s="64"/>
      <c r="JOM9" s="64"/>
      <c r="JOV9" s="64"/>
      <c r="JPA9" s="218"/>
      <c r="JPB9" s="64"/>
      <c r="JPC9" s="64"/>
      <c r="JPL9" s="64"/>
      <c r="JPQ9" s="218"/>
      <c r="JPR9" s="64"/>
      <c r="JPS9" s="64"/>
      <c r="JQB9" s="64"/>
      <c r="JQG9" s="218"/>
      <c r="JQH9" s="64"/>
      <c r="JQI9" s="64"/>
      <c r="JQR9" s="64"/>
      <c r="JQW9" s="218"/>
      <c r="JQX9" s="64"/>
      <c r="JQY9" s="64"/>
      <c r="JRH9" s="64"/>
      <c r="JRM9" s="218"/>
      <c r="JRN9" s="64"/>
      <c r="JRO9" s="64"/>
      <c r="JRX9" s="64"/>
      <c r="JSC9" s="218"/>
      <c r="JSD9" s="64"/>
      <c r="JSE9" s="64"/>
      <c r="JSN9" s="64"/>
      <c r="JSS9" s="218"/>
      <c r="JST9" s="64"/>
      <c r="JSU9" s="64"/>
      <c r="JTD9" s="64"/>
      <c r="JTI9" s="218"/>
      <c r="JTJ9" s="64"/>
      <c r="JTK9" s="64"/>
      <c r="JTT9" s="64"/>
      <c r="JTY9" s="218"/>
      <c r="JTZ9" s="64"/>
      <c r="JUA9" s="64"/>
      <c r="JUJ9" s="64"/>
      <c r="JUO9" s="218"/>
      <c r="JUP9" s="64"/>
      <c r="JUQ9" s="64"/>
      <c r="JUZ9" s="64"/>
      <c r="JVE9" s="218"/>
      <c r="JVF9" s="64"/>
      <c r="JVG9" s="64"/>
      <c r="JVP9" s="64"/>
      <c r="JVU9" s="218"/>
      <c r="JVV9" s="64"/>
      <c r="JVW9" s="64"/>
      <c r="JWF9" s="64"/>
      <c r="JWK9" s="218"/>
      <c r="JWL9" s="64"/>
      <c r="JWM9" s="64"/>
      <c r="JWV9" s="64"/>
      <c r="JXA9" s="218"/>
      <c r="JXB9" s="64"/>
      <c r="JXC9" s="64"/>
      <c r="JXL9" s="64"/>
      <c r="JXQ9" s="218"/>
      <c r="JXR9" s="64"/>
      <c r="JXS9" s="64"/>
      <c r="JYB9" s="64"/>
      <c r="JYG9" s="218"/>
      <c r="JYH9" s="64"/>
      <c r="JYI9" s="64"/>
      <c r="JYR9" s="64"/>
      <c r="JYW9" s="218"/>
      <c r="JYX9" s="64"/>
      <c r="JYY9" s="64"/>
      <c r="JZH9" s="64"/>
      <c r="JZM9" s="218"/>
      <c r="JZN9" s="64"/>
      <c r="JZO9" s="64"/>
      <c r="JZX9" s="64"/>
      <c r="KAC9" s="218"/>
      <c r="KAD9" s="64"/>
      <c r="KAE9" s="64"/>
      <c r="KAN9" s="64"/>
      <c r="KAS9" s="218"/>
      <c r="KAT9" s="64"/>
      <c r="KAU9" s="64"/>
      <c r="KBD9" s="64"/>
      <c r="KBI9" s="218"/>
      <c r="KBJ9" s="64"/>
      <c r="KBK9" s="64"/>
      <c r="KBT9" s="64"/>
      <c r="KBY9" s="218"/>
      <c r="KBZ9" s="64"/>
      <c r="KCA9" s="64"/>
      <c r="KCJ9" s="64"/>
      <c r="KCO9" s="218"/>
      <c r="KCP9" s="64"/>
      <c r="KCQ9" s="64"/>
      <c r="KCZ9" s="64"/>
      <c r="KDE9" s="218"/>
      <c r="KDF9" s="64"/>
      <c r="KDG9" s="64"/>
      <c r="KDP9" s="64"/>
      <c r="KDU9" s="218"/>
      <c r="KDV9" s="64"/>
      <c r="KDW9" s="64"/>
      <c r="KEF9" s="64"/>
      <c r="KEK9" s="218"/>
      <c r="KEL9" s="64"/>
      <c r="KEM9" s="64"/>
      <c r="KEV9" s="64"/>
      <c r="KFA9" s="218"/>
      <c r="KFB9" s="64"/>
      <c r="KFC9" s="64"/>
      <c r="KFL9" s="64"/>
      <c r="KFQ9" s="218"/>
      <c r="KFR9" s="64"/>
      <c r="KFS9" s="64"/>
      <c r="KGB9" s="64"/>
      <c r="KGG9" s="218"/>
      <c r="KGH9" s="64"/>
      <c r="KGI9" s="64"/>
      <c r="KGR9" s="64"/>
      <c r="KGW9" s="218"/>
      <c r="KGX9" s="64"/>
      <c r="KGY9" s="64"/>
      <c r="KHH9" s="64"/>
      <c r="KHM9" s="218"/>
      <c r="KHN9" s="64"/>
      <c r="KHO9" s="64"/>
      <c r="KHX9" s="64"/>
      <c r="KIC9" s="218"/>
      <c r="KID9" s="64"/>
      <c r="KIE9" s="64"/>
      <c r="KIN9" s="64"/>
      <c r="KIS9" s="218"/>
      <c r="KIT9" s="64"/>
      <c r="KIU9" s="64"/>
      <c r="KJD9" s="64"/>
      <c r="KJI9" s="218"/>
      <c r="KJJ9" s="64"/>
      <c r="KJK9" s="64"/>
      <c r="KJT9" s="64"/>
      <c r="KJY9" s="218"/>
      <c r="KJZ9" s="64"/>
      <c r="KKA9" s="64"/>
      <c r="KKJ9" s="64"/>
      <c r="KKO9" s="218"/>
      <c r="KKP9" s="64"/>
      <c r="KKQ9" s="64"/>
      <c r="KKZ9" s="64"/>
      <c r="KLE9" s="218"/>
      <c r="KLF9" s="64"/>
      <c r="KLG9" s="64"/>
      <c r="KLP9" s="64"/>
      <c r="KLU9" s="218"/>
      <c r="KLV9" s="64"/>
      <c r="KLW9" s="64"/>
      <c r="KMF9" s="64"/>
      <c r="KMK9" s="218"/>
      <c r="KML9" s="64"/>
      <c r="KMM9" s="64"/>
      <c r="KMV9" s="64"/>
      <c r="KNA9" s="218"/>
      <c r="KNB9" s="64"/>
      <c r="KNC9" s="64"/>
      <c r="KNL9" s="64"/>
      <c r="KNQ9" s="218"/>
      <c r="KNR9" s="64"/>
      <c r="KNS9" s="64"/>
      <c r="KOB9" s="64"/>
      <c r="KOG9" s="218"/>
      <c r="KOH9" s="64"/>
      <c r="KOI9" s="64"/>
      <c r="KOR9" s="64"/>
      <c r="KOW9" s="218"/>
      <c r="KOX9" s="64"/>
      <c r="KOY9" s="64"/>
      <c r="KPH9" s="64"/>
      <c r="KPM9" s="218"/>
      <c r="KPN9" s="64"/>
      <c r="KPO9" s="64"/>
      <c r="KPX9" s="64"/>
      <c r="KQC9" s="218"/>
      <c r="KQD9" s="64"/>
      <c r="KQE9" s="64"/>
      <c r="KQN9" s="64"/>
      <c r="KQS9" s="218"/>
      <c r="KQT9" s="64"/>
      <c r="KQU9" s="64"/>
      <c r="KRD9" s="64"/>
      <c r="KRI9" s="218"/>
      <c r="KRJ9" s="64"/>
      <c r="KRK9" s="64"/>
      <c r="KRT9" s="64"/>
      <c r="KRY9" s="218"/>
      <c r="KRZ9" s="64"/>
      <c r="KSA9" s="64"/>
      <c r="KSJ9" s="64"/>
      <c r="KSO9" s="218"/>
      <c r="KSP9" s="64"/>
      <c r="KSQ9" s="64"/>
      <c r="KSZ9" s="64"/>
      <c r="KTE9" s="218"/>
      <c r="KTF9" s="64"/>
      <c r="KTG9" s="64"/>
      <c r="KTP9" s="64"/>
      <c r="KTU9" s="218"/>
      <c r="KTV9" s="64"/>
      <c r="KTW9" s="64"/>
      <c r="KUF9" s="64"/>
      <c r="KUK9" s="218"/>
      <c r="KUL9" s="64"/>
      <c r="KUM9" s="64"/>
      <c r="KUV9" s="64"/>
      <c r="KVA9" s="218"/>
      <c r="KVB9" s="64"/>
      <c r="KVC9" s="64"/>
      <c r="KVL9" s="64"/>
      <c r="KVQ9" s="218"/>
      <c r="KVR9" s="64"/>
      <c r="KVS9" s="64"/>
      <c r="KWB9" s="64"/>
      <c r="KWG9" s="218"/>
      <c r="KWH9" s="64"/>
      <c r="KWI9" s="64"/>
      <c r="KWR9" s="64"/>
      <c r="KWW9" s="218"/>
      <c r="KWX9" s="64"/>
      <c r="KWY9" s="64"/>
      <c r="KXH9" s="64"/>
      <c r="KXM9" s="218"/>
      <c r="KXN9" s="64"/>
      <c r="KXO9" s="64"/>
      <c r="KXX9" s="64"/>
      <c r="KYC9" s="218"/>
      <c r="KYD9" s="64"/>
      <c r="KYE9" s="64"/>
      <c r="KYN9" s="64"/>
      <c r="KYS9" s="218"/>
      <c r="KYT9" s="64"/>
      <c r="KYU9" s="64"/>
      <c r="KZD9" s="64"/>
      <c r="KZI9" s="218"/>
      <c r="KZJ9" s="64"/>
      <c r="KZK9" s="64"/>
      <c r="KZT9" s="64"/>
      <c r="KZY9" s="218"/>
      <c r="KZZ9" s="64"/>
      <c r="LAA9" s="64"/>
      <c r="LAJ9" s="64"/>
      <c r="LAO9" s="218"/>
      <c r="LAP9" s="64"/>
      <c r="LAQ9" s="64"/>
      <c r="LAZ9" s="64"/>
      <c r="LBE9" s="218"/>
      <c r="LBF9" s="64"/>
      <c r="LBG9" s="64"/>
      <c r="LBP9" s="64"/>
      <c r="LBU9" s="218"/>
      <c r="LBV9" s="64"/>
      <c r="LBW9" s="64"/>
      <c r="LCF9" s="64"/>
      <c r="LCK9" s="218"/>
      <c r="LCL9" s="64"/>
      <c r="LCM9" s="64"/>
      <c r="LCV9" s="64"/>
      <c r="LDA9" s="218"/>
      <c r="LDB9" s="64"/>
      <c r="LDC9" s="64"/>
      <c r="LDL9" s="64"/>
      <c r="LDQ9" s="218"/>
      <c r="LDR9" s="64"/>
      <c r="LDS9" s="64"/>
      <c r="LEB9" s="64"/>
      <c r="LEG9" s="218"/>
      <c r="LEH9" s="64"/>
      <c r="LEI9" s="64"/>
      <c r="LER9" s="64"/>
      <c r="LEW9" s="218"/>
      <c r="LEX9" s="64"/>
      <c r="LEY9" s="64"/>
      <c r="LFH9" s="64"/>
      <c r="LFM9" s="218"/>
      <c r="LFN9" s="64"/>
      <c r="LFO9" s="64"/>
      <c r="LFX9" s="64"/>
      <c r="LGC9" s="218"/>
      <c r="LGD9" s="64"/>
      <c r="LGE9" s="64"/>
      <c r="LGN9" s="64"/>
      <c r="LGS9" s="218"/>
      <c r="LGT9" s="64"/>
      <c r="LGU9" s="64"/>
      <c r="LHD9" s="64"/>
      <c r="LHI9" s="218"/>
      <c r="LHJ9" s="64"/>
      <c r="LHK9" s="64"/>
      <c r="LHT9" s="64"/>
      <c r="LHY9" s="218"/>
      <c r="LHZ9" s="64"/>
      <c r="LIA9" s="64"/>
      <c r="LIJ9" s="64"/>
      <c r="LIO9" s="218"/>
      <c r="LIP9" s="64"/>
      <c r="LIQ9" s="64"/>
      <c r="LIZ9" s="64"/>
      <c r="LJE9" s="218"/>
      <c r="LJF9" s="64"/>
      <c r="LJG9" s="64"/>
      <c r="LJP9" s="64"/>
      <c r="LJU9" s="218"/>
      <c r="LJV9" s="64"/>
      <c r="LJW9" s="64"/>
      <c r="LKF9" s="64"/>
      <c r="LKK9" s="218"/>
      <c r="LKL9" s="64"/>
      <c r="LKM9" s="64"/>
      <c r="LKV9" s="64"/>
      <c r="LLA9" s="218"/>
      <c r="LLB9" s="64"/>
      <c r="LLC9" s="64"/>
      <c r="LLL9" s="64"/>
      <c r="LLQ9" s="218"/>
      <c r="LLR9" s="64"/>
      <c r="LLS9" s="64"/>
      <c r="LMB9" s="64"/>
      <c r="LMG9" s="218"/>
      <c r="LMH9" s="64"/>
      <c r="LMI9" s="64"/>
      <c r="LMR9" s="64"/>
      <c r="LMW9" s="218"/>
      <c r="LMX9" s="64"/>
      <c r="LMY9" s="64"/>
      <c r="LNH9" s="64"/>
      <c r="LNM9" s="218"/>
      <c r="LNN9" s="64"/>
      <c r="LNO9" s="64"/>
      <c r="LNX9" s="64"/>
      <c r="LOC9" s="218"/>
      <c r="LOD9" s="64"/>
      <c r="LOE9" s="64"/>
      <c r="LON9" s="64"/>
      <c r="LOS9" s="218"/>
      <c r="LOT9" s="64"/>
      <c r="LOU9" s="64"/>
      <c r="LPD9" s="64"/>
      <c r="LPI9" s="218"/>
      <c r="LPJ9" s="64"/>
      <c r="LPK9" s="64"/>
      <c r="LPT9" s="64"/>
      <c r="LPY9" s="218"/>
      <c r="LPZ9" s="64"/>
      <c r="LQA9" s="64"/>
      <c r="LQJ9" s="64"/>
      <c r="LQO9" s="218"/>
      <c r="LQP9" s="64"/>
      <c r="LQQ9" s="64"/>
      <c r="LQZ9" s="64"/>
      <c r="LRE9" s="218"/>
      <c r="LRF9" s="64"/>
      <c r="LRG9" s="64"/>
      <c r="LRP9" s="64"/>
      <c r="LRU9" s="218"/>
      <c r="LRV9" s="64"/>
      <c r="LRW9" s="64"/>
      <c r="LSF9" s="64"/>
      <c r="LSK9" s="218"/>
      <c r="LSL9" s="64"/>
      <c r="LSM9" s="64"/>
      <c r="LSV9" s="64"/>
      <c r="LTA9" s="218"/>
      <c r="LTB9" s="64"/>
      <c r="LTC9" s="64"/>
      <c r="LTL9" s="64"/>
      <c r="LTQ9" s="218"/>
      <c r="LTR9" s="64"/>
      <c r="LTS9" s="64"/>
      <c r="LUB9" s="64"/>
      <c r="LUG9" s="218"/>
      <c r="LUH9" s="64"/>
      <c r="LUI9" s="64"/>
      <c r="LUR9" s="64"/>
      <c r="LUW9" s="218"/>
      <c r="LUX9" s="64"/>
      <c r="LUY9" s="64"/>
      <c r="LVH9" s="64"/>
      <c r="LVM9" s="218"/>
      <c r="LVN9" s="64"/>
      <c r="LVO9" s="64"/>
      <c r="LVX9" s="64"/>
      <c r="LWC9" s="218"/>
      <c r="LWD9" s="64"/>
      <c r="LWE9" s="64"/>
      <c r="LWN9" s="64"/>
      <c r="LWS9" s="218"/>
      <c r="LWT9" s="64"/>
      <c r="LWU9" s="64"/>
      <c r="LXD9" s="64"/>
      <c r="LXI9" s="218"/>
      <c r="LXJ9" s="64"/>
      <c r="LXK9" s="64"/>
      <c r="LXT9" s="64"/>
      <c r="LXY9" s="218"/>
      <c r="LXZ9" s="64"/>
      <c r="LYA9" s="64"/>
      <c r="LYJ9" s="64"/>
      <c r="LYO9" s="218"/>
      <c r="LYP9" s="64"/>
      <c r="LYQ9" s="64"/>
      <c r="LYZ9" s="64"/>
      <c r="LZE9" s="218"/>
      <c r="LZF9" s="64"/>
      <c r="LZG9" s="64"/>
      <c r="LZP9" s="64"/>
      <c r="LZU9" s="218"/>
      <c r="LZV9" s="64"/>
      <c r="LZW9" s="64"/>
      <c r="MAF9" s="64"/>
      <c r="MAK9" s="218"/>
      <c r="MAL9" s="64"/>
      <c r="MAM9" s="64"/>
      <c r="MAV9" s="64"/>
      <c r="MBA9" s="218"/>
      <c r="MBB9" s="64"/>
      <c r="MBC9" s="64"/>
      <c r="MBL9" s="64"/>
      <c r="MBQ9" s="218"/>
      <c r="MBR9" s="64"/>
      <c r="MBS9" s="64"/>
      <c r="MCB9" s="64"/>
      <c r="MCG9" s="218"/>
      <c r="MCH9" s="64"/>
      <c r="MCI9" s="64"/>
      <c r="MCR9" s="64"/>
      <c r="MCW9" s="218"/>
      <c r="MCX9" s="64"/>
      <c r="MCY9" s="64"/>
      <c r="MDH9" s="64"/>
      <c r="MDM9" s="218"/>
      <c r="MDN9" s="64"/>
      <c r="MDO9" s="64"/>
      <c r="MDX9" s="64"/>
      <c r="MEC9" s="218"/>
      <c r="MED9" s="64"/>
      <c r="MEE9" s="64"/>
      <c r="MEN9" s="64"/>
      <c r="MES9" s="218"/>
      <c r="MET9" s="64"/>
      <c r="MEU9" s="64"/>
      <c r="MFD9" s="64"/>
      <c r="MFI9" s="218"/>
      <c r="MFJ9" s="64"/>
      <c r="MFK9" s="64"/>
      <c r="MFT9" s="64"/>
      <c r="MFY9" s="218"/>
      <c r="MFZ9" s="64"/>
      <c r="MGA9" s="64"/>
      <c r="MGJ9" s="64"/>
      <c r="MGO9" s="218"/>
      <c r="MGP9" s="64"/>
      <c r="MGQ9" s="64"/>
      <c r="MGZ9" s="64"/>
      <c r="MHE9" s="218"/>
      <c r="MHF9" s="64"/>
      <c r="MHG9" s="64"/>
      <c r="MHP9" s="64"/>
      <c r="MHU9" s="218"/>
      <c r="MHV9" s="64"/>
      <c r="MHW9" s="64"/>
      <c r="MIF9" s="64"/>
      <c r="MIK9" s="218"/>
      <c r="MIL9" s="64"/>
      <c r="MIM9" s="64"/>
      <c r="MIV9" s="64"/>
      <c r="MJA9" s="218"/>
      <c r="MJB9" s="64"/>
      <c r="MJC9" s="64"/>
      <c r="MJL9" s="64"/>
      <c r="MJQ9" s="218"/>
      <c r="MJR9" s="64"/>
      <c r="MJS9" s="64"/>
      <c r="MKB9" s="64"/>
      <c r="MKG9" s="218"/>
      <c r="MKH9" s="64"/>
      <c r="MKI9" s="64"/>
      <c r="MKR9" s="64"/>
      <c r="MKW9" s="218"/>
      <c r="MKX9" s="64"/>
      <c r="MKY9" s="64"/>
      <c r="MLH9" s="64"/>
      <c r="MLM9" s="218"/>
      <c r="MLN9" s="64"/>
      <c r="MLO9" s="64"/>
      <c r="MLX9" s="64"/>
      <c r="MMC9" s="218"/>
      <c r="MMD9" s="64"/>
      <c r="MME9" s="64"/>
      <c r="MMN9" s="64"/>
      <c r="MMS9" s="218"/>
      <c r="MMT9" s="64"/>
      <c r="MMU9" s="64"/>
      <c r="MND9" s="64"/>
      <c r="MNI9" s="218"/>
      <c r="MNJ9" s="64"/>
      <c r="MNK9" s="64"/>
      <c r="MNT9" s="64"/>
      <c r="MNY9" s="218"/>
      <c r="MNZ9" s="64"/>
      <c r="MOA9" s="64"/>
      <c r="MOJ9" s="64"/>
      <c r="MOO9" s="218"/>
      <c r="MOP9" s="64"/>
      <c r="MOQ9" s="64"/>
      <c r="MOZ9" s="64"/>
      <c r="MPE9" s="218"/>
      <c r="MPF9" s="64"/>
      <c r="MPG9" s="64"/>
      <c r="MPP9" s="64"/>
      <c r="MPU9" s="218"/>
      <c r="MPV9" s="64"/>
      <c r="MPW9" s="64"/>
      <c r="MQF9" s="64"/>
      <c r="MQK9" s="218"/>
      <c r="MQL9" s="64"/>
      <c r="MQM9" s="64"/>
      <c r="MQV9" s="64"/>
      <c r="MRA9" s="218"/>
      <c r="MRB9" s="64"/>
      <c r="MRC9" s="64"/>
      <c r="MRL9" s="64"/>
      <c r="MRQ9" s="218"/>
      <c r="MRR9" s="64"/>
      <c r="MRS9" s="64"/>
      <c r="MSB9" s="64"/>
      <c r="MSG9" s="218"/>
      <c r="MSH9" s="64"/>
      <c r="MSI9" s="64"/>
      <c r="MSR9" s="64"/>
      <c r="MSW9" s="218"/>
      <c r="MSX9" s="64"/>
      <c r="MSY9" s="64"/>
      <c r="MTH9" s="64"/>
      <c r="MTM9" s="218"/>
      <c r="MTN9" s="64"/>
      <c r="MTO9" s="64"/>
      <c r="MTX9" s="64"/>
      <c r="MUC9" s="218"/>
      <c r="MUD9" s="64"/>
      <c r="MUE9" s="64"/>
      <c r="MUN9" s="64"/>
      <c r="MUS9" s="218"/>
      <c r="MUT9" s="64"/>
      <c r="MUU9" s="64"/>
      <c r="MVD9" s="64"/>
      <c r="MVI9" s="218"/>
      <c r="MVJ9" s="64"/>
      <c r="MVK9" s="64"/>
      <c r="MVT9" s="64"/>
      <c r="MVY9" s="218"/>
      <c r="MVZ9" s="64"/>
      <c r="MWA9" s="64"/>
      <c r="MWJ9" s="64"/>
      <c r="MWO9" s="218"/>
      <c r="MWP9" s="64"/>
      <c r="MWQ9" s="64"/>
      <c r="MWZ9" s="64"/>
      <c r="MXE9" s="218"/>
      <c r="MXF9" s="64"/>
      <c r="MXG9" s="64"/>
      <c r="MXP9" s="64"/>
      <c r="MXU9" s="218"/>
      <c r="MXV9" s="64"/>
      <c r="MXW9" s="64"/>
      <c r="MYF9" s="64"/>
      <c r="MYK9" s="218"/>
      <c r="MYL9" s="64"/>
      <c r="MYM9" s="64"/>
      <c r="MYV9" s="64"/>
      <c r="MZA9" s="218"/>
      <c r="MZB9" s="64"/>
      <c r="MZC9" s="64"/>
      <c r="MZL9" s="64"/>
      <c r="MZQ9" s="218"/>
      <c r="MZR9" s="64"/>
      <c r="MZS9" s="64"/>
      <c r="NAB9" s="64"/>
      <c r="NAG9" s="218"/>
      <c r="NAH9" s="64"/>
      <c r="NAI9" s="64"/>
      <c r="NAR9" s="64"/>
      <c r="NAW9" s="218"/>
      <c r="NAX9" s="64"/>
      <c r="NAY9" s="64"/>
      <c r="NBH9" s="64"/>
      <c r="NBM9" s="218"/>
      <c r="NBN9" s="64"/>
      <c r="NBO9" s="64"/>
      <c r="NBX9" s="64"/>
      <c r="NCC9" s="218"/>
      <c r="NCD9" s="64"/>
      <c r="NCE9" s="64"/>
      <c r="NCN9" s="64"/>
      <c r="NCS9" s="218"/>
      <c r="NCT9" s="64"/>
      <c r="NCU9" s="64"/>
      <c r="NDD9" s="64"/>
      <c r="NDI9" s="218"/>
      <c r="NDJ9" s="64"/>
      <c r="NDK9" s="64"/>
      <c r="NDT9" s="64"/>
      <c r="NDY9" s="218"/>
      <c r="NDZ9" s="64"/>
      <c r="NEA9" s="64"/>
      <c r="NEJ9" s="64"/>
      <c r="NEO9" s="218"/>
      <c r="NEP9" s="64"/>
      <c r="NEQ9" s="64"/>
      <c r="NEZ9" s="64"/>
      <c r="NFE9" s="218"/>
      <c r="NFF9" s="64"/>
      <c r="NFG9" s="64"/>
      <c r="NFP9" s="64"/>
      <c r="NFU9" s="218"/>
      <c r="NFV9" s="64"/>
      <c r="NFW9" s="64"/>
      <c r="NGF9" s="64"/>
      <c r="NGK9" s="218"/>
      <c r="NGL9" s="64"/>
      <c r="NGM9" s="64"/>
      <c r="NGV9" s="64"/>
      <c r="NHA9" s="218"/>
      <c r="NHB9" s="64"/>
      <c r="NHC9" s="64"/>
      <c r="NHL9" s="64"/>
      <c r="NHQ9" s="218"/>
      <c r="NHR9" s="64"/>
      <c r="NHS9" s="64"/>
      <c r="NIB9" s="64"/>
      <c r="NIG9" s="218"/>
      <c r="NIH9" s="64"/>
      <c r="NII9" s="64"/>
      <c r="NIR9" s="64"/>
      <c r="NIW9" s="218"/>
      <c r="NIX9" s="64"/>
      <c r="NIY9" s="64"/>
      <c r="NJH9" s="64"/>
      <c r="NJM9" s="218"/>
      <c r="NJN9" s="64"/>
      <c r="NJO9" s="64"/>
      <c r="NJX9" s="64"/>
      <c r="NKC9" s="218"/>
      <c r="NKD9" s="64"/>
      <c r="NKE9" s="64"/>
      <c r="NKN9" s="64"/>
      <c r="NKS9" s="218"/>
      <c r="NKT9" s="64"/>
      <c r="NKU9" s="64"/>
      <c r="NLD9" s="64"/>
      <c r="NLI9" s="218"/>
      <c r="NLJ9" s="64"/>
      <c r="NLK9" s="64"/>
      <c r="NLT9" s="64"/>
      <c r="NLY9" s="218"/>
      <c r="NLZ9" s="64"/>
      <c r="NMA9" s="64"/>
      <c r="NMJ9" s="64"/>
      <c r="NMO9" s="218"/>
      <c r="NMP9" s="64"/>
      <c r="NMQ9" s="64"/>
      <c r="NMZ9" s="64"/>
      <c r="NNE9" s="218"/>
      <c r="NNF9" s="64"/>
      <c r="NNG9" s="64"/>
      <c r="NNP9" s="64"/>
      <c r="NNU9" s="218"/>
      <c r="NNV9" s="64"/>
      <c r="NNW9" s="64"/>
      <c r="NOF9" s="64"/>
      <c r="NOK9" s="218"/>
      <c r="NOL9" s="64"/>
      <c r="NOM9" s="64"/>
      <c r="NOV9" s="64"/>
      <c r="NPA9" s="218"/>
      <c r="NPB9" s="64"/>
      <c r="NPC9" s="64"/>
      <c r="NPL9" s="64"/>
      <c r="NPQ9" s="218"/>
      <c r="NPR9" s="64"/>
      <c r="NPS9" s="64"/>
      <c r="NQB9" s="64"/>
      <c r="NQG9" s="218"/>
      <c r="NQH9" s="64"/>
      <c r="NQI9" s="64"/>
      <c r="NQR9" s="64"/>
      <c r="NQW9" s="218"/>
      <c r="NQX9" s="64"/>
      <c r="NQY9" s="64"/>
      <c r="NRH9" s="64"/>
      <c r="NRM9" s="218"/>
      <c r="NRN9" s="64"/>
      <c r="NRO9" s="64"/>
      <c r="NRX9" s="64"/>
      <c r="NSC9" s="218"/>
      <c r="NSD9" s="64"/>
      <c r="NSE9" s="64"/>
      <c r="NSN9" s="64"/>
      <c r="NSS9" s="218"/>
      <c r="NST9" s="64"/>
      <c r="NSU9" s="64"/>
      <c r="NTD9" s="64"/>
      <c r="NTI9" s="218"/>
      <c r="NTJ9" s="64"/>
      <c r="NTK9" s="64"/>
      <c r="NTT9" s="64"/>
      <c r="NTY9" s="218"/>
      <c r="NTZ9" s="64"/>
      <c r="NUA9" s="64"/>
      <c r="NUJ9" s="64"/>
      <c r="NUO9" s="218"/>
      <c r="NUP9" s="64"/>
      <c r="NUQ9" s="64"/>
      <c r="NUZ9" s="64"/>
      <c r="NVE9" s="218"/>
      <c r="NVF9" s="64"/>
      <c r="NVG9" s="64"/>
      <c r="NVP9" s="64"/>
      <c r="NVU9" s="218"/>
      <c r="NVV9" s="64"/>
      <c r="NVW9" s="64"/>
      <c r="NWF9" s="64"/>
      <c r="NWK9" s="218"/>
      <c r="NWL9" s="64"/>
      <c r="NWM9" s="64"/>
      <c r="NWV9" s="64"/>
      <c r="NXA9" s="218"/>
      <c r="NXB9" s="64"/>
      <c r="NXC9" s="64"/>
      <c r="NXL9" s="64"/>
      <c r="NXQ9" s="218"/>
      <c r="NXR9" s="64"/>
      <c r="NXS9" s="64"/>
      <c r="NYB9" s="64"/>
      <c r="NYG9" s="218"/>
      <c r="NYH9" s="64"/>
      <c r="NYI9" s="64"/>
      <c r="NYR9" s="64"/>
      <c r="NYW9" s="218"/>
      <c r="NYX9" s="64"/>
      <c r="NYY9" s="64"/>
      <c r="NZH9" s="64"/>
      <c r="NZM9" s="218"/>
      <c r="NZN9" s="64"/>
      <c r="NZO9" s="64"/>
      <c r="NZX9" s="64"/>
      <c r="OAC9" s="218"/>
      <c r="OAD9" s="64"/>
      <c r="OAE9" s="64"/>
      <c r="OAN9" s="64"/>
      <c r="OAS9" s="218"/>
      <c r="OAT9" s="64"/>
      <c r="OAU9" s="64"/>
      <c r="OBD9" s="64"/>
      <c r="OBI9" s="218"/>
      <c r="OBJ9" s="64"/>
      <c r="OBK9" s="64"/>
      <c r="OBT9" s="64"/>
      <c r="OBY9" s="218"/>
      <c r="OBZ9" s="64"/>
      <c r="OCA9" s="64"/>
      <c r="OCJ9" s="64"/>
      <c r="OCO9" s="218"/>
      <c r="OCP9" s="64"/>
      <c r="OCQ9" s="64"/>
      <c r="OCZ9" s="64"/>
      <c r="ODE9" s="218"/>
      <c r="ODF9" s="64"/>
      <c r="ODG9" s="64"/>
      <c r="ODP9" s="64"/>
      <c r="ODU9" s="218"/>
      <c r="ODV9" s="64"/>
      <c r="ODW9" s="64"/>
      <c r="OEF9" s="64"/>
      <c r="OEK9" s="218"/>
      <c r="OEL9" s="64"/>
      <c r="OEM9" s="64"/>
      <c r="OEV9" s="64"/>
      <c r="OFA9" s="218"/>
      <c r="OFB9" s="64"/>
      <c r="OFC9" s="64"/>
      <c r="OFL9" s="64"/>
      <c r="OFQ9" s="218"/>
      <c r="OFR9" s="64"/>
      <c r="OFS9" s="64"/>
      <c r="OGB9" s="64"/>
      <c r="OGG9" s="218"/>
      <c r="OGH9" s="64"/>
      <c r="OGI9" s="64"/>
      <c r="OGR9" s="64"/>
      <c r="OGW9" s="218"/>
      <c r="OGX9" s="64"/>
      <c r="OGY9" s="64"/>
      <c r="OHH9" s="64"/>
      <c r="OHM9" s="218"/>
      <c r="OHN9" s="64"/>
      <c r="OHO9" s="64"/>
      <c r="OHX9" s="64"/>
      <c r="OIC9" s="218"/>
      <c r="OID9" s="64"/>
      <c r="OIE9" s="64"/>
      <c r="OIN9" s="64"/>
      <c r="OIS9" s="218"/>
      <c r="OIT9" s="64"/>
      <c r="OIU9" s="64"/>
      <c r="OJD9" s="64"/>
      <c r="OJI9" s="218"/>
      <c r="OJJ9" s="64"/>
      <c r="OJK9" s="64"/>
      <c r="OJT9" s="64"/>
      <c r="OJY9" s="218"/>
      <c r="OJZ9" s="64"/>
      <c r="OKA9" s="64"/>
      <c r="OKJ9" s="64"/>
      <c r="OKO9" s="218"/>
      <c r="OKP9" s="64"/>
      <c r="OKQ9" s="64"/>
      <c r="OKZ9" s="64"/>
      <c r="OLE9" s="218"/>
      <c r="OLF9" s="64"/>
      <c r="OLG9" s="64"/>
      <c r="OLP9" s="64"/>
      <c r="OLU9" s="218"/>
      <c r="OLV9" s="64"/>
      <c r="OLW9" s="64"/>
      <c r="OMF9" s="64"/>
      <c r="OMK9" s="218"/>
      <c r="OML9" s="64"/>
      <c r="OMM9" s="64"/>
      <c r="OMV9" s="64"/>
      <c r="ONA9" s="218"/>
      <c r="ONB9" s="64"/>
      <c r="ONC9" s="64"/>
      <c r="ONL9" s="64"/>
      <c r="ONQ9" s="218"/>
      <c r="ONR9" s="64"/>
      <c r="ONS9" s="64"/>
      <c r="OOB9" s="64"/>
      <c r="OOG9" s="218"/>
      <c r="OOH9" s="64"/>
      <c r="OOI9" s="64"/>
      <c r="OOR9" s="64"/>
      <c r="OOW9" s="218"/>
      <c r="OOX9" s="64"/>
      <c r="OOY9" s="64"/>
      <c r="OPH9" s="64"/>
      <c r="OPM9" s="218"/>
      <c r="OPN9" s="64"/>
      <c r="OPO9" s="64"/>
      <c r="OPX9" s="64"/>
      <c r="OQC9" s="218"/>
      <c r="OQD9" s="64"/>
      <c r="OQE9" s="64"/>
      <c r="OQN9" s="64"/>
      <c r="OQS9" s="218"/>
      <c r="OQT9" s="64"/>
      <c r="OQU9" s="64"/>
      <c r="ORD9" s="64"/>
      <c r="ORI9" s="218"/>
      <c r="ORJ9" s="64"/>
      <c r="ORK9" s="64"/>
      <c r="ORT9" s="64"/>
      <c r="ORY9" s="218"/>
      <c r="ORZ9" s="64"/>
      <c r="OSA9" s="64"/>
      <c r="OSJ9" s="64"/>
      <c r="OSO9" s="218"/>
      <c r="OSP9" s="64"/>
      <c r="OSQ9" s="64"/>
      <c r="OSZ9" s="64"/>
      <c r="OTE9" s="218"/>
      <c r="OTF9" s="64"/>
      <c r="OTG9" s="64"/>
      <c r="OTP9" s="64"/>
      <c r="OTU9" s="218"/>
      <c r="OTV9" s="64"/>
      <c r="OTW9" s="64"/>
      <c r="OUF9" s="64"/>
      <c r="OUK9" s="218"/>
      <c r="OUL9" s="64"/>
      <c r="OUM9" s="64"/>
      <c r="OUV9" s="64"/>
      <c r="OVA9" s="218"/>
      <c r="OVB9" s="64"/>
      <c r="OVC9" s="64"/>
      <c r="OVL9" s="64"/>
      <c r="OVQ9" s="218"/>
      <c r="OVR9" s="64"/>
      <c r="OVS9" s="64"/>
      <c r="OWB9" s="64"/>
      <c r="OWG9" s="218"/>
      <c r="OWH9" s="64"/>
      <c r="OWI9" s="64"/>
      <c r="OWR9" s="64"/>
      <c r="OWW9" s="218"/>
      <c r="OWX9" s="64"/>
      <c r="OWY9" s="64"/>
      <c r="OXH9" s="64"/>
      <c r="OXM9" s="218"/>
      <c r="OXN9" s="64"/>
      <c r="OXO9" s="64"/>
      <c r="OXX9" s="64"/>
      <c r="OYC9" s="218"/>
      <c r="OYD9" s="64"/>
      <c r="OYE9" s="64"/>
      <c r="OYN9" s="64"/>
      <c r="OYS9" s="218"/>
      <c r="OYT9" s="64"/>
      <c r="OYU9" s="64"/>
      <c r="OZD9" s="64"/>
      <c r="OZI9" s="218"/>
      <c r="OZJ9" s="64"/>
      <c r="OZK9" s="64"/>
      <c r="OZT9" s="64"/>
      <c r="OZY9" s="218"/>
      <c r="OZZ9" s="64"/>
      <c r="PAA9" s="64"/>
      <c r="PAJ9" s="64"/>
      <c r="PAO9" s="218"/>
      <c r="PAP9" s="64"/>
      <c r="PAQ9" s="64"/>
      <c r="PAZ9" s="64"/>
      <c r="PBE9" s="218"/>
      <c r="PBF9" s="64"/>
      <c r="PBG9" s="64"/>
      <c r="PBP9" s="64"/>
      <c r="PBU9" s="218"/>
      <c r="PBV9" s="64"/>
      <c r="PBW9" s="64"/>
      <c r="PCF9" s="64"/>
      <c r="PCK9" s="218"/>
      <c r="PCL9" s="64"/>
      <c r="PCM9" s="64"/>
      <c r="PCV9" s="64"/>
      <c r="PDA9" s="218"/>
      <c r="PDB9" s="64"/>
      <c r="PDC9" s="64"/>
      <c r="PDL9" s="64"/>
      <c r="PDQ9" s="218"/>
      <c r="PDR9" s="64"/>
      <c r="PDS9" s="64"/>
      <c r="PEB9" s="64"/>
      <c r="PEG9" s="218"/>
      <c r="PEH9" s="64"/>
      <c r="PEI9" s="64"/>
      <c r="PER9" s="64"/>
      <c r="PEW9" s="218"/>
      <c r="PEX9" s="64"/>
      <c r="PEY9" s="64"/>
      <c r="PFH9" s="64"/>
      <c r="PFM9" s="218"/>
      <c r="PFN9" s="64"/>
      <c r="PFO9" s="64"/>
      <c r="PFX9" s="64"/>
      <c r="PGC9" s="218"/>
      <c r="PGD9" s="64"/>
      <c r="PGE9" s="64"/>
      <c r="PGN9" s="64"/>
      <c r="PGS9" s="218"/>
      <c r="PGT9" s="64"/>
      <c r="PGU9" s="64"/>
      <c r="PHD9" s="64"/>
      <c r="PHI9" s="218"/>
      <c r="PHJ9" s="64"/>
      <c r="PHK9" s="64"/>
      <c r="PHT9" s="64"/>
      <c r="PHY9" s="218"/>
      <c r="PHZ9" s="64"/>
      <c r="PIA9" s="64"/>
      <c r="PIJ9" s="64"/>
      <c r="PIO9" s="218"/>
      <c r="PIP9" s="64"/>
      <c r="PIQ9" s="64"/>
      <c r="PIZ9" s="64"/>
      <c r="PJE9" s="218"/>
      <c r="PJF9" s="64"/>
      <c r="PJG9" s="64"/>
      <c r="PJP9" s="64"/>
      <c r="PJU9" s="218"/>
      <c r="PJV9" s="64"/>
      <c r="PJW9" s="64"/>
      <c r="PKF9" s="64"/>
      <c r="PKK9" s="218"/>
      <c r="PKL9" s="64"/>
      <c r="PKM9" s="64"/>
      <c r="PKV9" s="64"/>
      <c r="PLA9" s="218"/>
      <c r="PLB9" s="64"/>
      <c r="PLC9" s="64"/>
      <c r="PLL9" s="64"/>
      <c r="PLQ9" s="218"/>
      <c r="PLR9" s="64"/>
      <c r="PLS9" s="64"/>
      <c r="PMB9" s="64"/>
      <c r="PMG9" s="218"/>
      <c r="PMH9" s="64"/>
      <c r="PMI9" s="64"/>
      <c r="PMR9" s="64"/>
      <c r="PMW9" s="218"/>
      <c r="PMX9" s="64"/>
      <c r="PMY9" s="64"/>
      <c r="PNH9" s="64"/>
      <c r="PNM9" s="218"/>
      <c r="PNN9" s="64"/>
      <c r="PNO9" s="64"/>
      <c r="PNX9" s="64"/>
      <c r="POC9" s="218"/>
      <c r="POD9" s="64"/>
      <c r="POE9" s="64"/>
      <c r="PON9" s="64"/>
      <c r="POS9" s="218"/>
      <c r="POT9" s="64"/>
      <c r="POU9" s="64"/>
      <c r="PPD9" s="64"/>
      <c r="PPI9" s="218"/>
      <c r="PPJ9" s="64"/>
      <c r="PPK9" s="64"/>
      <c r="PPT9" s="64"/>
      <c r="PPY9" s="218"/>
      <c r="PPZ9" s="64"/>
      <c r="PQA9" s="64"/>
      <c r="PQJ9" s="64"/>
      <c r="PQO9" s="218"/>
      <c r="PQP9" s="64"/>
      <c r="PQQ9" s="64"/>
      <c r="PQZ9" s="64"/>
      <c r="PRE9" s="218"/>
      <c r="PRF9" s="64"/>
      <c r="PRG9" s="64"/>
      <c r="PRP9" s="64"/>
      <c r="PRU9" s="218"/>
      <c r="PRV9" s="64"/>
      <c r="PRW9" s="64"/>
      <c r="PSF9" s="64"/>
      <c r="PSK9" s="218"/>
      <c r="PSL9" s="64"/>
      <c r="PSM9" s="64"/>
      <c r="PSV9" s="64"/>
      <c r="PTA9" s="218"/>
      <c r="PTB9" s="64"/>
      <c r="PTC9" s="64"/>
      <c r="PTL9" s="64"/>
      <c r="PTQ9" s="218"/>
      <c r="PTR9" s="64"/>
      <c r="PTS9" s="64"/>
      <c r="PUB9" s="64"/>
      <c r="PUG9" s="218"/>
      <c r="PUH9" s="64"/>
      <c r="PUI9" s="64"/>
      <c r="PUR9" s="64"/>
      <c r="PUW9" s="218"/>
      <c r="PUX9" s="64"/>
      <c r="PUY9" s="64"/>
      <c r="PVH9" s="64"/>
      <c r="PVM9" s="218"/>
      <c r="PVN9" s="64"/>
      <c r="PVO9" s="64"/>
      <c r="PVX9" s="64"/>
      <c r="PWC9" s="218"/>
      <c r="PWD9" s="64"/>
      <c r="PWE9" s="64"/>
      <c r="PWN9" s="64"/>
      <c r="PWS9" s="218"/>
      <c r="PWT9" s="64"/>
      <c r="PWU9" s="64"/>
      <c r="PXD9" s="64"/>
      <c r="PXI9" s="218"/>
      <c r="PXJ9" s="64"/>
      <c r="PXK9" s="64"/>
      <c r="PXT9" s="64"/>
      <c r="PXY9" s="218"/>
      <c r="PXZ9" s="64"/>
      <c r="PYA9" s="64"/>
      <c r="PYJ9" s="64"/>
      <c r="PYO9" s="218"/>
      <c r="PYP9" s="64"/>
      <c r="PYQ9" s="64"/>
      <c r="PYZ9" s="64"/>
      <c r="PZE9" s="218"/>
      <c r="PZF9" s="64"/>
      <c r="PZG9" s="64"/>
      <c r="PZP9" s="64"/>
      <c r="PZU9" s="218"/>
      <c r="PZV9" s="64"/>
      <c r="PZW9" s="64"/>
      <c r="QAF9" s="64"/>
      <c r="QAK9" s="218"/>
      <c r="QAL9" s="64"/>
      <c r="QAM9" s="64"/>
      <c r="QAV9" s="64"/>
      <c r="QBA9" s="218"/>
      <c r="QBB9" s="64"/>
      <c r="QBC9" s="64"/>
      <c r="QBL9" s="64"/>
      <c r="QBQ9" s="218"/>
      <c r="QBR9" s="64"/>
      <c r="QBS9" s="64"/>
      <c r="QCB9" s="64"/>
      <c r="QCG9" s="218"/>
      <c r="QCH9" s="64"/>
      <c r="QCI9" s="64"/>
      <c r="QCR9" s="64"/>
      <c r="QCW9" s="218"/>
      <c r="QCX9" s="64"/>
      <c r="QCY9" s="64"/>
      <c r="QDH9" s="64"/>
      <c r="QDM9" s="218"/>
      <c r="QDN9" s="64"/>
      <c r="QDO9" s="64"/>
      <c r="QDX9" s="64"/>
      <c r="QEC9" s="218"/>
      <c r="QED9" s="64"/>
      <c r="QEE9" s="64"/>
      <c r="QEN9" s="64"/>
      <c r="QES9" s="218"/>
      <c r="QET9" s="64"/>
      <c r="QEU9" s="64"/>
      <c r="QFD9" s="64"/>
      <c r="QFI9" s="218"/>
      <c r="QFJ9" s="64"/>
      <c r="QFK9" s="64"/>
      <c r="QFT9" s="64"/>
      <c r="QFY9" s="218"/>
      <c r="QFZ9" s="64"/>
      <c r="QGA9" s="64"/>
      <c r="QGJ9" s="64"/>
      <c r="QGO9" s="218"/>
      <c r="QGP9" s="64"/>
      <c r="QGQ9" s="64"/>
      <c r="QGZ9" s="64"/>
      <c r="QHE9" s="218"/>
      <c r="QHF9" s="64"/>
      <c r="QHG9" s="64"/>
      <c r="QHP9" s="64"/>
      <c r="QHU9" s="218"/>
      <c r="QHV9" s="64"/>
      <c r="QHW9" s="64"/>
      <c r="QIF9" s="64"/>
      <c r="QIK9" s="218"/>
      <c r="QIL9" s="64"/>
      <c r="QIM9" s="64"/>
      <c r="QIV9" s="64"/>
      <c r="QJA9" s="218"/>
      <c r="QJB9" s="64"/>
      <c r="QJC9" s="64"/>
      <c r="QJL9" s="64"/>
      <c r="QJQ9" s="218"/>
      <c r="QJR9" s="64"/>
      <c r="QJS9" s="64"/>
      <c r="QKB9" s="64"/>
      <c r="QKG9" s="218"/>
      <c r="QKH9" s="64"/>
      <c r="QKI9" s="64"/>
      <c r="QKR9" s="64"/>
      <c r="QKW9" s="218"/>
      <c r="QKX9" s="64"/>
      <c r="QKY9" s="64"/>
      <c r="QLH9" s="64"/>
      <c r="QLM9" s="218"/>
      <c r="QLN9" s="64"/>
      <c r="QLO9" s="64"/>
      <c r="QLX9" s="64"/>
      <c r="QMC9" s="218"/>
      <c r="QMD9" s="64"/>
      <c r="QME9" s="64"/>
      <c r="QMN9" s="64"/>
      <c r="QMS9" s="218"/>
      <c r="QMT9" s="64"/>
      <c r="QMU9" s="64"/>
      <c r="QND9" s="64"/>
      <c r="QNI9" s="218"/>
      <c r="QNJ9" s="64"/>
      <c r="QNK9" s="64"/>
      <c r="QNT9" s="64"/>
      <c r="QNY9" s="218"/>
      <c r="QNZ9" s="64"/>
      <c r="QOA9" s="64"/>
      <c r="QOJ9" s="64"/>
      <c r="QOO9" s="218"/>
      <c r="QOP9" s="64"/>
      <c r="QOQ9" s="64"/>
      <c r="QOZ9" s="64"/>
      <c r="QPE9" s="218"/>
      <c r="QPF9" s="64"/>
      <c r="QPG9" s="64"/>
      <c r="QPP9" s="64"/>
      <c r="QPU9" s="218"/>
      <c r="QPV9" s="64"/>
      <c r="QPW9" s="64"/>
      <c r="QQF9" s="64"/>
      <c r="QQK9" s="218"/>
      <c r="QQL9" s="64"/>
      <c r="QQM9" s="64"/>
      <c r="QQV9" s="64"/>
      <c r="QRA9" s="218"/>
      <c r="QRB9" s="64"/>
      <c r="QRC9" s="64"/>
      <c r="QRL9" s="64"/>
      <c r="QRQ9" s="218"/>
      <c r="QRR9" s="64"/>
      <c r="QRS9" s="64"/>
      <c r="QSB9" s="64"/>
      <c r="QSG9" s="218"/>
      <c r="QSH9" s="64"/>
      <c r="QSI9" s="64"/>
      <c r="QSR9" s="64"/>
      <c r="QSW9" s="218"/>
      <c r="QSX9" s="64"/>
      <c r="QSY9" s="64"/>
      <c r="QTH9" s="64"/>
      <c r="QTM9" s="218"/>
      <c r="QTN9" s="64"/>
      <c r="QTO9" s="64"/>
      <c r="QTX9" s="64"/>
      <c r="QUC9" s="218"/>
      <c r="QUD9" s="64"/>
      <c r="QUE9" s="64"/>
      <c r="QUN9" s="64"/>
      <c r="QUS9" s="218"/>
      <c r="QUT9" s="64"/>
      <c r="QUU9" s="64"/>
      <c r="QVD9" s="64"/>
      <c r="QVI9" s="218"/>
      <c r="QVJ9" s="64"/>
      <c r="QVK9" s="64"/>
      <c r="QVT9" s="64"/>
      <c r="QVY9" s="218"/>
      <c r="QVZ9" s="64"/>
      <c r="QWA9" s="64"/>
      <c r="QWJ9" s="64"/>
      <c r="QWO9" s="218"/>
      <c r="QWP9" s="64"/>
      <c r="QWQ9" s="64"/>
      <c r="QWZ9" s="64"/>
      <c r="QXE9" s="218"/>
      <c r="QXF9" s="64"/>
      <c r="QXG9" s="64"/>
      <c r="QXP9" s="64"/>
      <c r="QXU9" s="218"/>
      <c r="QXV9" s="64"/>
      <c r="QXW9" s="64"/>
      <c r="QYF9" s="64"/>
      <c r="QYK9" s="218"/>
      <c r="QYL9" s="64"/>
      <c r="QYM9" s="64"/>
      <c r="QYV9" s="64"/>
      <c r="QZA9" s="218"/>
      <c r="QZB9" s="64"/>
      <c r="QZC9" s="64"/>
      <c r="QZL9" s="64"/>
      <c r="QZQ9" s="218"/>
      <c r="QZR9" s="64"/>
      <c r="QZS9" s="64"/>
      <c r="RAB9" s="64"/>
      <c r="RAG9" s="218"/>
      <c r="RAH9" s="64"/>
      <c r="RAI9" s="64"/>
      <c r="RAR9" s="64"/>
      <c r="RAW9" s="218"/>
      <c r="RAX9" s="64"/>
      <c r="RAY9" s="64"/>
      <c r="RBH9" s="64"/>
      <c r="RBM9" s="218"/>
      <c r="RBN9" s="64"/>
      <c r="RBO9" s="64"/>
      <c r="RBX9" s="64"/>
      <c r="RCC9" s="218"/>
      <c r="RCD9" s="64"/>
      <c r="RCE9" s="64"/>
      <c r="RCN9" s="64"/>
      <c r="RCS9" s="218"/>
      <c r="RCT9" s="64"/>
      <c r="RCU9" s="64"/>
      <c r="RDD9" s="64"/>
      <c r="RDI9" s="218"/>
      <c r="RDJ9" s="64"/>
      <c r="RDK9" s="64"/>
      <c r="RDT9" s="64"/>
      <c r="RDY9" s="218"/>
      <c r="RDZ9" s="64"/>
      <c r="REA9" s="64"/>
      <c r="REJ9" s="64"/>
      <c r="REO9" s="218"/>
      <c r="REP9" s="64"/>
      <c r="REQ9" s="64"/>
      <c r="REZ9" s="64"/>
      <c r="RFE9" s="218"/>
      <c r="RFF9" s="64"/>
      <c r="RFG9" s="64"/>
      <c r="RFP9" s="64"/>
      <c r="RFU9" s="218"/>
      <c r="RFV9" s="64"/>
      <c r="RFW9" s="64"/>
      <c r="RGF9" s="64"/>
      <c r="RGK9" s="218"/>
      <c r="RGL9" s="64"/>
      <c r="RGM9" s="64"/>
      <c r="RGV9" s="64"/>
      <c r="RHA9" s="218"/>
      <c r="RHB9" s="64"/>
      <c r="RHC9" s="64"/>
      <c r="RHL9" s="64"/>
      <c r="RHQ9" s="218"/>
      <c r="RHR9" s="64"/>
      <c r="RHS9" s="64"/>
      <c r="RIB9" s="64"/>
      <c r="RIG9" s="218"/>
      <c r="RIH9" s="64"/>
      <c r="RII9" s="64"/>
      <c r="RIR9" s="64"/>
      <c r="RIW9" s="218"/>
      <c r="RIX9" s="64"/>
      <c r="RIY9" s="64"/>
      <c r="RJH9" s="64"/>
      <c r="RJM9" s="218"/>
      <c r="RJN9" s="64"/>
      <c r="RJO9" s="64"/>
      <c r="RJX9" s="64"/>
      <c r="RKC9" s="218"/>
      <c r="RKD9" s="64"/>
      <c r="RKE9" s="64"/>
      <c r="RKN9" s="64"/>
      <c r="RKS9" s="218"/>
      <c r="RKT9" s="64"/>
      <c r="RKU9" s="64"/>
      <c r="RLD9" s="64"/>
      <c r="RLI9" s="218"/>
      <c r="RLJ9" s="64"/>
      <c r="RLK9" s="64"/>
      <c r="RLT9" s="64"/>
      <c r="RLY9" s="218"/>
      <c r="RLZ9" s="64"/>
      <c r="RMA9" s="64"/>
      <c r="RMJ9" s="64"/>
      <c r="RMO9" s="218"/>
      <c r="RMP9" s="64"/>
      <c r="RMQ9" s="64"/>
      <c r="RMZ9" s="64"/>
      <c r="RNE9" s="218"/>
      <c r="RNF9" s="64"/>
      <c r="RNG9" s="64"/>
      <c r="RNP9" s="64"/>
      <c r="RNU9" s="218"/>
      <c r="RNV9" s="64"/>
      <c r="RNW9" s="64"/>
      <c r="ROF9" s="64"/>
      <c r="ROK9" s="218"/>
      <c r="ROL9" s="64"/>
      <c r="ROM9" s="64"/>
      <c r="ROV9" s="64"/>
      <c r="RPA9" s="218"/>
      <c r="RPB9" s="64"/>
      <c r="RPC9" s="64"/>
      <c r="RPL9" s="64"/>
      <c r="RPQ9" s="218"/>
      <c r="RPR9" s="64"/>
      <c r="RPS9" s="64"/>
      <c r="RQB9" s="64"/>
      <c r="RQG9" s="218"/>
      <c r="RQH9" s="64"/>
      <c r="RQI9" s="64"/>
      <c r="RQR9" s="64"/>
      <c r="RQW9" s="218"/>
      <c r="RQX9" s="64"/>
      <c r="RQY9" s="64"/>
      <c r="RRH9" s="64"/>
      <c r="RRM9" s="218"/>
      <c r="RRN9" s="64"/>
      <c r="RRO9" s="64"/>
      <c r="RRX9" s="64"/>
      <c r="RSC9" s="218"/>
      <c r="RSD9" s="64"/>
      <c r="RSE9" s="64"/>
      <c r="RSN9" s="64"/>
      <c r="RSS9" s="218"/>
      <c r="RST9" s="64"/>
      <c r="RSU9" s="64"/>
      <c r="RTD9" s="64"/>
      <c r="RTI9" s="218"/>
      <c r="RTJ9" s="64"/>
      <c r="RTK9" s="64"/>
      <c r="RTT9" s="64"/>
      <c r="RTY9" s="218"/>
      <c r="RTZ9" s="64"/>
      <c r="RUA9" s="64"/>
      <c r="RUJ9" s="64"/>
      <c r="RUO9" s="218"/>
      <c r="RUP9" s="64"/>
      <c r="RUQ9" s="64"/>
      <c r="RUZ9" s="64"/>
      <c r="RVE9" s="218"/>
      <c r="RVF9" s="64"/>
      <c r="RVG9" s="64"/>
      <c r="RVP9" s="64"/>
      <c r="RVU9" s="218"/>
      <c r="RVV9" s="64"/>
      <c r="RVW9" s="64"/>
      <c r="RWF9" s="64"/>
      <c r="RWK9" s="218"/>
      <c r="RWL9" s="64"/>
      <c r="RWM9" s="64"/>
      <c r="RWV9" s="64"/>
      <c r="RXA9" s="218"/>
      <c r="RXB9" s="64"/>
      <c r="RXC9" s="64"/>
      <c r="RXL9" s="64"/>
      <c r="RXQ9" s="218"/>
      <c r="RXR9" s="64"/>
      <c r="RXS9" s="64"/>
      <c r="RYB9" s="64"/>
      <c r="RYG9" s="218"/>
      <c r="RYH9" s="64"/>
      <c r="RYI9" s="64"/>
      <c r="RYR9" s="64"/>
      <c r="RYW9" s="218"/>
      <c r="RYX9" s="64"/>
      <c r="RYY9" s="64"/>
      <c r="RZH9" s="64"/>
      <c r="RZM9" s="218"/>
      <c r="RZN9" s="64"/>
      <c r="RZO9" s="64"/>
      <c r="RZX9" s="64"/>
      <c r="SAC9" s="218"/>
      <c r="SAD9" s="64"/>
      <c r="SAE9" s="64"/>
      <c r="SAN9" s="64"/>
      <c r="SAS9" s="218"/>
      <c r="SAT9" s="64"/>
      <c r="SAU9" s="64"/>
      <c r="SBD9" s="64"/>
      <c r="SBI9" s="218"/>
      <c r="SBJ9" s="64"/>
      <c r="SBK9" s="64"/>
      <c r="SBT9" s="64"/>
      <c r="SBY9" s="218"/>
      <c r="SBZ9" s="64"/>
      <c r="SCA9" s="64"/>
      <c r="SCJ9" s="64"/>
      <c r="SCO9" s="218"/>
      <c r="SCP9" s="64"/>
      <c r="SCQ9" s="64"/>
      <c r="SCZ9" s="64"/>
      <c r="SDE9" s="218"/>
      <c r="SDF9" s="64"/>
      <c r="SDG9" s="64"/>
      <c r="SDP9" s="64"/>
      <c r="SDU9" s="218"/>
      <c r="SDV9" s="64"/>
      <c r="SDW9" s="64"/>
      <c r="SEF9" s="64"/>
      <c r="SEK9" s="218"/>
      <c r="SEL9" s="64"/>
      <c r="SEM9" s="64"/>
      <c r="SEV9" s="64"/>
      <c r="SFA9" s="218"/>
      <c r="SFB9" s="64"/>
      <c r="SFC9" s="64"/>
      <c r="SFL9" s="64"/>
      <c r="SFQ9" s="218"/>
      <c r="SFR9" s="64"/>
      <c r="SFS9" s="64"/>
      <c r="SGB9" s="64"/>
      <c r="SGG9" s="218"/>
      <c r="SGH9" s="64"/>
      <c r="SGI9" s="64"/>
      <c r="SGR9" s="64"/>
      <c r="SGW9" s="218"/>
      <c r="SGX9" s="64"/>
      <c r="SGY9" s="64"/>
      <c r="SHH9" s="64"/>
      <c r="SHM9" s="218"/>
      <c r="SHN9" s="64"/>
      <c r="SHO9" s="64"/>
      <c r="SHX9" s="64"/>
      <c r="SIC9" s="218"/>
      <c r="SID9" s="64"/>
      <c r="SIE9" s="64"/>
      <c r="SIN9" s="64"/>
      <c r="SIS9" s="218"/>
      <c r="SIT9" s="64"/>
      <c r="SIU9" s="64"/>
      <c r="SJD9" s="64"/>
      <c r="SJI9" s="218"/>
      <c r="SJJ9" s="64"/>
      <c r="SJK9" s="64"/>
      <c r="SJT9" s="64"/>
      <c r="SJY9" s="218"/>
      <c r="SJZ9" s="64"/>
      <c r="SKA9" s="64"/>
      <c r="SKJ9" s="64"/>
      <c r="SKO9" s="218"/>
      <c r="SKP9" s="64"/>
      <c r="SKQ9" s="64"/>
      <c r="SKZ9" s="64"/>
      <c r="SLE9" s="218"/>
      <c r="SLF9" s="64"/>
      <c r="SLG9" s="64"/>
      <c r="SLP9" s="64"/>
      <c r="SLU9" s="218"/>
      <c r="SLV9" s="64"/>
      <c r="SLW9" s="64"/>
      <c r="SMF9" s="64"/>
      <c r="SMK9" s="218"/>
      <c r="SML9" s="64"/>
      <c r="SMM9" s="64"/>
      <c r="SMV9" s="64"/>
      <c r="SNA9" s="218"/>
      <c r="SNB9" s="64"/>
      <c r="SNC9" s="64"/>
      <c r="SNL9" s="64"/>
      <c r="SNQ9" s="218"/>
      <c r="SNR9" s="64"/>
      <c r="SNS9" s="64"/>
      <c r="SOB9" s="64"/>
      <c r="SOG9" s="218"/>
      <c r="SOH9" s="64"/>
      <c r="SOI9" s="64"/>
      <c r="SOR9" s="64"/>
      <c r="SOW9" s="218"/>
      <c r="SOX9" s="64"/>
      <c r="SOY9" s="64"/>
      <c r="SPH9" s="64"/>
      <c r="SPM9" s="218"/>
      <c r="SPN9" s="64"/>
      <c r="SPO9" s="64"/>
      <c r="SPX9" s="64"/>
      <c r="SQC9" s="218"/>
      <c r="SQD9" s="64"/>
      <c r="SQE9" s="64"/>
      <c r="SQN9" s="64"/>
      <c r="SQS9" s="218"/>
      <c r="SQT9" s="64"/>
      <c r="SQU9" s="64"/>
      <c r="SRD9" s="64"/>
      <c r="SRI9" s="218"/>
      <c r="SRJ9" s="64"/>
      <c r="SRK9" s="64"/>
      <c r="SRT9" s="64"/>
      <c r="SRY9" s="218"/>
      <c r="SRZ9" s="64"/>
      <c r="SSA9" s="64"/>
      <c r="SSJ9" s="64"/>
      <c r="SSO9" s="218"/>
      <c r="SSP9" s="64"/>
      <c r="SSQ9" s="64"/>
      <c r="SSZ9" s="64"/>
      <c r="STE9" s="218"/>
      <c r="STF9" s="64"/>
      <c r="STG9" s="64"/>
      <c r="STP9" s="64"/>
      <c r="STU9" s="218"/>
      <c r="STV9" s="64"/>
      <c r="STW9" s="64"/>
      <c r="SUF9" s="64"/>
      <c r="SUK9" s="218"/>
      <c r="SUL9" s="64"/>
      <c r="SUM9" s="64"/>
      <c r="SUV9" s="64"/>
      <c r="SVA9" s="218"/>
      <c r="SVB9" s="64"/>
      <c r="SVC9" s="64"/>
      <c r="SVL9" s="64"/>
      <c r="SVQ9" s="218"/>
      <c r="SVR9" s="64"/>
      <c r="SVS9" s="64"/>
      <c r="SWB9" s="64"/>
      <c r="SWG9" s="218"/>
      <c r="SWH9" s="64"/>
      <c r="SWI9" s="64"/>
      <c r="SWR9" s="64"/>
      <c r="SWW9" s="218"/>
      <c r="SWX9" s="64"/>
      <c r="SWY9" s="64"/>
      <c r="SXH9" s="64"/>
      <c r="SXM9" s="218"/>
      <c r="SXN9" s="64"/>
      <c r="SXO9" s="64"/>
      <c r="SXX9" s="64"/>
      <c r="SYC9" s="218"/>
      <c r="SYD9" s="64"/>
      <c r="SYE9" s="64"/>
      <c r="SYN9" s="64"/>
      <c r="SYS9" s="218"/>
      <c r="SYT9" s="64"/>
      <c r="SYU9" s="64"/>
      <c r="SZD9" s="64"/>
      <c r="SZI9" s="218"/>
      <c r="SZJ9" s="64"/>
      <c r="SZK9" s="64"/>
      <c r="SZT9" s="64"/>
      <c r="SZY9" s="218"/>
      <c r="SZZ9" s="64"/>
      <c r="TAA9" s="64"/>
      <c r="TAJ9" s="64"/>
      <c r="TAO9" s="218"/>
      <c r="TAP9" s="64"/>
      <c r="TAQ9" s="64"/>
      <c r="TAZ9" s="64"/>
      <c r="TBE9" s="218"/>
      <c r="TBF9" s="64"/>
      <c r="TBG9" s="64"/>
      <c r="TBP9" s="64"/>
      <c r="TBU9" s="218"/>
      <c r="TBV9" s="64"/>
      <c r="TBW9" s="64"/>
      <c r="TCF9" s="64"/>
      <c r="TCK9" s="218"/>
      <c r="TCL9" s="64"/>
      <c r="TCM9" s="64"/>
      <c r="TCV9" s="64"/>
      <c r="TDA9" s="218"/>
      <c r="TDB9" s="64"/>
      <c r="TDC9" s="64"/>
      <c r="TDL9" s="64"/>
      <c r="TDQ9" s="218"/>
      <c r="TDR9" s="64"/>
      <c r="TDS9" s="64"/>
      <c r="TEB9" s="64"/>
      <c r="TEG9" s="218"/>
      <c r="TEH9" s="64"/>
      <c r="TEI9" s="64"/>
      <c r="TER9" s="64"/>
      <c r="TEW9" s="218"/>
      <c r="TEX9" s="64"/>
      <c r="TEY9" s="64"/>
      <c r="TFH9" s="64"/>
      <c r="TFM9" s="218"/>
      <c r="TFN9" s="64"/>
      <c r="TFO9" s="64"/>
      <c r="TFX9" s="64"/>
      <c r="TGC9" s="218"/>
      <c r="TGD9" s="64"/>
      <c r="TGE9" s="64"/>
      <c r="TGN9" s="64"/>
      <c r="TGS9" s="218"/>
      <c r="TGT9" s="64"/>
      <c r="TGU9" s="64"/>
      <c r="THD9" s="64"/>
      <c r="THI9" s="218"/>
      <c r="THJ9" s="64"/>
      <c r="THK9" s="64"/>
      <c r="THT9" s="64"/>
      <c r="THY9" s="218"/>
      <c r="THZ9" s="64"/>
      <c r="TIA9" s="64"/>
      <c r="TIJ9" s="64"/>
      <c r="TIO9" s="218"/>
      <c r="TIP9" s="64"/>
      <c r="TIQ9" s="64"/>
      <c r="TIZ9" s="64"/>
      <c r="TJE9" s="218"/>
      <c r="TJF9" s="64"/>
      <c r="TJG9" s="64"/>
      <c r="TJP9" s="64"/>
      <c r="TJU9" s="218"/>
      <c r="TJV9" s="64"/>
      <c r="TJW9" s="64"/>
      <c r="TKF9" s="64"/>
      <c r="TKK9" s="218"/>
      <c r="TKL9" s="64"/>
      <c r="TKM9" s="64"/>
      <c r="TKV9" s="64"/>
      <c r="TLA9" s="218"/>
      <c r="TLB9" s="64"/>
      <c r="TLC9" s="64"/>
      <c r="TLL9" s="64"/>
      <c r="TLQ9" s="218"/>
      <c r="TLR9" s="64"/>
      <c r="TLS9" s="64"/>
      <c r="TMB9" s="64"/>
      <c r="TMG9" s="218"/>
      <c r="TMH9" s="64"/>
      <c r="TMI9" s="64"/>
      <c r="TMR9" s="64"/>
      <c r="TMW9" s="218"/>
      <c r="TMX9" s="64"/>
      <c r="TMY9" s="64"/>
      <c r="TNH9" s="64"/>
      <c r="TNM9" s="218"/>
      <c r="TNN9" s="64"/>
      <c r="TNO9" s="64"/>
      <c r="TNX9" s="64"/>
      <c r="TOC9" s="218"/>
      <c r="TOD9" s="64"/>
      <c r="TOE9" s="64"/>
      <c r="TON9" s="64"/>
      <c r="TOS9" s="218"/>
      <c r="TOT9" s="64"/>
      <c r="TOU9" s="64"/>
      <c r="TPD9" s="64"/>
      <c r="TPI9" s="218"/>
      <c r="TPJ9" s="64"/>
      <c r="TPK9" s="64"/>
      <c r="TPT9" s="64"/>
      <c r="TPY9" s="218"/>
      <c r="TPZ9" s="64"/>
      <c r="TQA9" s="64"/>
      <c r="TQJ9" s="64"/>
      <c r="TQO9" s="218"/>
      <c r="TQP9" s="64"/>
      <c r="TQQ9" s="64"/>
      <c r="TQZ9" s="64"/>
      <c r="TRE9" s="218"/>
      <c r="TRF9" s="64"/>
      <c r="TRG9" s="64"/>
      <c r="TRP9" s="64"/>
      <c r="TRU9" s="218"/>
      <c r="TRV9" s="64"/>
      <c r="TRW9" s="64"/>
      <c r="TSF9" s="64"/>
      <c r="TSK9" s="218"/>
      <c r="TSL9" s="64"/>
      <c r="TSM9" s="64"/>
      <c r="TSV9" s="64"/>
      <c r="TTA9" s="218"/>
      <c r="TTB9" s="64"/>
      <c r="TTC9" s="64"/>
      <c r="TTL9" s="64"/>
      <c r="TTQ9" s="218"/>
      <c r="TTR9" s="64"/>
      <c r="TTS9" s="64"/>
      <c r="TUB9" s="64"/>
      <c r="TUG9" s="218"/>
      <c r="TUH9" s="64"/>
      <c r="TUI9" s="64"/>
      <c r="TUR9" s="64"/>
      <c r="TUW9" s="218"/>
      <c r="TUX9" s="64"/>
      <c r="TUY9" s="64"/>
      <c r="TVH9" s="64"/>
      <c r="TVM9" s="218"/>
      <c r="TVN9" s="64"/>
      <c r="TVO9" s="64"/>
      <c r="TVX9" s="64"/>
      <c r="TWC9" s="218"/>
      <c r="TWD9" s="64"/>
      <c r="TWE9" s="64"/>
      <c r="TWN9" s="64"/>
      <c r="TWS9" s="218"/>
      <c r="TWT9" s="64"/>
      <c r="TWU9" s="64"/>
      <c r="TXD9" s="64"/>
      <c r="TXI9" s="218"/>
      <c r="TXJ9" s="64"/>
      <c r="TXK9" s="64"/>
      <c r="TXT9" s="64"/>
      <c r="TXY9" s="218"/>
      <c r="TXZ9" s="64"/>
      <c r="TYA9" s="64"/>
      <c r="TYJ9" s="64"/>
      <c r="TYO9" s="218"/>
      <c r="TYP9" s="64"/>
      <c r="TYQ9" s="64"/>
      <c r="TYZ9" s="64"/>
      <c r="TZE9" s="218"/>
      <c r="TZF9" s="64"/>
      <c r="TZG9" s="64"/>
      <c r="TZP9" s="64"/>
      <c r="TZU9" s="218"/>
      <c r="TZV9" s="64"/>
      <c r="TZW9" s="64"/>
      <c r="UAF9" s="64"/>
      <c r="UAK9" s="218"/>
      <c r="UAL9" s="64"/>
      <c r="UAM9" s="64"/>
      <c r="UAV9" s="64"/>
      <c r="UBA9" s="218"/>
      <c r="UBB9" s="64"/>
      <c r="UBC9" s="64"/>
      <c r="UBL9" s="64"/>
      <c r="UBQ9" s="218"/>
      <c r="UBR9" s="64"/>
      <c r="UBS9" s="64"/>
      <c r="UCB9" s="64"/>
      <c r="UCG9" s="218"/>
      <c r="UCH9" s="64"/>
      <c r="UCI9" s="64"/>
      <c r="UCR9" s="64"/>
      <c r="UCW9" s="218"/>
      <c r="UCX9" s="64"/>
      <c r="UCY9" s="64"/>
      <c r="UDH9" s="64"/>
      <c r="UDM9" s="218"/>
      <c r="UDN9" s="64"/>
      <c r="UDO9" s="64"/>
      <c r="UDX9" s="64"/>
      <c r="UEC9" s="218"/>
      <c r="UED9" s="64"/>
      <c r="UEE9" s="64"/>
      <c r="UEN9" s="64"/>
      <c r="UES9" s="218"/>
      <c r="UET9" s="64"/>
      <c r="UEU9" s="64"/>
      <c r="UFD9" s="64"/>
      <c r="UFI9" s="218"/>
      <c r="UFJ9" s="64"/>
      <c r="UFK9" s="64"/>
      <c r="UFT9" s="64"/>
      <c r="UFY9" s="218"/>
      <c r="UFZ9" s="64"/>
      <c r="UGA9" s="64"/>
      <c r="UGJ9" s="64"/>
      <c r="UGO9" s="218"/>
      <c r="UGP9" s="64"/>
      <c r="UGQ9" s="64"/>
      <c r="UGZ9" s="64"/>
      <c r="UHE9" s="218"/>
      <c r="UHF9" s="64"/>
      <c r="UHG9" s="64"/>
      <c r="UHP9" s="64"/>
      <c r="UHU9" s="218"/>
      <c r="UHV9" s="64"/>
      <c r="UHW9" s="64"/>
      <c r="UIF9" s="64"/>
      <c r="UIK9" s="218"/>
      <c r="UIL9" s="64"/>
      <c r="UIM9" s="64"/>
      <c r="UIV9" s="64"/>
      <c r="UJA9" s="218"/>
      <c r="UJB9" s="64"/>
      <c r="UJC9" s="64"/>
      <c r="UJL9" s="64"/>
      <c r="UJQ9" s="218"/>
      <c r="UJR9" s="64"/>
      <c r="UJS9" s="64"/>
      <c r="UKB9" s="64"/>
      <c r="UKG9" s="218"/>
      <c r="UKH9" s="64"/>
      <c r="UKI9" s="64"/>
      <c r="UKR9" s="64"/>
      <c r="UKW9" s="218"/>
      <c r="UKX9" s="64"/>
      <c r="UKY9" s="64"/>
      <c r="ULH9" s="64"/>
      <c r="ULM9" s="218"/>
      <c r="ULN9" s="64"/>
      <c r="ULO9" s="64"/>
      <c r="ULX9" s="64"/>
      <c r="UMC9" s="218"/>
      <c r="UMD9" s="64"/>
      <c r="UME9" s="64"/>
      <c r="UMN9" s="64"/>
      <c r="UMS9" s="218"/>
      <c r="UMT9" s="64"/>
      <c r="UMU9" s="64"/>
      <c r="UND9" s="64"/>
      <c r="UNI9" s="218"/>
      <c r="UNJ9" s="64"/>
      <c r="UNK9" s="64"/>
      <c r="UNT9" s="64"/>
      <c r="UNY9" s="218"/>
      <c r="UNZ9" s="64"/>
      <c r="UOA9" s="64"/>
      <c r="UOJ9" s="64"/>
      <c r="UOO9" s="218"/>
      <c r="UOP9" s="64"/>
      <c r="UOQ9" s="64"/>
      <c r="UOZ9" s="64"/>
      <c r="UPE9" s="218"/>
      <c r="UPF9" s="64"/>
      <c r="UPG9" s="64"/>
      <c r="UPP9" s="64"/>
      <c r="UPU9" s="218"/>
      <c r="UPV9" s="64"/>
      <c r="UPW9" s="64"/>
      <c r="UQF9" s="64"/>
      <c r="UQK9" s="218"/>
      <c r="UQL9" s="64"/>
      <c r="UQM9" s="64"/>
      <c r="UQV9" s="64"/>
      <c r="URA9" s="218"/>
      <c r="URB9" s="64"/>
      <c r="URC9" s="64"/>
      <c r="URL9" s="64"/>
      <c r="URQ9" s="218"/>
      <c r="URR9" s="64"/>
      <c r="URS9" s="64"/>
      <c r="USB9" s="64"/>
      <c r="USG9" s="218"/>
      <c r="USH9" s="64"/>
      <c r="USI9" s="64"/>
      <c r="USR9" s="64"/>
      <c r="USW9" s="218"/>
      <c r="USX9" s="64"/>
      <c r="USY9" s="64"/>
      <c r="UTH9" s="64"/>
      <c r="UTM9" s="218"/>
      <c r="UTN9" s="64"/>
      <c r="UTO9" s="64"/>
      <c r="UTX9" s="64"/>
      <c r="UUC9" s="218"/>
      <c r="UUD9" s="64"/>
      <c r="UUE9" s="64"/>
      <c r="UUN9" s="64"/>
      <c r="UUS9" s="218"/>
      <c r="UUT9" s="64"/>
      <c r="UUU9" s="64"/>
      <c r="UVD9" s="64"/>
      <c r="UVI9" s="218"/>
      <c r="UVJ9" s="64"/>
      <c r="UVK9" s="64"/>
      <c r="UVT9" s="64"/>
      <c r="UVY9" s="218"/>
      <c r="UVZ9" s="64"/>
      <c r="UWA9" s="64"/>
      <c r="UWJ9" s="64"/>
      <c r="UWO9" s="218"/>
      <c r="UWP9" s="64"/>
      <c r="UWQ9" s="64"/>
      <c r="UWZ9" s="64"/>
      <c r="UXE9" s="218"/>
      <c r="UXF9" s="64"/>
      <c r="UXG9" s="64"/>
      <c r="UXP9" s="64"/>
      <c r="UXU9" s="218"/>
      <c r="UXV9" s="64"/>
      <c r="UXW9" s="64"/>
      <c r="UYF9" s="64"/>
      <c r="UYK9" s="218"/>
      <c r="UYL9" s="64"/>
      <c r="UYM9" s="64"/>
      <c r="UYV9" s="64"/>
      <c r="UZA9" s="218"/>
      <c r="UZB9" s="64"/>
      <c r="UZC9" s="64"/>
      <c r="UZL9" s="64"/>
      <c r="UZQ9" s="218"/>
      <c r="UZR9" s="64"/>
      <c r="UZS9" s="64"/>
      <c r="VAB9" s="64"/>
      <c r="VAG9" s="218"/>
      <c r="VAH9" s="64"/>
      <c r="VAI9" s="64"/>
      <c r="VAR9" s="64"/>
      <c r="VAW9" s="218"/>
      <c r="VAX9" s="64"/>
      <c r="VAY9" s="64"/>
      <c r="VBH9" s="64"/>
      <c r="VBM9" s="218"/>
      <c r="VBN9" s="64"/>
      <c r="VBO9" s="64"/>
      <c r="VBX9" s="64"/>
      <c r="VCC9" s="218"/>
      <c r="VCD9" s="64"/>
      <c r="VCE9" s="64"/>
      <c r="VCN9" s="64"/>
      <c r="VCS9" s="218"/>
      <c r="VCT9" s="64"/>
      <c r="VCU9" s="64"/>
      <c r="VDD9" s="64"/>
      <c r="VDI9" s="218"/>
      <c r="VDJ9" s="64"/>
      <c r="VDK9" s="64"/>
      <c r="VDT9" s="64"/>
      <c r="VDY9" s="218"/>
      <c r="VDZ9" s="64"/>
      <c r="VEA9" s="64"/>
      <c r="VEJ9" s="64"/>
      <c r="VEO9" s="218"/>
      <c r="VEP9" s="64"/>
      <c r="VEQ9" s="64"/>
      <c r="VEZ9" s="64"/>
      <c r="VFE9" s="218"/>
      <c r="VFF9" s="64"/>
      <c r="VFG9" s="64"/>
      <c r="VFP9" s="64"/>
      <c r="VFU9" s="218"/>
      <c r="VFV9" s="64"/>
      <c r="VFW9" s="64"/>
      <c r="VGF9" s="64"/>
      <c r="VGK9" s="218"/>
      <c r="VGL9" s="64"/>
      <c r="VGM9" s="64"/>
      <c r="VGV9" s="64"/>
      <c r="VHA9" s="218"/>
      <c r="VHB9" s="64"/>
      <c r="VHC9" s="64"/>
      <c r="VHL9" s="64"/>
      <c r="VHQ9" s="218"/>
      <c r="VHR9" s="64"/>
      <c r="VHS9" s="64"/>
      <c r="VIB9" s="64"/>
      <c r="VIG9" s="218"/>
      <c r="VIH9" s="64"/>
      <c r="VII9" s="64"/>
      <c r="VIR9" s="64"/>
      <c r="VIW9" s="218"/>
      <c r="VIX9" s="64"/>
      <c r="VIY9" s="64"/>
      <c r="VJH9" s="64"/>
      <c r="VJM9" s="218"/>
      <c r="VJN9" s="64"/>
      <c r="VJO9" s="64"/>
      <c r="VJX9" s="64"/>
      <c r="VKC9" s="218"/>
      <c r="VKD9" s="64"/>
      <c r="VKE9" s="64"/>
      <c r="VKN9" s="64"/>
      <c r="VKS9" s="218"/>
      <c r="VKT9" s="64"/>
      <c r="VKU9" s="64"/>
      <c r="VLD9" s="64"/>
      <c r="VLI9" s="218"/>
      <c r="VLJ9" s="64"/>
      <c r="VLK9" s="64"/>
      <c r="VLT9" s="64"/>
      <c r="VLY9" s="218"/>
      <c r="VLZ9" s="64"/>
      <c r="VMA9" s="64"/>
      <c r="VMJ9" s="64"/>
      <c r="VMO9" s="218"/>
      <c r="VMP9" s="64"/>
      <c r="VMQ9" s="64"/>
      <c r="VMZ9" s="64"/>
      <c r="VNE9" s="218"/>
      <c r="VNF9" s="64"/>
      <c r="VNG9" s="64"/>
      <c r="VNP9" s="64"/>
      <c r="VNU9" s="218"/>
      <c r="VNV9" s="64"/>
      <c r="VNW9" s="64"/>
      <c r="VOF9" s="64"/>
      <c r="VOK9" s="218"/>
      <c r="VOL9" s="64"/>
      <c r="VOM9" s="64"/>
      <c r="VOV9" s="64"/>
      <c r="VPA9" s="218"/>
      <c r="VPB9" s="64"/>
      <c r="VPC9" s="64"/>
      <c r="VPL9" s="64"/>
      <c r="VPQ9" s="218"/>
      <c r="VPR9" s="64"/>
      <c r="VPS9" s="64"/>
      <c r="VQB9" s="64"/>
      <c r="VQG9" s="218"/>
      <c r="VQH9" s="64"/>
      <c r="VQI9" s="64"/>
      <c r="VQR9" s="64"/>
      <c r="VQW9" s="218"/>
      <c r="VQX9" s="64"/>
      <c r="VQY9" s="64"/>
      <c r="VRH9" s="64"/>
      <c r="VRM9" s="218"/>
      <c r="VRN9" s="64"/>
      <c r="VRO9" s="64"/>
      <c r="VRX9" s="64"/>
      <c r="VSC9" s="218"/>
      <c r="VSD9" s="64"/>
      <c r="VSE9" s="64"/>
      <c r="VSN9" s="64"/>
      <c r="VSS9" s="218"/>
      <c r="VST9" s="64"/>
      <c r="VSU9" s="64"/>
      <c r="VTD9" s="64"/>
      <c r="VTI9" s="218"/>
      <c r="VTJ9" s="64"/>
      <c r="VTK9" s="64"/>
      <c r="VTT9" s="64"/>
      <c r="VTY9" s="218"/>
      <c r="VTZ9" s="64"/>
      <c r="VUA9" s="64"/>
      <c r="VUJ9" s="64"/>
      <c r="VUO9" s="218"/>
      <c r="VUP9" s="64"/>
      <c r="VUQ9" s="64"/>
      <c r="VUZ9" s="64"/>
      <c r="VVE9" s="218"/>
      <c r="VVF9" s="64"/>
      <c r="VVG9" s="64"/>
      <c r="VVP9" s="64"/>
      <c r="VVU9" s="218"/>
      <c r="VVV9" s="64"/>
      <c r="VVW9" s="64"/>
      <c r="VWF9" s="64"/>
      <c r="VWK9" s="218"/>
      <c r="VWL9" s="64"/>
      <c r="VWM9" s="64"/>
      <c r="VWV9" s="64"/>
      <c r="VXA9" s="218"/>
      <c r="VXB9" s="64"/>
      <c r="VXC9" s="64"/>
      <c r="VXL9" s="64"/>
      <c r="VXQ9" s="218"/>
      <c r="VXR9" s="64"/>
      <c r="VXS9" s="64"/>
      <c r="VYB9" s="64"/>
      <c r="VYG9" s="218"/>
      <c r="VYH9" s="64"/>
      <c r="VYI9" s="64"/>
      <c r="VYR9" s="64"/>
      <c r="VYW9" s="218"/>
      <c r="VYX9" s="64"/>
      <c r="VYY9" s="64"/>
      <c r="VZH9" s="64"/>
      <c r="VZM9" s="218"/>
      <c r="VZN9" s="64"/>
      <c r="VZO9" s="64"/>
      <c r="VZX9" s="64"/>
      <c r="WAC9" s="218"/>
      <c r="WAD9" s="64"/>
      <c r="WAE9" s="64"/>
      <c r="WAN9" s="64"/>
      <c r="WAS9" s="218"/>
      <c r="WAT9" s="64"/>
      <c r="WAU9" s="64"/>
      <c r="WBD9" s="64"/>
      <c r="WBI9" s="218"/>
      <c r="WBJ9" s="64"/>
      <c r="WBK9" s="64"/>
      <c r="WBT9" s="64"/>
      <c r="WBY9" s="218"/>
      <c r="WBZ9" s="64"/>
      <c r="WCA9" s="64"/>
      <c r="WCJ9" s="64"/>
      <c r="WCO9" s="218"/>
      <c r="WCP9" s="64"/>
      <c r="WCQ9" s="64"/>
      <c r="WCZ9" s="64"/>
      <c r="WDE9" s="218"/>
      <c r="WDF9" s="64"/>
      <c r="WDG9" s="64"/>
      <c r="WDP9" s="64"/>
      <c r="WDU9" s="218"/>
      <c r="WDV9" s="64"/>
      <c r="WDW9" s="64"/>
      <c r="WEF9" s="64"/>
      <c r="WEK9" s="218"/>
      <c r="WEL9" s="64"/>
      <c r="WEM9" s="64"/>
      <c r="WEV9" s="64"/>
      <c r="WFA9" s="218"/>
      <c r="WFB9" s="64"/>
      <c r="WFC9" s="64"/>
      <c r="WFL9" s="64"/>
      <c r="WFQ9" s="218"/>
      <c r="WFR9" s="64"/>
      <c r="WFS9" s="64"/>
      <c r="WGB9" s="64"/>
      <c r="WGG9" s="218"/>
      <c r="WGH9" s="64"/>
      <c r="WGI9" s="64"/>
      <c r="WGR9" s="64"/>
      <c r="WGW9" s="218"/>
      <c r="WGX9" s="64"/>
      <c r="WGY9" s="64"/>
      <c r="WHH9" s="64"/>
      <c r="WHM9" s="218"/>
      <c r="WHN9" s="64"/>
      <c r="WHO9" s="64"/>
      <c r="WHX9" s="64"/>
      <c r="WIC9" s="218"/>
      <c r="WID9" s="64"/>
      <c r="WIE9" s="64"/>
      <c r="WIN9" s="64"/>
      <c r="WIS9" s="218"/>
      <c r="WIT9" s="64"/>
      <c r="WIU9" s="64"/>
      <c r="WJD9" s="64"/>
      <c r="WJI9" s="218"/>
      <c r="WJJ9" s="64"/>
      <c r="WJK9" s="64"/>
      <c r="WJT9" s="64"/>
      <c r="WJY9" s="218"/>
      <c r="WJZ9" s="64"/>
      <c r="WKA9" s="64"/>
      <c r="WKJ9" s="64"/>
      <c r="WKO9" s="218"/>
      <c r="WKP9" s="64"/>
      <c r="WKQ9" s="64"/>
      <c r="WKZ9" s="64"/>
      <c r="WLE9" s="218"/>
      <c r="WLF9" s="64"/>
      <c r="WLG9" s="64"/>
      <c r="WLP9" s="64"/>
      <c r="WLU9" s="218"/>
      <c r="WLV9" s="64"/>
      <c r="WLW9" s="64"/>
      <c r="WMF9" s="64"/>
      <c r="WMK9" s="218"/>
      <c r="WML9" s="64"/>
      <c r="WMM9" s="64"/>
      <c r="WMV9" s="64"/>
      <c r="WNA9" s="218"/>
      <c r="WNB9" s="64"/>
      <c r="WNC9" s="64"/>
      <c r="WNL9" s="64"/>
      <c r="WNQ9" s="218"/>
      <c r="WNR9" s="64"/>
      <c r="WNS9" s="64"/>
      <c r="WOB9" s="64"/>
      <c r="WOG9" s="218"/>
      <c r="WOH9" s="64"/>
      <c r="WOI9" s="64"/>
      <c r="WOR9" s="64"/>
      <c r="WOW9" s="218"/>
      <c r="WOX9" s="64"/>
      <c r="WOY9" s="64"/>
      <c r="WPH9" s="64"/>
      <c r="WPM9" s="218"/>
      <c r="WPN9" s="64"/>
      <c r="WPO9" s="64"/>
      <c r="WPX9" s="64"/>
      <c r="WQC9" s="218"/>
      <c r="WQD9" s="64"/>
      <c r="WQE9" s="64"/>
      <c r="WQN9" s="64"/>
      <c r="WQS9" s="218"/>
      <c r="WQT9" s="64"/>
      <c r="WQU9" s="64"/>
      <c r="WRD9" s="64"/>
      <c r="WRI9" s="218"/>
      <c r="WRJ9" s="64"/>
      <c r="WRK9" s="64"/>
      <c r="WRT9" s="64"/>
      <c r="WRY9" s="218"/>
      <c r="WRZ9" s="64"/>
      <c r="WSA9" s="64"/>
      <c r="WSJ9" s="64"/>
      <c r="WSO9" s="218"/>
      <c r="WSP9" s="64"/>
      <c r="WSQ9" s="64"/>
      <c r="WSZ9" s="64"/>
      <c r="WTE9" s="218"/>
      <c r="WTF9" s="64"/>
      <c r="WTG9" s="64"/>
      <c r="WTP9" s="64"/>
      <c r="WTU9" s="218"/>
      <c r="WTV9" s="64"/>
      <c r="WTW9" s="64"/>
      <c r="WUF9" s="64"/>
      <c r="WUK9" s="218"/>
      <c r="WUL9" s="64"/>
      <c r="WUM9" s="64"/>
      <c r="WUV9" s="64"/>
      <c r="WVA9" s="218"/>
      <c r="WVB9" s="64"/>
      <c r="WVC9" s="64"/>
      <c r="WVL9" s="64"/>
      <c r="WVQ9" s="218"/>
      <c r="WVR9" s="64"/>
      <c r="WVS9" s="64"/>
      <c r="WWB9" s="64"/>
      <c r="WWG9" s="218"/>
      <c r="WWH9" s="64"/>
      <c r="WWI9" s="64"/>
      <c r="WWR9" s="64"/>
      <c r="WWW9" s="218"/>
      <c r="WWX9" s="64"/>
      <c r="WWY9" s="64"/>
      <c r="WXH9" s="64"/>
      <c r="WXM9" s="218"/>
      <c r="WXN9" s="64"/>
      <c r="WXO9" s="64"/>
      <c r="WXX9" s="64"/>
      <c r="WYC9" s="218"/>
      <c r="WYD9" s="64"/>
      <c r="WYE9" s="64"/>
      <c r="WYN9" s="64"/>
      <c r="WYS9" s="218"/>
      <c r="WYT9" s="64"/>
      <c r="WYU9" s="64"/>
      <c r="WZD9" s="64"/>
      <c r="WZI9" s="218"/>
      <c r="WZJ9" s="64"/>
      <c r="WZK9" s="64"/>
      <c r="WZT9" s="64"/>
      <c r="WZY9" s="218"/>
      <c r="WZZ9" s="64"/>
      <c r="XAA9" s="64"/>
      <c r="XAJ9" s="64"/>
      <c r="XAO9" s="218"/>
      <c r="XAP9" s="64"/>
      <c r="XAQ9" s="64"/>
      <c r="XAZ9" s="64"/>
      <c r="XBE9" s="218"/>
      <c r="XBF9" s="64"/>
      <c r="XBG9" s="64"/>
      <c r="XBP9" s="64"/>
      <c r="XBU9" s="218"/>
      <c r="XBV9" s="64"/>
      <c r="XBW9" s="64"/>
      <c r="XCF9" s="64"/>
      <c r="XCK9" s="218"/>
      <c r="XCL9" s="64"/>
      <c r="XCM9" s="64"/>
      <c r="XCV9" s="64"/>
      <c r="XDA9" s="218"/>
      <c r="XDB9" s="64"/>
      <c r="XDC9" s="64"/>
      <c r="XDL9" s="64"/>
      <c r="XDQ9" s="218"/>
      <c r="XDR9" s="64"/>
      <c r="XDS9" s="64"/>
      <c r="XEB9" s="64"/>
      <c r="XEG9" s="218"/>
      <c r="XEH9" s="64"/>
      <c r="XEI9" s="64"/>
      <c r="XER9" s="64"/>
    </row>
    <row r="10" spans="1:1019 1028:2043 2052:3067 3076:4091 4100:5115 5124:6139 6148:7163 7172:8187 8196:9211 9220:10235 10244:11259 11268:12283 12292:13307 13316:14331 14340:15355 15364:16372" ht="31" x14ac:dyDescent="0.25">
      <c r="A10" s="218"/>
      <c r="B10" s="67" t="s">
        <v>966</v>
      </c>
      <c r="C10" s="68">
        <v>72</v>
      </c>
      <c r="D10" s="68">
        <v>0</v>
      </c>
      <c r="E10" s="69">
        <v>2114.1393271699999</v>
      </c>
      <c r="F10" s="70" t="s">
        <v>940</v>
      </c>
      <c r="G10" s="71">
        <v>0</v>
      </c>
      <c r="H10" s="72">
        <v>0</v>
      </c>
      <c r="I10" s="63"/>
      <c r="J10" s="63"/>
      <c r="K10" s="64"/>
      <c r="T10" s="64"/>
      <c r="Y10" s="218"/>
      <c r="Z10" s="64"/>
      <c r="AA10" s="64"/>
      <c r="AJ10" s="64"/>
      <c r="AO10" s="218"/>
      <c r="AP10" s="64"/>
      <c r="AQ10" s="64"/>
      <c r="AZ10" s="64"/>
      <c r="BE10" s="218"/>
      <c r="BF10" s="64"/>
      <c r="BG10" s="64"/>
      <c r="BP10" s="64"/>
      <c r="BU10" s="218"/>
      <c r="BV10" s="64"/>
      <c r="BW10" s="64"/>
      <c r="CF10" s="64"/>
      <c r="CK10" s="218"/>
      <c r="CL10" s="64"/>
      <c r="CM10" s="64"/>
      <c r="CV10" s="64"/>
      <c r="DA10" s="218"/>
      <c r="DB10" s="64"/>
      <c r="DC10" s="64"/>
      <c r="DL10" s="64"/>
      <c r="DQ10" s="218"/>
      <c r="DR10" s="64"/>
      <c r="DS10" s="64"/>
      <c r="EB10" s="64"/>
      <c r="EG10" s="218"/>
      <c r="EH10" s="64"/>
      <c r="EI10" s="64"/>
      <c r="ER10" s="64"/>
      <c r="EW10" s="218"/>
      <c r="EX10" s="64"/>
      <c r="EY10" s="64"/>
      <c r="FH10" s="64"/>
      <c r="FM10" s="218"/>
      <c r="FN10" s="64"/>
      <c r="FO10" s="64"/>
      <c r="FX10" s="64"/>
      <c r="GC10" s="218"/>
      <c r="GD10" s="64"/>
      <c r="GE10" s="64"/>
      <c r="GN10" s="64"/>
      <c r="GS10" s="218"/>
      <c r="GT10" s="64"/>
      <c r="GU10" s="64"/>
      <c r="HD10" s="64"/>
      <c r="HI10" s="218"/>
      <c r="HJ10" s="64"/>
      <c r="HK10" s="64"/>
      <c r="HT10" s="64"/>
      <c r="HY10" s="218"/>
      <c r="HZ10" s="64"/>
      <c r="IA10" s="64"/>
      <c r="IJ10" s="64"/>
      <c r="IO10" s="218"/>
      <c r="IP10" s="64"/>
      <c r="IQ10" s="64"/>
      <c r="IZ10" s="64"/>
      <c r="JE10" s="218"/>
      <c r="JF10" s="64"/>
      <c r="JG10" s="64"/>
      <c r="JP10" s="64"/>
      <c r="JU10" s="218"/>
      <c r="JV10" s="64"/>
      <c r="JW10" s="64"/>
      <c r="KF10" s="64"/>
      <c r="KK10" s="218"/>
      <c r="KL10" s="64"/>
      <c r="KM10" s="64"/>
      <c r="KV10" s="64"/>
      <c r="LA10" s="218"/>
      <c r="LB10" s="64"/>
      <c r="LC10" s="64"/>
      <c r="LL10" s="64"/>
      <c r="LQ10" s="218"/>
      <c r="LR10" s="64"/>
      <c r="LS10" s="64"/>
      <c r="MB10" s="64"/>
      <c r="MG10" s="218"/>
      <c r="MH10" s="64"/>
      <c r="MI10" s="64"/>
      <c r="MR10" s="64"/>
      <c r="MW10" s="218"/>
      <c r="MX10" s="64"/>
      <c r="MY10" s="64"/>
      <c r="NH10" s="64"/>
      <c r="NM10" s="218"/>
      <c r="NN10" s="64"/>
      <c r="NO10" s="64"/>
      <c r="NX10" s="64"/>
      <c r="OC10" s="218"/>
      <c r="OD10" s="64"/>
      <c r="OE10" s="64"/>
      <c r="ON10" s="64"/>
      <c r="OS10" s="218"/>
      <c r="OT10" s="64"/>
      <c r="OU10" s="64"/>
      <c r="PD10" s="64"/>
      <c r="PI10" s="218"/>
      <c r="PJ10" s="64"/>
      <c r="PK10" s="64"/>
      <c r="PT10" s="64"/>
      <c r="PY10" s="218"/>
      <c r="PZ10" s="64"/>
      <c r="QA10" s="64"/>
      <c r="QJ10" s="64"/>
      <c r="QO10" s="218"/>
      <c r="QP10" s="64"/>
      <c r="QQ10" s="64"/>
      <c r="QZ10" s="64"/>
      <c r="RE10" s="218"/>
      <c r="RF10" s="64"/>
      <c r="RG10" s="64"/>
      <c r="RP10" s="64"/>
      <c r="RU10" s="218"/>
      <c r="RV10" s="64"/>
      <c r="RW10" s="64"/>
      <c r="SF10" s="64"/>
      <c r="SK10" s="218"/>
      <c r="SL10" s="64"/>
      <c r="SM10" s="64"/>
      <c r="SV10" s="64"/>
      <c r="TA10" s="218"/>
      <c r="TB10" s="64"/>
      <c r="TC10" s="64"/>
      <c r="TL10" s="64"/>
      <c r="TQ10" s="218"/>
      <c r="TR10" s="64"/>
      <c r="TS10" s="64"/>
      <c r="UB10" s="64"/>
      <c r="UG10" s="218"/>
      <c r="UH10" s="64"/>
      <c r="UI10" s="64"/>
      <c r="UR10" s="64"/>
      <c r="UW10" s="218"/>
      <c r="UX10" s="64"/>
      <c r="UY10" s="64"/>
      <c r="VH10" s="64"/>
      <c r="VM10" s="218"/>
      <c r="VN10" s="64"/>
      <c r="VO10" s="64"/>
      <c r="VX10" s="64"/>
      <c r="WC10" s="218"/>
      <c r="WD10" s="64"/>
      <c r="WE10" s="64"/>
      <c r="WN10" s="64"/>
      <c r="WS10" s="218"/>
      <c r="WT10" s="64"/>
      <c r="WU10" s="64"/>
      <c r="XD10" s="64"/>
      <c r="XI10" s="218"/>
      <c r="XJ10" s="64"/>
      <c r="XK10" s="64"/>
      <c r="XT10" s="64"/>
      <c r="XY10" s="218"/>
      <c r="XZ10" s="64"/>
      <c r="YA10" s="64"/>
      <c r="YJ10" s="64"/>
      <c r="YO10" s="218"/>
      <c r="YP10" s="64"/>
      <c r="YQ10" s="64"/>
      <c r="YZ10" s="64"/>
      <c r="ZE10" s="218"/>
      <c r="ZF10" s="64"/>
      <c r="ZG10" s="64"/>
      <c r="ZP10" s="64"/>
      <c r="ZU10" s="218"/>
      <c r="ZV10" s="64"/>
      <c r="ZW10" s="64"/>
      <c r="AAF10" s="64"/>
      <c r="AAK10" s="218"/>
      <c r="AAL10" s="64"/>
      <c r="AAM10" s="64"/>
      <c r="AAV10" s="64"/>
      <c r="ABA10" s="218"/>
      <c r="ABB10" s="64"/>
      <c r="ABC10" s="64"/>
      <c r="ABL10" s="64"/>
      <c r="ABQ10" s="218"/>
      <c r="ABR10" s="64"/>
      <c r="ABS10" s="64"/>
      <c r="ACB10" s="64"/>
      <c r="ACG10" s="218"/>
      <c r="ACH10" s="64"/>
      <c r="ACI10" s="64"/>
      <c r="ACR10" s="64"/>
      <c r="ACW10" s="218"/>
      <c r="ACX10" s="64"/>
      <c r="ACY10" s="64"/>
      <c r="ADH10" s="64"/>
      <c r="ADM10" s="218"/>
      <c r="ADN10" s="64"/>
      <c r="ADO10" s="64"/>
      <c r="ADX10" s="64"/>
      <c r="AEC10" s="218"/>
      <c r="AED10" s="64"/>
      <c r="AEE10" s="64"/>
      <c r="AEN10" s="64"/>
      <c r="AES10" s="218"/>
      <c r="AET10" s="64"/>
      <c r="AEU10" s="64"/>
      <c r="AFD10" s="64"/>
      <c r="AFI10" s="218"/>
      <c r="AFJ10" s="64"/>
      <c r="AFK10" s="64"/>
      <c r="AFT10" s="64"/>
      <c r="AFY10" s="218"/>
      <c r="AFZ10" s="64"/>
      <c r="AGA10" s="64"/>
      <c r="AGJ10" s="64"/>
      <c r="AGO10" s="218"/>
      <c r="AGP10" s="64"/>
      <c r="AGQ10" s="64"/>
      <c r="AGZ10" s="64"/>
      <c r="AHE10" s="218"/>
      <c r="AHF10" s="64"/>
      <c r="AHG10" s="64"/>
      <c r="AHP10" s="64"/>
      <c r="AHU10" s="218"/>
      <c r="AHV10" s="64"/>
      <c r="AHW10" s="64"/>
      <c r="AIF10" s="64"/>
      <c r="AIK10" s="218"/>
      <c r="AIL10" s="64"/>
      <c r="AIM10" s="64"/>
      <c r="AIV10" s="64"/>
      <c r="AJA10" s="218"/>
      <c r="AJB10" s="64"/>
      <c r="AJC10" s="64"/>
      <c r="AJL10" s="64"/>
      <c r="AJQ10" s="218"/>
      <c r="AJR10" s="64"/>
      <c r="AJS10" s="64"/>
      <c r="AKB10" s="64"/>
      <c r="AKG10" s="218"/>
      <c r="AKH10" s="64"/>
      <c r="AKI10" s="64"/>
      <c r="AKR10" s="64"/>
      <c r="AKW10" s="218"/>
      <c r="AKX10" s="64"/>
      <c r="AKY10" s="64"/>
      <c r="ALH10" s="64"/>
      <c r="ALM10" s="218"/>
      <c r="ALN10" s="64"/>
      <c r="ALO10" s="64"/>
      <c r="ALX10" s="64"/>
      <c r="AMC10" s="218"/>
      <c r="AMD10" s="64"/>
      <c r="AME10" s="64"/>
      <c r="AMN10" s="64"/>
      <c r="AMS10" s="218"/>
      <c r="AMT10" s="64"/>
      <c r="AMU10" s="64"/>
      <c r="AND10" s="64"/>
      <c r="ANI10" s="218"/>
      <c r="ANJ10" s="64"/>
      <c r="ANK10" s="64"/>
      <c r="ANT10" s="64"/>
      <c r="ANY10" s="218"/>
      <c r="ANZ10" s="64"/>
      <c r="AOA10" s="64"/>
      <c r="AOJ10" s="64"/>
      <c r="AOO10" s="218"/>
      <c r="AOP10" s="64"/>
      <c r="AOQ10" s="64"/>
      <c r="AOZ10" s="64"/>
      <c r="APE10" s="218"/>
      <c r="APF10" s="64"/>
      <c r="APG10" s="64"/>
      <c r="APP10" s="64"/>
      <c r="APU10" s="218"/>
      <c r="APV10" s="64"/>
      <c r="APW10" s="64"/>
      <c r="AQF10" s="64"/>
      <c r="AQK10" s="218"/>
      <c r="AQL10" s="64"/>
      <c r="AQM10" s="64"/>
      <c r="AQV10" s="64"/>
      <c r="ARA10" s="218"/>
      <c r="ARB10" s="64"/>
      <c r="ARC10" s="64"/>
      <c r="ARL10" s="64"/>
      <c r="ARQ10" s="218"/>
      <c r="ARR10" s="64"/>
      <c r="ARS10" s="64"/>
      <c r="ASB10" s="64"/>
      <c r="ASG10" s="218"/>
      <c r="ASH10" s="64"/>
      <c r="ASI10" s="64"/>
      <c r="ASR10" s="64"/>
      <c r="ASW10" s="218"/>
      <c r="ASX10" s="64"/>
      <c r="ASY10" s="64"/>
      <c r="ATH10" s="64"/>
      <c r="ATM10" s="218"/>
      <c r="ATN10" s="64"/>
      <c r="ATO10" s="64"/>
      <c r="ATX10" s="64"/>
      <c r="AUC10" s="218"/>
      <c r="AUD10" s="64"/>
      <c r="AUE10" s="64"/>
      <c r="AUN10" s="64"/>
      <c r="AUS10" s="218"/>
      <c r="AUT10" s="64"/>
      <c r="AUU10" s="64"/>
      <c r="AVD10" s="64"/>
      <c r="AVI10" s="218"/>
      <c r="AVJ10" s="64"/>
      <c r="AVK10" s="64"/>
      <c r="AVT10" s="64"/>
      <c r="AVY10" s="218"/>
      <c r="AVZ10" s="64"/>
      <c r="AWA10" s="64"/>
      <c r="AWJ10" s="64"/>
      <c r="AWO10" s="218"/>
      <c r="AWP10" s="64"/>
      <c r="AWQ10" s="64"/>
      <c r="AWZ10" s="64"/>
      <c r="AXE10" s="218"/>
      <c r="AXF10" s="64"/>
      <c r="AXG10" s="64"/>
      <c r="AXP10" s="64"/>
      <c r="AXU10" s="218"/>
      <c r="AXV10" s="64"/>
      <c r="AXW10" s="64"/>
      <c r="AYF10" s="64"/>
      <c r="AYK10" s="218"/>
      <c r="AYL10" s="64"/>
      <c r="AYM10" s="64"/>
      <c r="AYV10" s="64"/>
      <c r="AZA10" s="218"/>
      <c r="AZB10" s="64"/>
      <c r="AZC10" s="64"/>
      <c r="AZL10" s="64"/>
      <c r="AZQ10" s="218"/>
      <c r="AZR10" s="64"/>
      <c r="AZS10" s="64"/>
      <c r="BAB10" s="64"/>
      <c r="BAG10" s="218"/>
      <c r="BAH10" s="64"/>
      <c r="BAI10" s="64"/>
      <c r="BAR10" s="64"/>
      <c r="BAW10" s="218"/>
      <c r="BAX10" s="64"/>
      <c r="BAY10" s="64"/>
      <c r="BBH10" s="64"/>
      <c r="BBM10" s="218"/>
      <c r="BBN10" s="64"/>
      <c r="BBO10" s="64"/>
      <c r="BBX10" s="64"/>
      <c r="BCC10" s="218"/>
      <c r="BCD10" s="64"/>
      <c r="BCE10" s="64"/>
      <c r="BCN10" s="64"/>
      <c r="BCS10" s="218"/>
      <c r="BCT10" s="64"/>
      <c r="BCU10" s="64"/>
      <c r="BDD10" s="64"/>
      <c r="BDI10" s="218"/>
      <c r="BDJ10" s="64"/>
      <c r="BDK10" s="64"/>
      <c r="BDT10" s="64"/>
      <c r="BDY10" s="218"/>
      <c r="BDZ10" s="64"/>
      <c r="BEA10" s="64"/>
      <c r="BEJ10" s="64"/>
      <c r="BEO10" s="218"/>
      <c r="BEP10" s="64"/>
      <c r="BEQ10" s="64"/>
      <c r="BEZ10" s="64"/>
      <c r="BFE10" s="218"/>
      <c r="BFF10" s="64"/>
      <c r="BFG10" s="64"/>
      <c r="BFP10" s="64"/>
      <c r="BFU10" s="218"/>
      <c r="BFV10" s="64"/>
      <c r="BFW10" s="64"/>
      <c r="BGF10" s="64"/>
      <c r="BGK10" s="218"/>
      <c r="BGL10" s="64"/>
      <c r="BGM10" s="64"/>
      <c r="BGV10" s="64"/>
      <c r="BHA10" s="218"/>
      <c r="BHB10" s="64"/>
      <c r="BHC10" s="64"/>
      <c r="BHL10" s="64"/>
      <c r="BHQ10" s="218"/>
      <c r="BHR10" s="64"/>
      <c r="BHS10" s="64"/>
      <c r="BIB10" s="64"/>
      <c r="BIG10" s="218"/>
      <c r="BIH10" s="64"/>
      <c r="BII10" s="64"/>
      <c r="BIR10" s="64"/>
      <c r="BIW10" s="218"/>
      <c r="BIX10" s="64"/>
      <c r="BIY10" s="64"/>
      <c r="BJH10" s="64"/>
      <c r="BJM10" s="218"/>
      <c r="BJN10" s="64"/>
      <c r="BJO10" s="64"/>
      <c r="BJX10" s="64"/>
      <c r="BKC10" s="218"/>
      <c r="BKD10" s="64"/>
      <c r="BKE10" s="64"/>
      <c r="BKN10" s="64"/>
      <c r="BKS10" s="218"/>
      <c r="BKT10" s="64"/>
      <c r="BKU10" s="64"/>
      <c r="BLD10" s="64"/>
      <c r="BLI10" s="218"/>
      <c r="BLJ10" s="64"/>
      <c r="BLK10" s="64"/>
      <c r="BLT10" s="64"/>
      <c r="BLY10" s="218"/>
      <c r="BLZ10" s="64"/>
      <c r="BMA10" s="64"/>
      <c r="BMJ10" s="64"/>
      <c r="BMO10" s="218"/>
      <c r="BMP10" s="64"/>
      <c r="BMQ10" s="64"/>
      <c r="BMZ10" s="64"/>
      <c r="BNE10" s="218"/>
      <c r="BNF10" s="64"/>
      <c r="BNG10" s="64"/>
      <c r="BNP10" s="64"/>
      <c r="BNU10" s="218"/>
      <c r="BNV10" s="64"/>
      <c r="BNW10" s="64"/>
      <c r="BOF10" s="64"/>
      <c r="BOK10" s="218"/>
      <c r="BOL10" s="64"/>
      <c r="BOM10" s="64"/>
      <c r="BOV10" s="64"/>
      <c r="BPA10" s="218"/>
      <c r="BPB10" s="64"/>
      <c r="BPC10" s="64"/>
      <c r="BPL10" s="64"/>
      <c r="BPQ10" s="218"/>
      <c r="BPR10" s="64"/>
      <c r="BPS10" s="64"/>
      <c r="BQB10" s="64"/>
      <c r="BQG10" s="218"/>
      <c r="BQH10" s="64"/>
      <c r="BQI10" s="64"/>
      <c r="BQR10" s="64"/>
      <c r="BQW10" s="218"/>
      <c r="BQX10" s="64"/>
      <c r="BQY10" s="64"/>
      <c r="BRH10" s="64"/>
      <c r="BRM10" s="218"/>
      <c r="BRN10" s="64"/>
      <c r="BRO10" s="64"/>
      <c r="BRX10" s="64"/>
      <c r="BSC10" s="218"/>
      <c r="BSD10" s="64"/>
      <c r="BSE10" s="64"/>
      <c r="BSN10" s="64"/>
      <c r="BSS10" s="218"/>
      <c r="BST10" s="64"/>
      <c r="BSU10" s="64"/>
      <c r="BTD10" s="64"/>
      <c r="BTI10" s="218"/>
      <c r="BTJ10" s="64"/>
      <c r="BTK10" s="64"/>
      <c r="BTT10" s="64"/>
      <c r="BTY10" s="218"/>
      <c r="BTZ10" s="64"/>
      <c r="BUA10" s="64"/>
      <c r="BUJ10" s="64"/>
      <c r="BUO10" s="218"/>
      <c r="BUP10" s="64"/>
      <c r="BUQ10" s="64"/>
      <c r="BUZ10" s="64"/>
      <c r="BVE10" s="218"/>
      <c r="BVF10" s="64"/>
      <c r="BVG10" s="64"/>
      <c r="BVP10" s="64"/>
      <c r="BVU10" s="218"/>
      <c r="BVV10" s="64"/>
      <c r="BVW10" s="64"/>
      <c r="BWF10" s="64"/>
      <c r="BWK10" s="218"/>
      <c r="BWL10" s="64"/>
      <c r="BWM10" s="64"/>
      <c r="BWV10" s="64"/>
      <c r="BXA10" s="218"/>
      <c r="BXB10" s="64"/>
      <c r="BXC10" s="64"/>
      <c r="BXL10" s="64"/>
      <c r="BXQ10" s="218"/>
      <c r="BXR10" s="64"/>
      <c r="BXS10" s="64"/>
      <c r="BYB10" s="64"/>
      <c r="BYG10" s="218"/>
      <c r="BYH10" s="64"/>
      <c r="BYI10" s="64"/>
      <c r="BYR10" s="64"/>
      <c r="BYW10" s="218"/>
      <c r="BYX10" s="64"/>
      <c r="BYY10" s="64"/>
      <c r="BZH10" s="64"/>
      <c r="BZM10" s="218"/>
      <c r="BZN10" s="64"/>
      <c r="BZO10" s="64"/>
      <c r="BZX10" s="64"/>
      <c r="CAC10" s="218"/>
      <c r="CAD10" s="64"/>
      <c r="CAE10" s="64"/>
      <c r="CAN10" s="64"/>
      <c r="CAS10" s="218"/>
      <c r="CAT10" s="64"/>
      <c r="CAU10" s="64"/>
      <c r="CBD10" s="64"/>
      <c r="CBI10" s="218"/>
      <c r="CBJ10" s="64"/>
      <c r="CBK10" s="64"/>
      <c r="CBT10" s="64"/>
      <c r="CBY10" s="218"/>
      <c r="CBZ10" s="64"/>
      <c r="CCA10" s="64"/>
      <c r="CCJ10" s="64"/>
      <c r="CCO10" s="218"/>
      <c r="CCP10" s="64"/>
      <c r="CCQ10" s="64"/>
      <c r="CCZ10" s="64"/>
      <c r="CDE10" s="218"/>
      <c r="CDF10" s="64"/>
      <c r="CDG10" s="64"/>
      <c r="CDP10" s="64"/>
      <c r="CDU10" s="218"/>
      <c r="CDV10" s="64"/>
      <c r="CDW10" s="64"/>
      <c r="CEF10" s="64"/>
      <c r="CEK10" s="218"/>
      <c r="CEL10" s="64"/>
      <c r="CEM10" s="64"/>
      <c r="CEV10" s="64"/>
      <c r="CFA10" s="218"/>
      <c r="CFB10" s="64"/>
      <c r="CFC10" s="64"/>
      <c r="CFL10" s="64"/>
      <c r="CFQ10" s="218"/>
      <c r="CFR10" s="64"/>
      <c r="CFS10" s="64"/>
      <c r="CGB10" s="64"/>
      <c r="CGG10" s="218"/>
      <c r="CGH10" s="64"/>
      <c r="CGI10" s="64"/>
      <c r="CGR10" s="64"/>
      <c r="CGW10" s="218"/>
      <c r="CGX10" s="64"/>
      <c r="CGY10" s="64"/>
      <c r="CHH10" s="64"/>
      <c r="CHM10" s="218"/>
      <c r="CHN10" s="64"/>
      <c r="CHO10" s="64"/>
      <c r="CHX10" s="64"/>
      <c r="CIC10" s="218"/>
      <c r="CID10" s="64"/>
      <c r="CIE10" s="64"/>
      <c r="CIN10" s="64"/>
      <c r="CIS10" s="218"/>
      <c r="CIT10" s="64"/>
      <c r="CIU10" s="64"/>
      <c r="CJD10" s="64"/>
      <c r="CJI10" s="218"/>
      <c r="CJJ10" s="64"/>
      <c r="CJK10" s="64"/>
      <c r="CJT10" s="64"/>
      <c r="CJY10" s="218"/>
      <c r="CJZ10" s="64"/>
      <c r="CKA10" s="64"/>
      <c r="CKJ10" s="64"/>
      <c r="CKO10" s="218"/>
      <c r="CKP10" s="64"/>
      <c r="CKQ10" s="64"/>
      <c r="CKZ10" s="64"/>
      <c r="CLE10" s="218"/>
      <c r="CLF10" s="64"/>
      <c r="CLG10" s="64"/>
      <c r="CLP10" s="64"/>
      <c r="CLU10" s="218"/>
      <c r="CLV10" s="64"/>
      <c r="CLW10" s="64"/>
      <c r="CMF10" s="64"/>
      <c r="CMK10" s="218"/>
      <c r="CML10" s="64"/>
      <c r="CMM10" s="64"/>
      <c r="CMV10" s="64"/>
      <c r="CNA10" s="218"/>
      <c r="CNB10" s="64"/>
      <c r="CNC10" s="64"/>
      <c r="CNL10" s="64"/>
      <c r="CNQ10" s="218"/>
      <c r="CNR10" s="64"/>
      <c r="CNS10" s="64"/>
      <c r="COB10" s="64"/>
      <c r="COG10" s="218"/>
      <c r="COH10" s="64"/>
      <c r="COI10" s="64"/>
      <c r="COR10" s="64"/>
      <c r="COW10" s="218"/>
      <c r="COX10" s="64"/>
      <c r="COY10" s="64"/>
      <c r="CPH10" s="64"/>
      <c r="CPM10" s="218"/>
      <c r="CPN10" s="64"/>
      <c r="CPO10" s="64"/>
      <c r="CPX10" s="64"/>
      <c r="CQC10" s="218"/>
      <c r="CQD10" s="64"/>
      <c r="CQE10" s="64"/>
      <c r="CQN10" s="64"/>
      <c r="CQS10" s="218"/>
      <c r="CQT10" s="64"/>
      <c r="CQU10" s="64"/>
      <c r="CRD10" s="64"/>
      <c r="CRI10" s="218"/>
      <c r="CRJ10" s="64"/>
      <c r="CRK10" s="64"/>
      <c r="CRT10" s="64"/>
      <c r="CRY10" s="218"/>
      <c r="CRZ10" s="64"/>
      <c r="CSA10" s="64"/>
      <c r="CSJ10" s="64"/>
      <c r="CSO10" s="218"/>
      <c r="CSP10" s="64"/>
      <c r="CSQ10" s="64"/>
      <c r="CSZ10" s="64"/>
      <c r="CTE10" s="218"/>
      <c r="CTF10" s="64"/>
      <c r="CTG10" s="64"/>
      <c r="CTP10" s="64"/>
      <c r="CTU10" s="218"/>
      <c r="CTV10" s="64"/>
      <c r="CTW10" s="64"/>
      <c r="CUF10" s="64"/>
      <c r="CUK10" s="218"/>
      <c r="CUL10" s="64"/>
      <c r="CUM10" s="64"/>
      <c r="CUV10" s="64"/>
      <c r="CVA10" s="218"/>
      <c r="CVB10" s="64"/>
      <c r="CVC10" s="64"/>
      <c r="CVL10" s="64"/>
      <c r="CVQ10" s="218"/>
      <c r="CVR10" s="64"/>
      <c r="CVS10" s="64"/>
      <c r="CWB10" s="64"/>
      <c r="CWG10" s="218"/>
      <c r="CWH10" s="64"/>
      <c r="CWI10" s="64"/>
      <c r="CWR10" s="64"/>
      <c r="CWW10" s="218"/>
      <c r="CWX10" s="64"/>
      <c r="CWY10" s="64"/>
      <c r="CXH10" s="64"/>
      <c r="CXM10" s="218"/>
      <c r="CXN10" s="64"/>
      <c r="CXO10" s="64"/>
      <c r="CXX10" s="64"/>
      <c r="CYC10" s="218"/>
      <c r="CYD10" s="64"/>
      <c r="CYE10" s="64"/>
      <c r="CYN10" s="64"/>
      <c r="CYS10" s="218"/>
      <c r="CYT10" s="64"/>
      <c r="CYU10" s="64"/>
      <c r="CZD10" s="64"/>
      <c r="CZI10" s="218"/>
      <c r="CZJ10" s="64"/>
      <c r="CZK10" s="64"/>
      <c r="CZT10" s="64"/>
      <c r="CZY10" s="218"/>
      <c r="CZZ10" s="64"/>
      <c r="DAA10" s="64"/>
      <c r="DAJ10" s="64"/>
      <c r="DAO10" s="218"/>
      <c r="DAP10" s="64"/>
      <c r="DAQ10" s="64"/>
      <c r="DAZ10" s="64"/>
      <c r="DBE10" s="218"/>
      <c r="DBF10" s="64"/>
      <c r="DBG10" s="64"/>
      <c r="DBP10" s="64"/>
      <c r="DBU10" s="218"/>
      <c r="DBV10" s="64"/>
      <c r="DBW10" s="64"/>
      <c r="DCF10" s="64"/>
      <c r="DCK10" s="218"/>
      <c r="DCL10" s="64"/>
      <c r="DCM10" s="64"/>
      <c r="DCV10" s="64"/>
      <c r="DDA10" s="218"/>
      <c r="DDB10" s="64"/>
      <c r="DDC10" s="64"/>
      <c r="DDL10" s="64"/>
      <c r="DDQ10" s="218"/>
      <c r="DDR10" s="64"/>
      <c r="DDS10" s="64"/>
      <c r="DEB10" s="64"/>
      <c r="DEG10" s="218"/>
      <c r="DEH10" s="64"/>
      <c r="DEI10" s="64"/>
      <c r="DER10" s="64"/>
      <c r="DEW10" s="218"/>
      <c r="DEX10" s="64"/>
      <c r="DEY10" s="64"/>
      <c r="DFH10" s="64"/>
      <c r="DFM10" s="218"/>
      <c r="DFN10" s="64"/>
      <c r="DFO10" s="64"/>
      <c r="DFX10" s="64"/>
      <c r="DGC10" s="218"/>
      <c r="DGD10" s="64"/>
      <c r="DGE10" s="64"/>
      <c r="DGN10" s="64"/>
      <c r="DGS10" s="218"/>
      <c r="DGT10" s="64"/>
      <c r="DGU10" s="64"/>
      <c r="DHD10" s="64"/>
      <c r="DHI10" s="218"/>
      <c r="DHJ10" s="64"/>
      <c r="DHK10" s="64"/>
      <c r="DHT10" s="64"/>
      <c r="DHY10" s="218"/>
      <c r="DHZ10" s="64"/>
      <c r="DIA10" s="64"/>
      <c r="DIJ10" s="64"/>
      <c r="DIO10" s="218"/>
      <c r="DIP10" s="64"/>
      <c r="DIQ10" s="64"/>
      <c r="DIZ10" s="64"/>
      <c r="DJE10" s="218"/>
      <c r="DJF10" s="64"/>
      <c r="DJG10" s="64"/>
      <c r="DJP10" s="64"/>
      <c r="DJU10" s="218"/>
      <c r="DJV10" s="64"/>
      <c r="DJW10" s="64"/>
      <c r="DKF10" s="64"/>
      <c r="DKK10" s="218"/>
      <c r="DKL10" s="64"/>
      <c r="DKM10" s="64"/>
      <c r="DKV10" s="64"/>
      <c r="DLA10" s="218"/>
      <c r="DLB10" s="64"/>
      <c r="DLC10" s="64"/>
      <c r="DLL10" s="64"/>
      <c r="DLQ10" s="218"/>
      <c r="DLR10" s="64"/>
      <c r="DLS10" s="64"/>
      <c r="DMB10" s="64"/>
      <c r="DMG10" s="218"/>
      <c r="DMH10" s="64"/>
      <c r="DMI10" s="64"/>
      <c r="DMR10" s="64"/>
      <c r="DMW10" s="218"/>
      <c r="DMX10" s="64"/>
      <c r="DMY10" s="64"/>
      <c r="DNH10" s="64"/>
      <c r="DNM10" s="218"/>
      <c r="DNN10" s="64"/>
      <c r="DNO10" s="64"/>
      <c r="DNX10" s="64"/>
      <c r="DOC10" s="218"/>
      <c r="DOD10" s="64"/>
      <c r="DOE10" s="64"/>
      <c r="DON10" s="64"/>
      <c r="DOS10" s="218"/>
      <c r="DOT10" s="64"/>
      <c r="DOU10" s="64"/>
      <c r="DPD10" s="64"/>
      <c r="DPI10" s="218"/>
      <c r="DPJ10" s="64"/>
      <c r="DPK10" s="64"/>
      <c r="DPT10" s="64"/>
      <c r="DPY10" s="218"/>
      <c r="DPZ10" s="64"/>
      <c r="DQA10" s="64"/>
      <c r="DQJ10" s="64"/>
      <c r="DQO10" s="218"/>
      <c r="DQP10" s="64"/>
      <c r="DQQ10" s="64"/>
      <c r="DQZ10" s="64"/>
      <c r="DRE10" s="218"/>
      <c r="DRF10" s="64"/>
      <c r="DRG10" s="64"/>
      <c r="DRP10" s="64"/>
      <c r="DRU10" s="218"/>
      <c r="DRV10" s="64"/>
      <c r="DRW10" s="64"/>
      <c r="DSF10" s="64"/>
      <c r="DSK10" s="218"/>
      <c r="DSL10" s="64"/>
      <c r="DSM10" s="64"/>
      <c r="DSV10" s="64"/>
      <c r="DTA10" s="218"/>
      <c r="DTB10" s="64"/>
      <c r="DTC10" s="64"/>
      <c r="DTL10" s="64"/>
      <c r="DTQ10" s="218"/>
      <c r="DTR10" s="64"/>
      <c r="DTS10" s="64"/>
      <c r="DUB10" s="64"/>
      <c r="DUG10" s="218"/>
      <c r="DUH10" s="64"/>
      <c r="DUI10" s="64"/>
      <c r="DUR10" s="64"/>
      <c r="DUW10" s="218"/>
      <c r="DUX10" s="64"/>
      <c r="DUY10" s="64"/>
      <c r="DVH10" s="64"/>
      <c r="DVM10" s="218"/>
      <c r="DVN10" s="64"/>
      <c r="DVO10" s="64"/>
      <c r="DVX10" s="64"/>
      <c r="DWC10" s="218"/>
      <c r="DWD10" s="64"/>
      <c r="DWE10" s="64"/>
      <c r="DWN10" s="64"/>
      <c r="DWS10" s="218"/>
      <c r="DWT10" s="64"/>
      <c r="DWU10" s="64"/>
      <c r="DXD10" s="64"/>
      <c r="DXI10" s="218"/>
      <c r="DXJ10" s="64"/>
      <c r="DXK10" s="64"/>
      <c r="DXT10" s="64"/>
      <c r="DXY10" s="218"/>
      <c r="DXZ10" s="64"/>
      <c r="DYA10" s="64"/>
      <c r="DYJ10" s="64"/>
      <c r="DYO10" s="218"/>
      <c r="DYP10" s="64"/>
      <c r="DYQ10" s="64"/>
      <c r="DYZ10" s="64"/>
      <c r="DZE10" s="218"/>
      <c r="DZF10" s="64"/>
      <c r="DZG10" s="64"/>
      <c r="DZP10" s="64"/>
      <c r="DZU10" s="218"/>
      <c r="DZV10" s="64"/>
      <c r="DZW10" s="64"/>
      <c r="EAF10" s="64"/>
      <c r="EAK10" s="218"/>
      <c r="EAL10" s="64"/>
      <c r="EAM10" s="64"/>
      <c r="EAV10" s="64"/>
      <c r="EBA10" s="218"/>
      <c r="EBB10" s="64"/>
      <c r="EBC10" s="64"/>
      <c r="EBL10" s="64"/>
      <c r="EBQ10" s="218"/>
      <c r="EBR10" s="64"/>
      <c r="EBS10" s="64"/>
      <c r="ECB10" s="64"/>
      <c r="ECG10" s="218"/>
      <c r="ECH10" s="64"/>
      <c r="ECI10" s="64"/>
      <c r="ECR10" s="64"/>
      <c r="ECW10" s="218"/>
      <c r="ECX10" s="64"/>
      <c r="ECY10" s="64"/>
      <c r="EDH10" s="64"/>
      <c r="EDM10" s="218"/>
      <c r="EDN10" s="64"/>
      <c r="EDO10" s="64"/>
      <c r="EDX10" s="64"/>
      <c r="EEC10" s="218"/>
      <c r="EED10" s="64"/>
      <c r="EEE10" s="64"/>
      <c r="EEN10" s="64"/>
      <c r="EES10" s="218"/>
      <c r="EET10" s="64"/>
      <c r="EEU10" s="64"/>
      <c r="EFD10" s="64"/>
      <c r="EFI10" s="218"/>
      <c r="EFJ10" s="64"/>
      <c r="EFK10" s="64"/>
      <c r="EFT10" s="64"/>
      <c r="EFY10" s="218"/>
      <c r="EFZ10" s="64"/>
      <c r="EGA10" s="64"/>
      <c r="EGJ10" s="64"/>
      <c r="EGO10" s="218"/>
      <c r="EGP10" s="64"/>
      <c r="EGQ10" s="64"/>
      <c r="EGZ10" s="64"/>
      <c r="EHE10" s="218"/>
      <c r="EHF10" s="64"/>
      <c r="EHG10" s="64"/>
      <c r="EHP10" s="64"/>
      <c r="EHU10" s="218"/>
      <c r="EHV10" s="64"/>
      <c r="EHW10" s="64"/>
      <c r="EIF10" s="64"/>
      <c r="EIK10" s="218"/>
      <c r="EIL10" s="64"/>
      <c r="EIM10" s="64"/>
      <c r="EIV10" s="64"/>
      <c r="EJA10" s="218"/>
      <c r="EJB10" s="64"/>
      <c r="EJC10" s="64"/>
      <c r="EJL10" s="64"/>
      <c r="EJQ10" s="218"/>
      <c r="EJR10" s="64"/>
      <c r="EJS10" s="64"/>
      <c r="EKB10" s="64"/>
      <c r="EKG10" s="218"/>
      <c r="EKH10" s="64"/>
      <c r="EKI10" s="64"/>
      <c r="EKR10" s="64"/>
      <c r="EKW10" s="218"/>
      <c r="EKX10" s="64"/>
      <c r="EKY10" s="64"/>
      <c r="ELH10" s="64"/>
      <c r="ELM10" s="218"/>
      <c r="ELN10" s="64"/>
      <c r="ELO10" s="64"/>
      <c r="ELX10" s="64"/>
      <c r="EMC10" s="218"/>
      <c r="EMD10" s="64"/>
      <c r="EME10" s="64"/>
      <c r="EMN10" s="64"/>
      <c r="EMS10" s="218"/>
      <c r="EMT10" s="64"/>
      <c r="EMU10" s="64"/>
      <c r="END10" s="64"/>
      <c r="ENI10" s="218"/>
      <c r="ENJ10" s="64"/>
      <c r="ENK10" s="64"/>
      <c r="ENT10" s="64"/>
      <c r="ENY10" s="218"/>
      <c r="ENZ10" s="64"/>
      <c r="EOA10" s="64"/>
      <c r="EOJ10" s="64"/>
      <c r="EOO10" s="218"/>
      <c r="EOP10" s="64"/>
      <c r="EOQ10" s="64"/>
      <c r="EOZ10" s="64"/>
      <c r="EPE10" s="218"/>
      <c r="EPF10" s="64"/>
      <c r="EPG10" s="64"/>
      <c r="EPP10" s="64"/>
      <c r="EPU10" s="218"/>
      <c r="EPV10" s="64"/>
      <c r="EPW10" s="64"/>
      <c r="EQF10" s="64"/>
      <c r="EQK10" s="218"/>
      <c r="EQL10" s="64"/>
      <c r="EQM10" s="64"/>
      <c r="EQV10" s="64"/>
      <c r="ERA10" s="218"/>
      <c r="ERB10" s="64"/>
      <c r="ERC10" s="64"/>
      <c r="ERL10" s="64"/>
      <c r="ERQ10" s="218"/>
      <c r="ERR10" s="64"/>
      <c r="ERS10" s="64"/>
      <c r="ESB10" s="64"/>
      <c r="ESG10" s="218"/>
      <c r="ESH10" s="64"/>
      <c r="ESI10" s="64"/>
      <c r="ESR10" s="64"/>
      <c r="ESW10" s="218"/>
      <c r="ESX10" s="64"/>
      <c r="ESY10" s="64"/>
      <c r="ETH10" s="64"/>
      <c r="ETM10" s="218"/>
      <c r="ETN10" s="64"/>
      <c r="ETO10" s="64"/>
      <c r="ETX10" s="64"/>
      <c r="EUC10" s="218"/>
      <c r="EUD10" s="64"/>
      <c r="EUE10" s="64"/>
      <c r="EUN10" s="64"/>
      <c r="EUS10" s="218"/>
      <c r="EUT10" s="64"/>
      <c r="EUU10" s="64"/>
      <c r="EVD10" s="64"/>
      <c r="EVI10" s="218"/>
      <c r="EVJ10" s="64"/>
      <c r="EVK10" s="64"/>
      <c r="EVT10" s="64"/>
      <c r="EVY10" s="218"/>
      <c r="EVZ10" s="64"/>
      <c r="EWA10" s="64"/>
      <c r="EWJ10" s="64"/>
      <c r="EWO10" s="218"/>
      <c r="EWP10" s="64"/>
      <c r="EWQ10" s="64"/>
      <c r="EWZ10" s="64"/>
      <c r="EXE10" s="218"/>
      <c r="EXF10" s="64"/>
      <c r="EXG10" s="64"/>
      <c r="EXP10" s="64"/>
      <c r="EXU10" s="218"/>
      <c r="EXV10" s="64"/>
      <c r="EXW10" s="64"/>
      <c r="EYF10" s="64"/>
      <c r="EYK10" s="218"/>
      <c r="EYL10" s="64"/>
      <c r="EYM10" s="64"/>
      <c r="EYV10" s="64"/>
      <c r="EZA10" s="218"/>
      <c r="EZB10" s="64"/>
      <c r="EZC10" s="64"/>
      <c r="EZL10" s="64"/>
      <c r="EZQ10" s="218"/>
      <c r="EZR10" s="64"/>
      <c r="EZS10" s="64"/>
      <c r="FAB10" s="64"/>
      <c r="FAG10" s="218"/>
      <c r="FAH10" s="64"/>
      <c r="FAI10" s="64"/>
      <c r="FAR10" s="64"/>
      <c r="FAW10" s="218"/>
      <c r="FAX10" s="64"/>
      <c r="FAY10" s="64"/>
      <c r="FBH10" s="64"/>
      <c r="FBM10" s="218"/>
      <c r="FBN10" s="64"/>
      <c r="FBO10" s="64"/>
      <c r="FBX10" s="64"/>
      <c r="FCC10" s="218"/>
      <c r="FCD10" s="64"/>
      <c r="FCE10" s="64"/>
      <c r="FCN10" s="64"/>
      <c r="FCS10" s="218"/>
      <c r="FCT10" s="64"/>
      <c r="FCU10" s="64"/>
      <c r="FDD10" s="64"/>
      <c r="FDI10" s="218"/>
      <c r="FDJ10" s="64"/>
      <c r="FDK10" s="64"/>
      <c r="FDT10" s="64"/>
      <c r="FDY10" s="218"/>
      <c r="FDZ10" s="64"/>
      <c r="FEA10" s="64"/>
      <c r="FEJ10" s="64"/>
      <c r="FEO10" s="218"/>
      <c r="FEP10" s="64"/>
      <c r="FEQ10" s="64"/>
      <c r="FEZ10" s="64"/>
      <c r="FFE10" s="218"/>
      <c r="FFF10" s="64"/>
      <c r="FFG10" s="64"/>
      <c r="FFP10" s="64"/>
      <c r="FFU10" s="218"/>
      <c r="FFV10" s="64"/>
      <c r="FFW10" s="64"/>
      <c r="FGF10" s="64"/>
      <c r="FGK10" s="218"/>
      <c r="FGL10" s="64"/>
      <c r="FGM10" s="64"/>
      <c r="FGV10" s="64"/>
      <c r="FHA10" s="218"/>
      <c r="FHB10" s="64"/>
      <c r="FHC10" s="64"/>
      <c r="FHL10" s="64"/>
      <c r="FHQ10" s="218"/>
      <c r="FHR10" s="64"/>
      <c r="FHS10" s="64"/>
      <c r="FIB10" s="64"/>
      <c r="FIG10" s="218"/>
      <c r="FIH10" s="64"/>
      <c r="FII10" s="64"/>
      <c r="FIR10" s="64"/>
      <c r="FIW10" s="218"/>
      <c r="FIX10" s="64"/>
      <c r="FIY10" s="64"/>
      <c r="FJH10" s="64"/>
      <c r="FJM10" s="218"/>
      <c r="FJN10" s="64"/>
      <c r="FJO10" s="64"/>
      <c r="FJX10" s="64"/>
      <c r="FKC10" s="218"/>
      <c r="FKD10" s="64"/>
      <c r="FKE10" s="64"/>
      <c r="FKN10" s="64"/>
      <c r="FKS10" s="218"/>
      <c r="FKT10" s="64"/>
      <c r="FKU10" s="64"/>
      <c r="FLD10" s="64"/>
      <c r="FLI10" s="218"/>
      <c r="FLJ10" s="64"/>
      <c r="FLK10" s="64"/>
      <c r="FLT10" s="64"/>
      <c r="FLY10" s="218"/>
      <c r="FLZ10" s="64"/>
      <c r="FMA10" s="64"/>
      <c r="FMJ10" s="64"/>
      <c r="FMO10" s="218"/>
      <c r="FMP10" s="64"/>
      <c r="FMQ10" s="64"/>
      <c r="FMZ10" s="64"/>
      <c r="FNE10" s="218"/>
      <c r="FNF10" s="64"/>
      <c r="FNG10" s="64"/>
      <c r="FNP10" s="64"/>
      <c r="FNU10" s="218"/>
      <c r="FNV10" s="64"/>
      <c r="FNW10" s="64"/>
      <c r="FOF10" s="64"/>
      <c r="FOK10" s="218"/>
      <c r="FOL10" s="64"/>
      <c r="FOM10" s="64"/>
      <c r="FOV10" s="64"/>
      <c r="FPA10" s="218"/>
      <c r="FPB10" s="64"/>
      <c r="FPC10" s="64"/>
      <c r="FPL10" s="64"/>
      <c r="FPQ10" s="218"/>
      <c r="FPR10" s="64"/>
      <c r="FPS10" s="64"/>
      <c r="FQB10" s="64"/>
      <c r="FQG10" s="218"/>
      <c r="FQH10" s="64"/>
      <c r="FQI10" s="64"/>
      <c r="FQR10" s="64"/>
      <c r="FQW10" s="218"/>
      <c r="FQX10" s="64"/>
      <c r="FQY10" s="64"/>
      <c r="FRH10" s="64"/>
      <c r="FRM10" s="218"/>
      <c r="FRN10" s="64"/>
      <c r="FRO10" s="64"/>
      <c r="FRX10" s="64"/>
      <c r="FSC10" s="218"/>
      <c r="FSD10" s="64"/>
      <c r="FSE10" s="64"/>
      <c r="FSN10" s="64"/>
      <c r="FSS10" s="218"/>
      <c r="FST10" s="64"/>
      <c r="FSU10" s="64"/>
      <c r="FTD10" s="64"/>
      <c r="FTI10" s="218"/>
      <c r="FTJ10" s="64"/>
      <c r="FTK10" s="64"/>
      <c r="FTT10" s="64"/>
      <c r="FTY10" s="218"/>
      <c r="FTZ10" s="64"/>
      <c r="FUA10" s="64"/>
      <c r="FUJ10" s="64"/>
      <c r="FUO10" s="218"/>
      <c r="FUP10" s="64"/>
      <c r="FUQ10" s="64"/>
      <c r="FUZ10" s="64"/>
      <c r="FVE10" s="218"/>
      <c r="FVF10" s="64"/>
      <c r="FVG10" s="64"/>
      <c r="FVP10" s="64"/>
      <c r="FVU10" s="218"/>
      <c r="FVV10" s="64"/>
      <c r="FVW10" s="64"/>
      <c r="FWF10" s="64"/>
      <c r="FWK10" s="218"/>
      <c r="FWL10" s="64"/>
      <c r="FWM10" s="64"/>
      <c r="FWV10" s="64"/>
      <c r="FXA10" s="218"/>
      <c r="FXB10" s="64"/>
      <c r="FXC10" s="64"/>
      <c r="FXL10" s="64"/>
      <c r="FXQ10" s="218"/>
      <c r="FXR10" s="64"/>
      <c r="FXS10" s="64"/>
      <c r="FYB10" s="64"/>
      <c r="FYG10" s="218"/>
      <c r="FYH10" s="64"/>
      <c r="FYI10" s="64"/>
      <c r="FYR10" s="64"/>
      <c r="FYW10" s="218"/>
      <c r="FYX10" s="64"/>
      <c r="FYY10" s="64"/>
      <c r="FZH10" s="64"/>
      <c r="FZM10" s="218"/>
      <c r="FZN10" s="64"/>
      <c r="FZO10" s="64"/>
      <c r="FZX10" s="64"/>
      <c r="GAC10" s="218"/>
      <c r="GAD10" s="64"/>
      <c r="GAE10" s="64"/>
      <c r="GAN10" s="64"/>
      <c r="GAS10" s="218"/>
      <c r="GAT10" s="64"/>
      <c r="GAU10" s="64"/>
      <c r="GBD10" s="64"/>
      <c r="GBI10" s="218"/>
      <c r="GBJ10" s="64"/>
      <c r="GBK10" s="64"/>
      <c r="GBT10" s="64"/>
      <c r="GBY10" s="218"/>
      <c r="GBZ10" s="64"/>
      <c r="GCA10" s="64"/>
      <c r="GCJ10" s="64"/>
      <c r="GCO10" s="218"/>
      <c r="GCP10" s="64"/>
      <c r="GCQ10" s="64"/>
      <c r="GCZ10" s="64"/>
      <c r="GDE10" s="218"/>
      <c r="GDF10" s="64"/>
      <c r="GDG10" s="64"/>
      <c r="GDP10" s="64"/>
      <c r="GDU10" s="218"/>
      <c r="GDV10" s="64"/>
      <c r="GDW10" s="64"/>
      <c r="GEF10" s="64"/>
      <c r="GEK10" s="218"/>
      <c r="GEL10" s="64"/>
      <c r="GEM10" s="64"/>
      <c r="GEV10" s="64"/>
      <c r="GFA10" s="218"/>
      <c r="GFB10" s="64"/>
      <c r="GFC10" s="64"/>
      <c r="GFL10" s="64"/>
      <c r="GFQ10" s="218"/>
      <c r="GFR10" s="64"/>
      <c r="GFS10" s="64"/>
      <c r="GGB10" s="64"/>
      <c r="GGG10" s="218"/>
      <c r="GGH10" s="64"/>
      <c r="GGI10" s="64"/>
      <c r="GGR10" s="64"/>
      <c r="GGW10" s="218"/>
      <c r="GGX10" s="64"/>
      <c r="GGY10" s="64"/>
      <c r="GHH10" s="64"/>
      <c r="GHM10" s="218"/>
      <c r="GHN10" s="64"/>
      <c r="GHO10" s="64"/>
      <c r="GHX10" s="64"/>
      <c r="GIC10" s="218"/>
      <c r="GID10" s="64"/>
      <c r="GIE10" s="64"/>
      <c r="GIN10" s="64"/>
      <c r="GIS10" s="218"/>
      <c r="GIT10" s="64"/>
      <c r="GIU10" s="64"/>
      <c r="GJD10" s="64"/>
      <c r="GJI10" s="218"/>
      <c r="GJJ10" s="64"/>
      <c r="GJK10" s="64"/>
      <c r="GJT10" s="64"/>
      <c r="GJY10" s="218"/>
      <c r="GJZ10" s="64"/>
      <c r="GKA10" s="64"/>
      <c r="GKJ10" s="64"/>
      <c r="GKO10" s="218"/>
      <c r="GKP10" s="64"/>
      <c r="GKQ10" s="64"/>
      <c r="GKZ10" s="64"/>
      <c r="GLE10" s="218"/>
      <c r="GLF10" s="64"/>
      <c r="GLG10" s="64"/>
      <c r="GLP10" s="64"/>
      <c r="GLU10" s="218"/>
      <c r="GLV10" s="64"/>
      <c r="GLW10" s="64"/>
      <c r="GMF10" s="64"/>
      <c r="GMK10" s="218"/>
      <c r="GML10" s="64"/>
      <c r="GMM10" s="64"/>
      <c r="GMV10" s="64"/>
      <c r="GNA10" s="218"/>
      <c r="GNB10" s="64"/>
      <c r="GNC10" s="64"/>
      <c r="GNL10" s="64"/>
      <c r="GNQ10" s="218"/>
      <c r="GNR10" s="64"/>
      <c r="GNS10" s="64"/>
      <c r="GOB10" s="64"/>
      <c r="GOG10" s="218"/>
      <c r="GOH10" s="64"/>
      <c r="GOI10" s="64"/>
      <c r="GOR10" s="64"/>
      <c r="GOW10" s="218"/>
      <c r="GOX10" s="64"/>
      <c r="GOY10" s="64"/>
      <c r="GPH10" s="64"/>
      <c r="GPM10" s="218"/>
      <c r="GPN10" s="64"/>
      <c r="GPO10" s="64"/>
      <c r="GPX10" s="64"/>
      <c r="GQC10" s="218"/>
      <c r="GQD10" s="64"/>
      <c r="GQE10" s="64"/>
      <c r="GQN10" s="64"/>
      <c r="GQS10" s="218"/>
      <c r="GQT10" s="64"/>
      <c r="GQU10" s="64"/>
      <c r="GRD10" s="64"/>
      <c r="GRI10" s="218"/>
      <c r="GRJ10" s="64"/>
      <c r="GRK10" s="64"/>
      <c r="GRT10" s="64"/>
      <c r="GRY10" s="218"/>
      <c r="GRZ10" s="64"/>
      <c r="GSA10" s="64"/>
      <c r="GSJ10" s="64"/>
      <c r="GSO10" s="218"/>
      <c r="GSP10" s="64"/>
      <c r="GSQ10" s="64"/>
      <c r="GSZ10" s="64"/>
      <c r="GTE10" s="218"/>
      <c r="GTF10" s="64"/>
      <c r="GTG10" s="64"/>
      <c r="GTP10" s="64"/>
      <c r="GTU10" s="218"/>
      <c r="GTV10" s="64"/>
      <c r="GTW10" s="64"/>
      <c r="GUF10" s="64"/>
      <c r="GUK10" s="218"/>
      <c r="GUL10" s="64"/>
      <c r="GUM10" s="64"/>
      <c r="GUV10" s="64"/>
      <c r="GVA10" s="218"/>
      <c r="GVB10" s="64"/>
      <c r="GVC10" s="64"/>
      <c r="GVL10" s="64"/>
      <c r="GVQ10" s="218"/>
      <c r="GVR10" s="64"/>
      <c r="GVS10" s="64"/>
      <c r="GWB10" s="64"/>
      <c r="GWG10" s="218"/>
      <c r="GWH10" s="64"/>
      <c r="GWI10" s="64"/>
      <c r="GWR10" s="64"/>
      <c r="GWW10" s="218"/>
      <c r="GWX10" s="64"/>
      <c r="GWY10" s="64"/>
      <c r="GXH10" s="64"/>
      <c r="GXM10" s="218"/>
      <c r="GXN10" s="64"/>
      <c r="GXO10" s="64"/>
      <c r="GXX10" s="64"/>
      <c r="GYC10" s="218"/>
      <c r="GYD10" s="64"/>
      <c r="GYE10" s="64"/>
      <c r="GYN10" s="64"/>
      <c r="GYS10" s="218"/>
      <c r="GYT10" s="64"/>
      <c r="GYU10" s="64"/>
      <c r="GZD10" s="64"/>
      <c r="GZI10" s="218"/>
      <c r="GZJ10" s="64"/>
      <c r="GZK10" s="64"/>
      <c r="GZT10" s="64"/>
      <c r="GZY10" s="218"/>
      <c r="GZZ10" s="64"/>
      <c r="HAA10" s="64"/>
      <c r="HAJ10" s="64"/>
      <c r="HAO10" s="218"/>
      <c r="HAP10" s="64"/>
      <c r="HAQ10" s="64"/>
      <c r="HAZ10" s="64"/>
      <c r="HBE10" s="218"/>
      <c r="HBF10" s="64"/>
      <c r="HBG10" s="64"/>
      <c r="HBP10" s="64"/>
      <c r="HBU10" s="218"/>
      <c r="HBV10" s="64"/>
      <c r="HBW10" s="64"/>
      <c r="HCF10" s="64"/>
      <c r="HCK10" s="218"/>
      <c r="HCL10" s="64"/>
      <c r="HCM10" s="64"/>
      <c r="HCV10" s="64"/>
      <c r="HDA10" s="218"/>
      <c r="HDB10" s="64"/>
      <c r="HDC10" s="64"/>
      <c r="HDL10" s="64"/>
      <c r="HDQ10" s="218"/>
      <c r="HDR10" s="64"/>
      <c r="HDS10" s="64"/>
      <c r="HEB10" s="64"/>
      <c r="HEG10" s="218"/>
      <c r="HEH10" s="64"/>
      <c r="HEI10" s="64"/>
      <c r="HER10" s="64"/>
      <c r="HEW10" s="218"/>
      <c r="HEX10" s="64"/>
      <c r="HEY10" s="64"/>
      <c r="HFH10" s="64"/>
      <c r="HFM10" s="218"/>
      <c r="HFN10" s="64"/>
      <c r="HFO10" s="64"/>
      <c r="HFX10" s="64"/>
      <c r="HGC10" s="218"/>
      <c r="HGD10" s="64"/>
      <c r="HGE10" s="64"/>
      <c r="HGN10" s="64"/>
      <c r="HGS10" s="218"/>
      <c r="HGT10" s="64"/>
      <c r="HGU10" s="64"/>
      <c r="HHD10" s="64"/>
      <c r="HHI10" s="218"/>
      <c r="HHJ10" s="64"/>
      <c r="HHK10" s="64"/>
      <c r="HHT10" s="64"/>
      <c r="HHY10" s="218"/>
      <c r="HHZ10" s="64"/>
      <c r="HIA10" s="64"/>
      <c r="HIJ10" s="64"/>
      <c r="HIO10" s="218"/>
      <c r="HIP10" s="64"/>
      <c r="HIQ10" s="64"/>
      <c r="HIZ10" s="64"/>
      <c r="HJE10" s="218"/>
      <c r="HJF10" s="64"/>
      <c r="HJG10" s="64"/>
      <c r="HJP10" s="64"/>
      <c r="HJU10" s="218"/>
      <c r="HJV10" s="64"/>
      <c r="HJW10" s="64"/>
      <c r="HKF10" s="64"/>
      <c r="HKK10" s="218"/>
      <c r="HKL10" s="64"/>
      <c r="HKM10" s="64"/>
      <c r="HKV10" s="64"/>
      <c r="HLA10" s="218"/>
      <c r="HLB10" s="64"/>
      <c r="HLC10" s="64"/>
      <c r="HLL10" s="64"/>
      <c r="HLQ10" s="218"/>
      <c r="HLR10" s="64"/>
      <c r="HLS10" s="64"/>
      <c r="HMB10" s="64"/>
      <c r="HMG10" s="218"/>
      <c r="HMH10" s="64"/>
      <c r="HMI10" s="64"/>
      <c r="HMR10" s="64"/>
      <c r="HMW10" s="218"/>
      <c r="HMX10" s="64"/>
      <c r="HMY10" s="64"/>
      <c r="HNH10" s="64"/>
      <c r="HNM10" s="218"/>
      <c r="HNN10" s="64"/>
      <c r="HNO10" s="64"/>
      <c r="HNX10" s="64"/>
      <c r="HOC10" s="218"/>
      <c r="HOD10" s="64"/>
      <c r="HOE10" s="64"/>
      <c r="HON10" s="64"/>
      <c r="HOS10" s="218"/>
      <c r="HOT10" s="64"/>
      <c r="HOU10" s="64"/>
      <c r="HPD10" s="64"/>
      <c r="HPI10" s="218"/>
      <c r="HPJ10" s="64"/>
      <c r="HPK10" s="64"/>
      <c r="HPT10" s="64"/>
      <c r="HPY10" s="218"/>
      <c r="HPZ10" s="64"/>
      <c r="HQA10" s="64"/>
      <c r="HQJ10" s="64"/>
      <c r="HQO10" s="218"/>
      <c r="HQP10" s="64"/>
      <c r="HQQ10" s="64"/>
      <c r="HQZ10" s="64"/>
      <c r="HRE10" s="218"/>
      <c r="HRF10" s="64"/>
      <c r="HRG10" s="64"/>
      <c r="HRP10" s="64"/>
      <c r="HRU10" s="218"/>
      <c r="HRV10" s="64"/>
      <c r="HRW10" s="64"/>
      <c r="HSF10" s="64"/>
      <c r="HSK10" s="218"/>
      <c r="HSL10" s="64"/>
      <c r="HSM10" s="64"/>
      <c r="HSV10" s="64"/>
      <c r="HTA10" s="218"/>
      <c r="HTB10" s="64"/>
      <c r="HTC10" s="64"/>
      <c r="HTL10" s="64"/>
      <c r="HTQ10" s="218"/>
      <c r="HTR10" s="64"/>
      <c r="HTS10" s="64"/>
      <c r="HUB10" s="64"/>
      <c r="HUG10" s="218"/>
      <c r="HUH10" s="64"/>
      <c r="HUI10" s="64"/>
      <c r="HUR10" s="64"/>
      <c r="HUW10" s="218"/>
      <c r="HUX10" s="64"/>
      <c r="HUY10" s="64"/>
      <c r="HVH10" s="64"/>
      <c r="HVM10" s="218"/>
      <c r="HVN10" s="64"/>
      <c r="HVO10" s="64"/>
      <c r="HVX10" s="64"/>
      <c r="HWC10" s="218"/>
      <c r="HWD10" s="64"/>
      <c r="HWE10" s="64"/>
      <c r="HWN10" s="64"/>
      <c r="HWS10" s="218"/>
      <c r="HWT10" s="64"/>
      <c r="HWU10" s="64"/>
      <c r="HXD10" s="64"/>
      <c r="HXI10" s="218"/>
      <c r="HXJ10" s="64"/>
      <c r="HXK10" s="64"/>
      <c r="HXT10" s="64"/>
      <c r="HXY10" s="218"/>
      <c r="HXZ10" s="64"/>
      <c r="HYA10" s="64"/>
      <c r="HYJ10" s="64"/>
      <c r="HYO10" s="218"/>
      <c r="HYP10" s="64"/>
      <c r="HYQ10" s="64"/>
      <c r="HYZ10" s="64"/>
      <c r="HZE10" s="218"/>
      <c r="HZF10" s="64"/>
      <c r="HZG10" s="64"/>
      <c r="HZP10" s="64"/>
      <c r="HZU10" s="218"/>
      <c r="HZV10" s="64"/>
      <c r="HZW10" s="64"/>
      <c r="IAF10" s="64"/>
      <c r="IAK10" s="218"/>
      <c r="IAL10" s="64"/>
      <c r="IAM10" s="64"/>
      <c r="IAV10" s="64"/>
      <c r="IBA10" s="218"/>
      <c r="IBB10" s="64"/>
      <c r="IBC10" s="64"/>
      <c r="IBL10" s="64"/>
      <c r="IBQ10" s="218"/>
      <c r="IBR10" s="64"/>
      <c r="IBS10" s="64"/>
      <c r="ICB10" s="64"/>
      <c r="ICG10" s="218"/>
      <c r="ICH10" s="64"/>
      <c r="ICI10" s="64"/>
      <c r="ICR10" s="64"/>
      <c r="ICW10" s="218"/>
      <c r="ICX10" s="64"/>
      <c r="ICY10" s="64"/>
      <c r="IDH10" s="64"/>
      <c r="IDM10" s="218"/>
      <c r="IDN10" s="64"/>
      <c r="IDO10" s="64"/>
      <c r="IDX10" s="64"/>
      <c r="IEC10" s="218"/>
      <c r="IED10" s="64"/>
      <c r="IEE10" s="64"/>
      <c r="IEN10" s="64"/>
      <c r="IES10" s="218"/>
      <c r="IET10" s="64"/>
      <c r="IEU10" s="64"/>
      <c r="IFD10" s="64"/>
      <c r="IFI10" s="218"/>
      <c r="IFJ10" s="64"/>
      <c r="IFK10" s="64"/>
      <c r="IFT10" s="64"/>
      <c r="IFY10" s="218"/>
      <c r="IFZ10" s="64"/>
      <c r="IGA10" s="64"/>
      <c r="IGJ10" s="64"/>
      <c r="IGO10" s="218"/>
      <c r="IGP10" s="64"/>
      <c r="IGQ10" s="64"/>
      <c r="IGZ10" s="64"/>
      <c r="IHE10" s="218"/>
      <c r="IHF10" s="64"/>
      <c r="IHG10" s="64"/>
      <c r="IHP10" s="64"/>
      <c r="IHU10" s="218"/>
      <c r="IHV10" s="64"/>
      <c r="IHW10" s="64"/>
      <c r="IIF10" s="64"/>
      <c r="IIK10" s="218"/>
      <c r="IIL10" s="64"/>
      <c r="IIM10" s="64"/>
      <c r="IIV10" s="64"/>
      <c r="IJA10" s="218"/>
      <c r="IJB10" s="64"/>
      <c r="IJC10" s="64"/>
      <c r="IJL10" s="64"/>
      <c r="IJQ10" s="218"/>
      <c r="IJR10" s="64"/>
      <c r="IJS10" s="64"/>
      <c r="IKB10" s="64"/>
      <c r="IKG10" s="218"/>
      <c r="IKH10" s="64"/>
      <c r="IKI10" s="64"/>
      <c r="IKR10" s="64"/>
      <c r="IKW10" s="218"/>
      <c r="IKX10" s="64"/>
      <c r="IKY10" s="64"/>
      <c r="ILH10" s="64"/>
      <c r="ILM10" s="218"/>
      <c r="ILN10" s="64"/>
      <c r="ILO10" s="64"/>
      <c r="ILX10" s="64"/>
      <c r="IMC10" s="218"/>
      <c r="IMD10" s="64"/>
      <c r="IME10" s="64"/>
      <c r="IMN10" s="64"/>
      <c r="IMS10" s="218"/>
      <c r="IMT10" s="64"/>
      <c r="IMU10" s="64"/>
      <c r="IND10" s="64"/>
      <c r="INI10" s="218"/>
      <c r="INJ10" s="64"/>
      <c r="INK10" s="64"/>
      <c r="INT10" s="64"/>
      <c r="INY10" s="218"/>
      <c r="INZ10" s="64"/>
      <c r="IOA10" s="64"/>
      <c r="IOJ10" s="64"/>
      <c r="IOO10" s="218"/>
      <c r="IOP10" s="64"/>
      <c r="IOQ10" s="64"/>
      <c r="IOZ10" s="64"/>
      <c r="IPE10" s="218"/>
      <c r="IPF10" s="64"/>
      <c r="IPG10" s="64"/>
      <c r="IPP10" s="64"/>
      <c r="IPU10" s="218"/>
      <c r="IPV10" s="64"/>
      <c r="IPW10" s="64"/>
      <c r="IQF10" s="64"/>
      <c r="IQK10" s="218"/>
      <c r="IQL10" s="64"/>
      <c r="IQM10" s="64"/>
      <c r="IQV10" s="64"/>
      <c r="IRA10" s="218"/>
      <c r="IRB10" s="64"/>
      <c r="IRC10" s="64"/>
      <c r="IRL10" s="64"/>
      <c r="IRQ10" s="218"/>
      <c r="IRR10" s="64"/>
      <c r="IRS10" s="64"/>
      <c r="ISB10" s="64"/>
      <c r="ISG10" s="218"/>
      <c r="ISH10" s="64"/>
      <c r="ISI10" s="64"/>
      <c r="ISR10" s="64"/>
      <c r="ISW10" s="218"/>
      <c r="ISX10" s="64"/>
      <c r="ISY10" s="64"/>
      <c r="ITH10" s="64"/>
      <c r="ITM10" s="218"/>
      <c r="ITN10" s="64"/>
      <c r="ITO10" s="64"/>
      <c r="ITX10" s="64"/>
      <c r="IUC10" s="218"/>
      <c r="IUD10" s="64"/>
      <c r="IUE10" s="64"/>
      <c r="IUN10" s="64"/>
      <c r="IUS10" s="218"/>
      <c r="IUT10" s="64"/>
      <c r="IUU10" s="64"/>
      <c r="IVD10" s="64"/>
      <c r="IVI10" s="218"/>
      <c r="IVJ10" s="64"/>
      <c r="IVK10" s="64"/>
      <c r="IVT10" s="64"/>
      <c r="IVY10" s="218"/>
      <c r="IVZ10" s="64"/>
      <c r="IWA10" s="64"/>
      <c r="IWJ10" s="64"/>
      <c r="IWO10" s="218"/>
      <c r="IWP10" s="64"/>
      <c r="IWQ10" s="64"/>
      <c r="IWZ10" s="64"/>
      <c r="IXE10" s="218"/>
      <c r="IXF10" s="64"/>
      <c r="IXG10" s="64"/>
      <c r="IXP10" s="64"/>
      <c r="IXU10" s="218"/>
      <c r="IXV10" s="64"/>
      <c r="IXW10" s="64"/>
      <c r="IYF10" s="64"/>
      <c r="IYK10" s="218"/>
      <c r="IYL10" s="64"/>
      <c r="IYM10" s="64"/>
      <c r="IYV10" s="64"/>
      <c r="IZA10" s="218"/>
      <c r="IZB10" s="64"/>
      <c r="IZC10" s="64"/>
      <c r="IZL10" s="64"/>
      <c r="IZQ10" s="218"/>
      <c r="IZR10" s="64"/>
      <c r="IZS10" s="64"/>
      <c r="JAB10" s="64"/>
      <c r="JAG10" s="218"/>
      <c r="JAH10" s="64"/>
      <c r="JAI10" s="64"/>
      <c r="JAR10" s="64"/>
      <c r="JAW10" s="218"/>
      <c r="JAX10" s="64"/>
      <c r="JAY10" s="64"/>
      <c r="JBH10" s="64"/>
      <c r="JBM10" s="218"/>
      <c r="JBN10" s="64"/>
      <c r="JBO10" s="64"/>
      <c r="JBX10" s="64"/>
      <c r="JCC10" s="218"/>
      <c r="JCD10" s="64"/>
      <c r="JCE10" s="64"/>
      <c r="JCN10" s="64"/>
      <c r="JCS10" s="218"/>
      <c r="JCT10" s="64"/>
      <c r="JCU10" s="64"/>
      <c r="JDD10" s="64"/>
      <c r="JDI10" s="218"/>
      <c r="JDJ10" s="64"/>
      <c r="JDK10" s="64"/>
      <c r="JDT10" s="64"/>
      <c r="JDY10" s="218"/>
      <c r="JDZ10" s="64"/>
      <c r="JEA10" s="64"/>
      <c r="JEJ10" s="64"/>
      <c r="JEO10" s="218"/>
      <c r="JEP10" s="64"/>
      <c r="JEQ10" s="64"/>
      <c r="JEZ10" s="64"/>
      <c r="JFE10" s="218"/>
      <c r="JFF10" s="64"/>
      <c r="JFG10" s="64"/>
      <c r="JFP10" s="64"/>
      <c r="JFU10" s="218"/>
      <c r="JFV10" s="64"/>
      <c r="JFW10" s="64"/>
      <c r="JGF10" s="64"/>
      <c r="JGK10" s="218"/>
      <c r="JGL10" s="64"/>
      <c r="JGM10" s="64"/>
      <c r="JGV10" s="64"/>
      <c r="JHA10" s="218"/>
      <c r="JHB10" s="64"/>
      <c r="JHC10" s="64"/>
      <c r="JHL10" s="64"/>
      <c r="JHQ10" s="218"/>
      <c r="JHR10" s="64"/>
      <c r="JHS10" s="64"/>
      <c r="JIB10" s="64"/>
      <c r="JIG10" s="218"/>
      <c r="JIH10" s="64"/>
      <c r="JII10" s="64"/>
      <c r="JIR10" s="64"/>
      <c r="JIW10" s="218"/>
      <c r="JIX10" s="64"/>
      <c r="JIY10" s="64"/>
      <c r="JJH10" s="64"/>
      <c r="JJM10" s="218"/>
      <c r="JJN10" s="64"/>
      <c r="JJO10" s="64"/>
      <c r="JJX10" s="64"/>
      <c r="JKC10" s="218"/>
      <c r="JKD10" s="64"/>
      <c r="JKE10" s="64"/>
      <c r="JKN10" s="64"/>
      <c r="JKS10" s="218"/>
      <c r="JKT10" s="64"/>
      <c r="JKU10" s="64"/>
      <c r="JLD10" s="64"/>
      <c r="JLI10" s="218"/>
      <c r="JLJ10" s="64"/>
      <c r="JLK10" s="64"/>
      <c r="JLT10" s="64"/>
      <c r="JLY10" s="218"/>
      <c r="JLZ10" s="64"/>
      <c r="JMA10" s="64"/>
      <c r="JMJ10" s="64"/>
      <c r="JMO10" s="218"/>
      <c r="JMP10" s="64"/>
      <c r="JMQ10" s="64"/>
      <c r="JMZ10" s="64"/>
      <c r="JNE10" s="218"/>
      <c r="JNF10" s="64"/>
      <c r="JNG10" s="64"/>
      <c r="JNP10" s="64"/>
      <c r="JNU10" s="218"/>
      <c r="JNV10" s="64"/>
      <c r="JNW10" s="64"/>
      <c r="JOF10" s="64"/>
      <c r="JOK10" s="218"/>
      <c r="JOL10" s="64"/>
      <c r="JOM10" s="64"/>
      <c r="JOV10" s="64"/>
      <c r="JPA10" s="218"/>
      <c r="JPB10" s="64"/>
      <c r="JPC10" s="64"/>
      <c r="JPL10" s="64"/>
      <c r="JPQ10" s="218"/>
      <c r="JPR10" s="64"/>
      <c r="JPS10" s="64"/>
      <c r="JQB10" s="64"/>
      <c r="JQG10" s="218"/>
      <c r="JQH10" s="64"/>
      <c r="JQI10" s="64"/>
      <c r="JQR10" s="64"/>
      <c r="JQW10" s="218"/>
      <c r="JQX10" s="64"/>
      <c r="JQY10" s="64"/>
      <c r="JRH10" s="64"/>
      <c r="JRM10" s="218"/>
      <c r="JRN10" s="64"/>
      <c r="JRO10" s="64"/>
      <c r="JRX10" s="64"/>
      <c r="JSC10" s="218"/>
      <c r="JSD10" s="64"/>
      <c r="JSE10" s="64"/>
      <c r="JSN10" s="64"/>
      <c r="JSS10" s="218"/>
      <c r="JST10" s="64"/>
      <c r="JSU10" s="64"/>
      <c r="JTD10" s="64"/>
      <c r="JTI10" s="218"/>
      <c r="JTJ10" s="64"/>
      <c r="JTK10" s="64"/>
      <c r="JTT10" s="64"/>
      <c r="JTY10" s="218"/>
      <c r="JTZ10" s="64"/>
      <c r="JUA10" s="64"/>
      <c r="JUJ10" s="64"/>
      <c r="JUO10" s="218"/>
      <c r="JUP10" s="64"/>
      <c r="JUQ10" s="64"/>
      <c r="JUZ10" s="64"/>
      <c r="JVE10" s="218"/>
      <c r="JVF10" s="64"/>
      <c r="JVG10" s="64"/>
      <c r="JVP10" s="64"/>
      <c r="JVU10" s="218"/>
      <c r="JVV10" s="64"/>
      <c r="JVW10" s="64"/>
      <c r="JWF10" s="64"/>
      <c r="JWK10" s="218"/>
      <c r="JWL10" s="64"/>
      <c r="JWM10" s="64"/>
      <c r="JWV10" s="64"/>
      <c r="JXA10" s="218"/>
      <c r="JXB10" s="64"/>
      <c r="JXC10" s="64"/>
      <c r="JXL10" s="64"/>
      <c r="JXQ10" s="218"/>
      <c r="JXR10" s="64"/>
      <c r="JXS10" s="64"/>
      <c r="JYB10" s="64"/>
      <c r="JYG10" s="218"/>
      <c r="JYH10" s="64"/>
      <c r="JYI10" s="64"/>
      <c r="JYR10" s="64"/>
      <c r="JYW10" s="218"/>
      <c r="JYX10" s="64"/>
      <c r="JYY10" s="64"/>
      <c r="JZH10" s="64"/>
      <c r="JZM10" s="218"/>
      <c r="JZN10" s="64"/>
      <c r="JZO10" s="64"/>
      <c r="JZX10" s="64"/>
      <c r="KAC10" s="218"/>
      <c r="KAD10" s="64"/>
      <c r="KAE10" s="64"/>
      <c r="KAN10" s="64"/>
      <c r="KAS10" s="218"/>
      <c r="KAT10" s="64"/>
      <c r="KAU10" s="64"/>
      <c r="KBD10" s="64"/>
      <c r="KBI10" s="218"/>
      <c r="KBJ10" s="64"/>
      <c r="KBK10" s="64"/>
      <c r="KBT10" s="64"/>
      <c r="KBY10" s="218"/>
      <c r="KBZ10" s="64"/>
      <c r="KCA10" s="64"/>
      <c r="KCJ10" s="64"/>
      <c r="KCO10" s="218"/>
      <c r="KCP10" s="64"/>
      <c r="KCQ10" s="64"/>
      <c r="KCZ10" s="64"/>
      <c r="KDE10" s="218"/>
      <c r="KDF10" s="64"/>
      <c r="KDG10" s="64"/>
      <c r="KDP10" s="64"/>
      <c r="KDU10" s="218"/>
      <c r="KDV10" s="64"/>
      <c r="KDW10" s="64"/>
      <c r="KEF10" s="64"/>
      <c r="KEK10" s="218"/>
      <c r="KEL10" s="64"/>
      <c r="KEM10" s="64"/>
      <c r="KEV10" s="64"/>
      <c r="KFA10" s="218"/>
      <c r="KFB10" s="64"/>
      <c r="KFC10" s="64"/>
      <c r="KFL10" s="64"/>
      <c r="KFQ10" s="218"/>
      <c r="KFR10" s="64"/>
      <c r="KFS10" s="64"/>
      <c r="KGB10" s="64"/>
      <c r="KGG10" s="218"/>
      <c r="KGH10" s="64"/>
      <c r="KGI10" s="64"/>
      <c r="KGR10" s="64"/>
      <c r="KGW10" s="218"/>
      <c r="KGX10" s="64"/>
      <c r="KGY10" s="64"/>
      <c r="KHH10" s="64"/>
      <c r="KHM10" s="218"/>
      <c r="KHN10" s="64"/>
      <c r="KHO10" s="64"/>
      <c r="KHX10" s="64"/>
      <c r="KIC10" s="218"/>
      <c r="KID10" s="64"/>
      <c r="KIE10" s="64"/>
      <c r="KIN10" s="64"/>
      <c r="KIS10" s="218"/>
      <c r="KIT10" s="64"/>
      <c r="KIU10" s="64"/>
      <c r="KJD10" s="64"/>
      <c r="KJI10" s="218"/>
      <c r="KJJ10" s="64"/>
      <c r="KJK10" s="64"/>
      <c r="KJT10" s="64"/>
      <c r="KJY10" s="218"/>
      <c r="KJZ10" s="64"/>
      <c r="KKA10" s="64"/>
      <c r="KKJ10" s="64"/>
      <c r="KKO10" s="218"/>
      <c r="KKP10" s="64"/>
      <c r="KKQ10" s="64"/>
      <c r="KKZ10" s="64"/>
      <c r="KLE10" s="218"/>
      <c r="KLF10" s="64"/>
      <c r="KLG10" s="64"/>
      <c r="KLP10" s="64"/>
      <c r="KLU10" s="218"/>
      <c r="KLV10" s="64"/>
      <c r="KLW10" s="64"/>
      <c r="KMF10" s="64"/>
      <c r="KMK10" s="218"/>
      <c r="KML10" s="64"/>
      <c r="KMM10" s="64"/>
      <c r="KMV10" s="64"/>
      <c r="KNA10" s="218"/>
      <c r="KNB10" s="64"/>
      <c r="KNC10" s="64"/>
      <c r="KNL10" s="64"/>
      <c r="KNQ10" s="218"/>
      <c r="KNR10" s="64"/>
      <c r="KNS10" s="64"/>
      <c r="KOB10" s="64"/>
      <c r="KOG10" s="218"/>
      <c r="KOH10" s="64"/>
      <c r="KOI10" s="64"/>
      <c r="KOR10" s="64"/>
      <c r="KOW10" s="218"/>
      <c r="KOX10" s="64"/>
      <c r="KOY10" s="64"/>
      <c r="KPH10" s="64"/>
      <c r="KPM10" s="218"/>
      <c r="KPN10" s="64"/>
      <c r="KPO10" s="64"/>
      <c r="KPX10" s="64"/>
      <c r="KQC10" s="218"/>
      <c r="KQD10" s="64"/>
      <c r="KQE10" s="64"/>
      <c r="KQN10" s="64"/>
      <c r="KQS10" s="218"/>
      <c r="KQT10" s="64"/>
      <c r="KQU10" s="64"/>
      <c r="KRD10" s="64"/>
      <c r="KRI10" s="218"/>
      <c r="KRJ10" s="64"/>
      <c r="KRK10" s="64"/>
      <c r="KRT10" s="64"/>
      <c r="KRY10" s="218"/>
      <c r="KRZ10" s="64"/>
      <c r="KSA10" s="64"/>
      <c r="KSJ10" s="64"/>
      <c r="KSO10" s="218"/>
      <c r="KSP10" s="64"/>
      <c r="KSQ10" s="64"/>
      <c r="KSZ10" s="64"/>
      <c r="KTE10" s="218"/>
      <c r="KTF10" s="64"/>
      <c r="KTG10" s="64"/>
      <c r="KTP10" s="64"/>
      <c r="KTU10" s="218"/>
      <c r="KTV10" s="64"/>
      <c r="KTW10" s="64"/>
      <c r="KUF10" s="64"/>
      <c r="KUK10" s="218"/>
      <c r="KUL10" s="64"/>
      <c r="KUM10" s="64"/>
      <c r="KUV10" s="64"/>
      <c r="KVA10" s="218"/>
      <c r="KVB10" s="64"/>
      <c r="KVC10" s="64"/>
      <c r="KVL10" s="64"/>
      <c r="KVQ10" s="218"/>
      <c r="KVR10" s="64"/>
      <c r="KVS10" s="64"/>
      <c r="KWB10" s="64"/>
      <c r="KWG10" s="218"/>
      <c r="KWH10" s="64"/>
      <c r="KWI10" s="64"/>
      <c r="KWR10" s="64"/>
      <c r="KWW10" s="218"/>
      <c r="KWX10" s="64"/>
      <c r="KWY10" s="64"/>
      <c r="KXH10" s="64"/>
      <c r="KXM10" s="218"/>
      <c r="KXN10" s="64"/>
      <c r="KXO10" s="64"/>
      <c r="KXX10" s="64"/>
      <c r="KYC10" s="218"/>
      <c r="KYD10" s="64"/>
      <c r="KYE10" s="64"/>
      <c r="KYN10" s="64"/>
      <c r="KYS10" s="218"/>
      <c r="KYT10" s="64"/>
      <c r="KYU10" s="64"/>
      <c r="KZD10" s="64"/>
      <c r="KZI10" s="218"/>
      <c r="KZJ10" s="64"/>
      <c r="KZK10" s="64"/>
      <c r="KZT10" s="64"/>
      <c r="KZY10" s="218"/>
      <c r="KZZ10" s="64"/>
      <c r="LAA10" s="64"/>
      <c r="LAJ10" s="64"/>
      <c r="LAO10" s="218"/>
      <c r="LAP10" s="64"/>
      <c r="LAQ10" s="64"/>
      <c r="LAZ10" s="64"/>
      <c r="LBE10" s="218"/>
      <c r="LBF10" s="64"/>
      <c r="LBG10" s="64"/>
      <c r="LBP10" s="64"/>
      <c r="LBU10" s="218"/>
      <c r="LBV10" s="64"/>
      <c r="LBW10" s="64"/>
      <c r="LCF10" s="64"/>
      <c r="LCK10" s="218"/>
      <c r="LCL10" s="64"/>
      <c r="LCM10" s="64"/>
      <c r="LCV10" s="64"/>
      <c r="LDA10" s="218"/>
      <c r="LDB10" s="64"/>
      <c r="LDC10" s="64"/>
      <c r="LDL10" s="64"/>
      <c r="LDQ10" s="218"/>
      <c r="LDR10" s="64"/>
      <c r="LDS10" s="64"/>
      <c r="LEB10" s="64"/>
      <c r="LEG10" s="218"/>
      <c r="LEH10" s="64"/>
      <c r="LEI10" s="64"/>
      <c r="LER10" s="64"/>
      <c r="LEW10" s="218"/>
      <c r="LEX10" s="64"/>
      <c r="LEY10" s="64"/>
      <c r="LFH10" s="64"/>
      <c r="LFM10" s="218"/>
      <c r="LFN10" s="64"/>
      <c r="LFO10" s="64"/>
      <c r="LFX10" s="64"/>
      <c r="LGC10" s="218"/>
      <c r="LGD10" s="64"/>
      <c r="LGE10" s="64"/>
      <c r="LGN10" s="64"/>
      <c r="LGS10" s="218"/>
      <c r="LGT10" s="64"/>
      <c r="LGU10" s="64"/>
      <c r="LHD10" s="64"/>
      <c r="LHI10" s="218"/>
      <c r="LHJ10" s="64"/>
      <c r="LHK10" s="64"/>
      <c r="LHT10" s="64"/>
      <c r="LHY10" s="218"/>
      <c r="LHZ10" s="64"/>
      <c r="LIA10" s="64"/>
      <c r="LIJ10" s="64"/>
      <c r="LIO10" s="218"/>
      <c r="LIP10" s="64"/>
      <c r="LIQ10" s="64"/>
      <c r="LIZ10" s="64"/>
      <c r="LJE10" s="218"/>
      <c r="LJF10" s="64"/>
      <c r="LJG10" s="64"/>
      <c r="LJP10" s="64"/>
      <c r="LJU10" s="218"/>
      <c r="LJV10" s="64"/>
      <c r="LJW10" s="64"/>
      <c r="LKF10" s="64"/>
      <c r="LKK10" s="218"/>
      <c r="LKL10" s="64"/>
      <c r="LKM10" s="64"/>
      <c r="LKV10" s="64"/>
      <c r="LLA10" s="218"/>
      <c r="LLB10" s="64"/>
      <c r="LLC10" s="64"/>
      <c r="LLL10" s="64"/>
      <c r="LLQ10" s="218"/>
      <c r="LLR10" s="64"/>
      <c r="LLS10" s="64"/>
      <c r="LMB10" s="64"/>
      <c r="LMG10" s="218"/>
      <c r="LMH10" s="64"/>
      <c r="LMI10" s="64"/>
      <c r="LMR10" s="64"/>
      <c r="LMW10" s="218"/>
      <c r="LMX10" s="64"/>
      <c r="LMY10" s="64"/>
      <c r="LNH10" s="64"/>
      <c r="LNM10" s="218"/>
      <c r="LNN10" s="64"/>
      <c r="LNO10" s="64"/>
      <c r="LNX10" s="64"/>
      <c r="LOC10" s="218"/>
      <c r="LOD10" s="64"/>
      <c r="LOE10" s="64"/>
      <c r="LON10" s="64"/>
      <c r="LOS10" s="218"/>
      <c r="LOT10" s="64"/>
      <c r="LOU10" s="64"/>
      <c r="LPD10" s="64"/>
      <c r="LPI10" s="218"/>
      <c r="LPJ10" s="64"/>
      <c r="LPK10" s="64"/>
      <c r="LPT10" s="64"/>
      <c r="LPY10" s="218"/>
      <c r="LPZ10" s="64"/>
      <c r="LQA10" s="64"/>
      <c r="LQJ10" s="64"/>
      <c r="LQO10" s="218"/>
      <c r="LQP10" s="64"/>
      <c r="LQQ10" s="64"/>
      <c r="LQZ10" s="64"/>
      <c r="LRE10" s="218"/>
      <c r="LRF10" s="64"/>
      <c r="LRG10" s="64"/>
      <c r="LRP10" s="64"/>
      <c r="LRU10" s="218"/>
      <c r="LRV10" s="64"/>
      <c r="LRW10" s="64"/>
      <c r="LSF10" s="64"/>
      <c r="LSK10" s="218"/>
      <c r="LSL10" s="64"/>
      <c r="LSM10" s="64"/>
      <c r="LSV10" s="64"/>
      <c r="LTA10" s="218"/>
      <c r="LTB10" s="64"/>
      <c r="LTC10" s="64"/>
      <c r="LTL10" s="64"/>
      <c r="LTQ10" s="218"/>
      <c r="LTR10" s="64"/>
      <c r="LTS10" s="64"/>
      <c r="LUB10" s="64"/>
      <c r="LUG10" s="218"/>
      <c r="LUH10" s="64"/>
      <c r="LUI10" s="64"/>
      <c r="LUR10" s="64"/>
      <c r="LUW10" s="218"/>
      <c r="LUX10" s="64"/>
      <c r="LUY10" s="64"/>
      <c r="LVH10" s="64"/>
      <c r="LVM10" s="218"/>
      <c r="LVN10" s="64"/>
      <c r="LVO10" s="64"/>
      <c r="LVX10" s="64"/>
      <c r="LWC10" s="218"/>
      <c r="LWD10" s="64"/>
      <c r="LWE10" s="64"/>
      <c r="LWN10" s="64"/>
      <c r="LWS10" s="218"/>
      <c r="LWT10" s="64"/>
      <c r="LWU10" s="64"/>
      <c r="LXD10" s="64"/>
      <c r="LXI10" s="218"/>
      <c r="LXJ10" s="64"/>
      <c r="LXK10" s="64"/>
      <c r="LXT10" s="64"/>
      <c r="LXY10" s="218"/>
      <c r="LXZ10" s="64"/>
      <c r="LYA10" s="64"/>
      <c r="LYJ10" s="64"/>
      <c r="LYO10" s="218"/>
      <c r="LYP10" s="64"/>
      <c r="LYQ10" s="64"/>
      <c r="LYZ10" s="64"/>
      <c r="LZE10" s="218"/>
      <c r="LZF10" s="64"/>
      <c r="LZG10" s="64"/>
      <c r="LZP10" s="64"/>
      <c r="LZU10" s="218"/>
      <c r="LZV10" s="64"/>
      <c r="LZW10" s="64"/>
      <c r="MAF10" s="64"/>
      <c r="MAK10" s="218"/>
      <c r="MAL10" s="64"/>
      <c r="MAM10" s="64"/>
      <c r="MAV10" s="64"/>
      <c r="MBA10" s="218"/>
      <c r="MBB10" s="64"/>
      <c r="MBC10" s="64"/>
      <c r="MBL10" s="64"/>
      <c r="MBQ10" s="218"/>
      <c r="MBR10" s="64"/>
      <c r="MBS10" s="64"/>
      <c r="MCB10" s="64"/>
      <c r="MCG10" s="218"/>
      <c r="MCH10" s="64"/>
      <c r="MCI10" s="64"/>
      <c r="MCR10" s="64"/>
      <c r="MCW10" s="218"/>
      <c r="MCX10" s="64"/>
      <c r="MCY10" s="64"/>
      <c r="MDH10" s="64"/>
      <c r="MDM10" s="218"/>
      <c r="MDN10" s="64"/>
      <c r="MDO10" s="64"/>
      <c r="MDX10" s="64"/>
      <c r="MEC10" s="218"/>
      <c r="MED10" s="64"/>
      <c r="MEE10" s="64"/>
      <c r="MEN10" s="64"/>
      <c r="MES10" s="218"/>
      <c r="MET10" s="64"/>
      <c r="MEU10" s="64"/>
      <c r="MFD10" s="64"/>
      <c r="MFI10" s="218"/>
      <c r="MFJ10" s="64"/>
      <c r="MFK10" s="64"/>
      <c r="MFT10" s="64"/>
      <c r="MFY10" s="218"/>
      <c r="MFZ10" s="64"/>
      <c r="MGA10" s="64"/>
      <c r="MGJ10" s="64"/>
      <c r="MGO10" s="218"/>
      <c r="MGP10" s="64"/>
      <c r="MGQ10" s="64"/>
      <c r="MGZ10" s="64"/>
      <c r="MHE10" s="218"/>
      <c r="MHF10" s="64"/>
      <c r="MHG10" s="64"/>
      <c r="MHP10" s="64"/>
      <c r="MHU10" s="218"/>
      <c r="MHV10" s="64"/>
      <c r="MHW10" s="64"/>
      <c r="MIF10" s="64"/>
      <c r="MIK10" s="218"/>
      <c r="MIL10" s="64"/>
      <c r="MIM10" s="64"/>
      <c r="MIV10" s="64"/>
      <c r="MJA10" s="218"/>
      <c r="MJB10" s="64"/>
      <c r="MJC10" s="64"/>
      <c r="MJL10" s="64"/>
      <c r="MJQ10" s="218"/>
      <c r="MJR10" s="64"/>
      <c r="MJS10" s="64"/>
      <c r="MKB10" s="64"/>
      <c r="MKG10" s="218"/>
      <c r="MKH10" s="64"/>
      <c r="MKI10" s="64"/>
      <c r="MKR10" s="64"/>
      <c r="MKW10" s="218"/>
      <c r="MKX10" s="64"/>
      <c r="MKY10" s="64"/>
      <c r="MLH10" s="64"/>
      <c r="MLM10" s="218"/>
      <c r="MLN10" s="64"/>
      <c r="MLO10" s="64"/>
      <c r="MLX10" s="64"/>
      <c r="MMC10" s="218"/>
      <c r="MMD10" s="64"/>
      <c r="MME10" s="64"/>
      <c r="MMN10" s="64"/>
      <c r="MMS10" s="218"/>
      <c r="MMT10" s="64"/>
      <c r="MMU10" s="64"/>
      <c r="MND10" s="64"/>
      <c r="MNI10" s="218"/>
      <c r="MNJ10" s="64"/>
      <c r="MNK10" s="64"/>
      <c r="MNT10" s="64"/>
      <c r="MNY10" s="218"/>
      <c r="MNZ10" s="64"/>
      <c r="MOA10" s="64"/>
      <c r="MOJ10" s="64"/>
      <c r="MOO10" s="218"/>
      <c r="MOP10" s="64"/>
      <c r="MOQ10" s="64"/>
      <c r="MOZ10" s="64"/>
      <c r="MPE10" s="218"/>
      <c r="MPF10" s="64"/>
      <c r="MPG10" s="64"/>
      <c r="MPP10" s="64"/>
      <c r="MPU10" s="218"/>
      <c r="MPV10" s="64"/>
      <c r="MPW10" s="64"/>
      <c r="MQF10" s="64"/>
      <c r="MQK10" s="218"/>
      <c r="MQL10" s="64"/>
      <c r="MQM10" s="64"/>
      <c r="MQV10" s="64"/>
      <c r="MRA10" s="218"/>
      <c r="MRB10" s="64"/>
      <c r="MRC10" s="64"/>
      <c r="MRL10" s="64"/>
      <c r="MRQ10" s="218"/>
      <c r="MRR10" s="64"/>
      <c r="MRS10" s="64"/>
      <c r="MSB10" s="64"/>
      <c r="MSG10" s="218"/>
      <c r="MSH10" s="64"/>
      <c r="MSI10" s="64"/>
      <c r="MSR10" s="64"/>
      <c r="MSW10" s="218"/>
      <c r="MSX10" s="64"/>
      <c r="MSY10" s="64"/>
      <c r="MTH10" s="64"/>
      <c r="MTM10" s="218"/>
      <c r="MTN10" s="64"/>
      <c r="MTO10" s="64"/>
      <c r="MTX10" s="64"/>
      <c r="MUC10" s="218"/>
      <c r="MUD10" s="64"/>
      <c r="MUE10" s="64"/>
      <c r="MUN10" s="64"/>
      <c r="MUS10" s="218"/>
      <c r="MUT10" s="64"/>
      <c r="MUU10" s="64"/>
      <c r="MVD10" s="64"/>
      <c r="MVI10" s="218"/>
      <c r="MVJ10" s="64"/>
      <c r="MVK10" s="64"/>
      <c r="MVT10" s="64"/>
      <c r="MVY10" s="218"/>
      <c r="MVZ10" s="64"/>
      <c r="MWA10" s="64"/>
      <c r="MWJ10" s="64"/>
      <c r="MWO10" s="218"/>
      <c r="MWP10" s="64"/>
      <c r="MWQ10" s="64"/>
      <c r="MWZ10" s="64"/>
      <c r="MXE10" s="218"/>
      <c r="MXF10" s="64"/>
      <c r="MXG10" s="64"/>
      <c r="MXP10" s="64"/>
      <c r="MXU10" s="218"/>
      <c r="MXV10" s="64"/>
      <c r="MXW10" s="64"/>
      <c r="MYF10" s="64"/>
      <c r="MYK10" s="218"/>
      <c r="MYL10" s="64"/>
      <c r="MYM10" s="64"/>
      <c r="MYV10" s="64"/>
      <c r="MZA10" s="218"/>
      <c r="MZB10" s="64"/>
      <c r="MZC10" s="64"/>
      <c r="MZL10" s="64"/>
      <c r="MZQ10" s="218"/>
      <c r="MZR10" s="64"/>
      <c r="MZS10" s="64"/>
      <c r="NAB10" s="64"/>
      <c r="NAG10" s="218"/>
      <c r="NAH10" s="64"/>
      <c r="NAI10" s="64"/>
      <c r="NAR10" s="64"/>
      <c r="NAW10" s="218"/>
      <c r="NAX10" s="64"/>
      <c r="NAY10" s="64"/>
      <c r="NBH10" s="64"/>
      <c r="NBM10" s="218"/>
      <c r="NBN10" s="64"/>
      <c r="NBO10" s="64"/>
      <c r="NBX10" s="64"/>
      <c r="NCC10" s="218"/>
      <c r="NCD10" s="64"/>
      <c r="NCE10" s="64"/>
      <c r="NCN10" s="64"/>
      <c r="NCS10" s="218"/>
      <c r="NCT10" s="64"/>
      <c r="NCU10" s="64"/>
      <c r="NDD10" s="64"/>
      <c r="NDI10" s="218"/>
      <c r="NDJ10" s="64"/>
      <c r="NDK10" s="64"/>
      <c r="NDT10" s="64"/>
      <c r="NDY10" s="218"/>
      <c r="NDZ10" s="64"/>
      <c r="NEA10" s="64"/>
      <c r="NEJ10" s="64"/>
      <c r="NEO10" s="218"/>
      <c r="NEP10" s="64"/>
      <c r="NEQ10" s="64"/>
      <c r="NEZ10" s="64"/>
      <c r="NFE10" s="218"/>
      <c r="NFF10" s="64"/>
      <c r="NFG10" s="64"/>
      <c r="NFP10" s="64"/>
      <c r="NFU10" s="218"/>
      <c r="NFV10" s="64"/>
      <c r="NFW10" s="64"/>
      <c r="NGF10" s="64"/>
      <c r="NGK10" s="218"/>
      <c r="NGL10" s="64"/>
      <c r="NGM10" s="64"/>
      <c r="NGV10" s="64"/>
      <c r="NHA10" s="218"/>
      <c r="NHB10" s="64"/>
      <c r="NHC10" s="64"/>
      <c r="NHL10" s="64"/>
      <c r="NHQ10" s="218"/>
      <c r="NHR10" s="64"/>
      <c r="NHS10" s="64"/>
      <c r="NIB10" s="64"/>
      <c r="NIG10" s="218"/>
      <c r="NIH10" s="64"/>
      <c r="NII10" s="64"/>
      <c r="NIR10" s="64"/>
      <c r="NIW10" s="218"/>
      <c r="NIX10" s="64"/>
      <c r="NIY10" s="64"/>
      <c r="NJH10" s="64"/>
      <c r="NJM10" s="218"/>
      <c r="NJN10" s="64"/>
      <c r="NJO10" s="64"/>
      <c r="NJX10" s="64"/>
      <c r="NKC10" s="218"/>
      <c r="NKD10" s="64"/>
      <c r="NKE10" s="64"/>
      <c r="NKN10" s="64"/>
      <c r="NKS10" s="218"/>
      <c r="NKT10" s="64"/>
      <c r="NKU10" s="64"/>
      <c r="NLD10" s="64"/>
      <c r="NLI10" s="218"/>
      <c r="NLJ10" s="64"/>
      <c r="NLK10" s="64"/>
      <c r="NLT10" s="64"/>
      <c r="NLY10" s="218"/>
      <c r="NLZ10" s="64"/>
      <c r="NMA10" s="64"/>
      <c r="NMJ10" s="64"/>
      <c r="NMO10" s="218"/>
      <c r="NMP10" s="64"/>
      <c r="NMQ10" s="64"/>
      <c r="NMZ10" s="64"/>
      <c r="NNE10" s="218"/>
      <c r="NNF10" s="64"/>
      <c r="NNG10" s="64"/>
      <c r="NNP10" s="64"/>
      <c r="NNU10" s="218"/>
      <c r="NNV10" s="64"/>
      <c r="NNW10" s="64"/>
      <c r="NOF10" s="64"/>
      <c r="NOK10" s="218"/>
      <c r="NOL10" s="64"/>
      <c r="NOM10" s="64"/>
      <c r="NOV10" s="64"/>
      <c r="NPA10" s="218"/>
      <c r="NPB10" s="64"/>
      <c r="NPC10" s="64"/>
      <c r="NPL10" s="64"/>
      <c r="NPQ10" s="218"/>
      <c r="NPR10" s="64"/>
      <c r="NPS10" s="64"/>
      <c r="NQB10" s="64"/>
      <c r="NQG10" s="218"/>
      <c r="NQH10" s="64"/>
      <c r="NQI10" s="64"/>
      <c r="NQR10" s="64"/>
      <c r="NQW10" s="218"/>
      <c r="NQX10" s="64"/>
      <c r="NQY10" s="64"/>
      <c r="NRH10" s="64"/>
      <c r="NRM10" s="218"/>
      <c r="NRN10" s="64"/>
      <c r="NRO10" s="64"/>
      <c r="NRX10" s="64"/>
      <c r="NSC10" s="218"/>
      <c r="NSD10" s="64"/>
      <c r="NSE10" s="64"/>
      <c r="NSN10" s="64"/>
      <c r="NSS10" s="218"/>
      <c r="NST10" s="64"/>
      <c r="NSU10" s="64"/>
      <c r="NTD10" s="64"/>
      <c r="NTI10" s="218"/>
      <c r="NTJ10" s="64"/>
      <c r="NTK10" s="64"/>
      <c r="NTT10" s="64"/>
      <c r="NTY10" s="218"/>
      <c r="NTZ10" s="64"/>
      <c r="NUA10" s="64"/>
      <c r="NUJ10" s="64"/>
      <c r="NUO10" s="218"/>
      <c r="NUP10" s="64"/>
      <c r="NUQ10" s="64"/>
      <c r="NUZ10" s="64"/>
      <c r="NVE10" s="218"/>
      <c r="NVF10" s="64"/>
      <c r="NVG10" s="64"/>
      <c r="NVP10" s="64"/>
      <c r="NVU10" s="218"/>
      <c r="NVV10" s="64"/>
      <c r="NVW10" s="64"/>
      <c r="NWF10" s="64"/>
      <c r="NWK10" s="218"/>
      <c r="NWL10" s="64"/>
      <c r="NWM10" s="64"/>
      <c r="NWV10" s="64"/>
      <c r="NXA10" s="218"/>
      <c r="NXB10" s="64"/>
      <c r="NXC10" s="64"/>
      <c r="NXL10" s="64"/>
      <c r="NXQ10" s="218"/>
      <c r="NXR10" s="64"/>
      <c r="NXS10" s="64"/>
      <c r="NYB10" s="64"/>
      <c r="NYG10" s="218"/>
      <c r="NYH10" s="64"/>
      <c r="NYI10" s="64"/>
      <c r="NYR10" s="64"/>
      <c r="NYW10" s="218"/>
      <c r="NYX10" s="64"/>
      <c r="NYY10" s="64"/>
      <c r="NZH10" s="64"/>
      <c r="NZM10" s="218"/>
      <c r="NZN10" s="64"/>
      <c r="NZO10" s="64"/>
      <c r="NZX10" s="64"/>
      <c r="OAC10" s="218"/>
      <c r="OAD10" s="64"/>
      <c r="OAE10" s="64"/>
      <c r="OAN10" s="64"/>
      <c r="OAS10" s="218"/>
      <c r="OAT10" s="64"/>
      <c r="OAU10" s="64"/>
      <c r="OBD10" s="64"/>
      <c r="OBI10" s="218"/>
      <c r="OBJ10" s="64"/>
      <c r="OBK10" s="64"/>
      <c r="OBT10" s="64"/>
      <c r="OBY10" s="218"/>
      <c r="OBZ10" s="64"/>
      <c r="OCA10" s="64"/>
      <c r="OCJ10" s="64"/>
      <c r="OCO10" s="218"/>
      <c r="OCP10" s="64"/>
      <c r="OCQ10" s="64"/>
      <c r="OCZ10" s="64"/>
      <c r="ODE10" s="218"/>
      <c r="ODF10" s="64"/>
      <c r="ODG10" s="64"/>
      <c r="ODP10" s="64"/>
      <c r="ODU10" s="218"/>
      <c r="ODV10" s="64"/>
      <c r="ODW10" s="64"/>
      <c r="OEF10" s="64"/>
      <c r="OEK10" s="218"/>
      <c r="OEL10" s="64"/>
      <c r="OEM10" s="64"/>
      <c r="OEV10" s="64"/>
      <c r="OFA10" s="218"/>
      <c r="OFB10" s="64"/>
      <c r="OFC10" s="64"/>
      <c r="OFL10" s="64"/>
      <c r="OFQ10" s="218"/>
      <c r="OFR10" s="64"/>
      <c r="OFS10" s="64"/>
      <c r="OGB10" s="64"/>
      <c r="OGG10" s="218"/>
      <c r="OGH10" s="64"/>
      <c r="OGI10" s="64"/>
      <c r="OGR10" s="64"/>
      <c r="OGW10" s="218"/>
      <c r="OGX10" s="64"/>
      <c r="OGY10" s="64"/>
      <c r="OHH10" s="64"/>
      <c r="OHM10" s="218"/>
      <c r="OHN10" s="64"/>
      <c r="OHO10" s="64"/>
      <c r="OHX10" s="64"/>
      <c r="OIC10" s="218"/>
      <c r="OID10" s="64"/>
      <c r="OIE10" s="64"/>
      <c r="OIN10" s="64"/>
      <c r="OIS10" s="218"/>
      <c r="OIT10" s="64"/>
      <c r="OIU10" s="64"/>
      <c r="OJD10" s="64"/>
      <c r="OJI10" s="218"/>
      <c r="OJJ10" s="64"/>
      <c r="OJK10" s="64"/>
      <c r="OJT10" s="64"/>
      <c r="OJY10" s="218"/>
      <c r="OJZ10" s="64"/>
      <c r="OKA10" s="64"/>
      <c r="OKJ10" s="64"/>
      <c r="OKO10" s="218"/>
      <c r="OKP10" s="64"/>
      <c r="OKQ10" s="64"/>
      <c r="OKZ10" s="64"/>
      <c r="OLE10" s="218"/>
      <c r="OLF10" s="64"/>
      <c r="OLG10" s="64"/>
      <c r="OLP10" s="64"/>
      <c r="OLU10" s="218"/>
      <c r="OLV10" s="64"/>
      <c r="OLW10" s="64"/>
      <c r="OMF10" s="64"/>
      <c r="OMK10" s="218"/>
      <c r="OML10" s="64"/>
      <c r="OMM10" s="64"/>
      <c r="OMV10" s="64"/>
      <c r="ONA10" s="218"/>
      <c r="ONB10" s="64"/>
      <c r="ONC10" s="64"/>
      <c r="ONL10" s="64"/>
      <c r="ONQ10" s="218"/>
      <c r="ONR10" s="64"/>
      <c r="ONS10" s="64"/>
      <c r="OOB10" s="64"/>
      <c r="OOG10" s="218"/>
      <c r="OOH10" s="64"/>
      <c r="OOI10" s="64"/>
      <c r="OOR10" s="64"/>
      <c r="OOW10" s="218"/>
      <c r="OOX10" s="64"/>
      <c r="OOY10" s="64"/>
      <c r="OPH10" s="64"/>
      <c r="OPM10" s="218"/>
      <c r="OPN10" s="64"/>
      <c r="OPO10" s="64"/>
      <c r="OPX10" s="64"/>
      <c r="OQC10" s="218"/>
      <c r="OQD10" s="64"/>
      <c r="OQE10" s="64"/>
      <c r="OQN10" s="64"/>
      <c r="OQS10" s="218"/>
      <c r="OQT10" s="64"/>
      <c r="OQU10" s="64"/>
      <c r="ORD10" s="64"/>
      <c r="ORI10" s="218"/>
      <c r="ORJ10" s="64"/>
      <c r="ORK10" s="64"/>
      <c r="ORT10" s="64"/>
      <c r="ORY10" s="218"/>
      <c r="ORZ10" s="64"/>
      <c r="OSA10" s="64"/>
      <c r="OSJ10" s="64"/>
      <c r="OSO10" s="218"/>
      <c r="OSP10" s="64"/>
      <c r="OSQ10" s="64"/>
      <c r="OSZ10" s="64"/>
      <c r="OTE10" s="218"/>
      <c r="OTF10" s="64"/>
      <c r="OTG10" s="64"/>
      <c r="OTP10" s="64"/>
      <c r="OTU10" s="218"/>
      <c r="OTV10" s="64"/>
      <c r="OTW10" s="64"/>
      <c r="OUF10" s="64"/>
      <c r="OUK10" s="218"/>
      <c r="OUL10" s="64"/>
      <c r="OUM10" s="64"/>
      <c r="OUV10" s="64"/>
      <c r="OVA10" s="218"/>
      <c r="OVB10" s="64"/>
      <c r="OVC10" s="64"/>
      <c r="OVL10" s="64"/>
      <c r="OVQ10" s="218"/>
      <c r="OVR10" s="64"/>
      <c r="OVS10" s="64"/>
      <c r="OWB10" s="64"/>
      <c r="OWG10" s="218"/>
      <c r="OWH10" s="64"/>
      <c r="OWI10" s="64"/>
      <c r="OWR10" s="64"/>
      <c r="OWW10" s="218"/>
      <c r="OWX10" s="64"/>
      <c r="OWY10" s="64"/>
      <c r="OXH10" s="64"/>
      <c r="OXM10" s="218"/>
      <c r="OXN10" s="64"/>
      <c r="OXO10" s="64"/>
      <c r="OXX10" s="64"/>
      <c r="OYC10" s="218"/>
      <c r="OYD10" s="64"/>
      <c r="OYE10" s="64"/>
      <c r="OYN10" s="64"/>
      <c r="OYS10" s="218"/>
      <c r="OYT10" s="64"/>
      <c r="OYU10" s="64"/>
      <c r="OZD10" s="64"/>
      <c r="OZI10" s="218"/>
      <c r="OZJ10" s="64"/>
      <c r="OZK10" s="64"/>
      <c r="OZT10" s="64"/>
      <c r="OZY10" s="218"/>
      <c r="OZZ10" s="64"/>
      <c r="PAA10" s="64"/>
      <c r="PAJ10" s="64"/>
      <c r="PAO10" s="218"/>
      <c r="PAP10" s="64"/>
      <c r="PAQ10" s="64"/>
      <c r="PAZ10" s="64"/>
      <c r="PBE10" s="218"/>
      <c r="PBF10" s="64"/>
      <c r="PBG10" s="64"/>
      <c r="PBP10" s="64"/>
      <c r="PBU10" s="218"/>
      <c r="PBV10" s="64"/>
      <c r="PBW10" s="64"/>
      <c r="PCF10" s="64"/>
      <c r="PCK10" s="218"/>
      <c r="PCL10" s="64"/>
      <c r="PCM10" s="64"/>
      <c r="PCV10" s="64"/>
      <c r="PDA10" s="218"/>
      <c r="PDB10" s="64"/>
      <c r="PDC10" s="64"/>
      <c r="PDL10" s="64"/>
      <c r="PDQ10" s="218"/>
      <c r="PDR10" s="64"/>
      <c r="PDS10" s="64"/>
      <c r="PEB10" s="64"/>
      <c r="PEG10" s="218"/>
      <c r="PEH10" s="64"/>
      <c r="PEI10" s="64"/>
      <c r="PER10" s="64"/>
      <c r="PEW10" s="218"/>
      <c r="PEX10" s="64"/>
      <c r="PEY10" s="64"/>
      <c r="PFH10" s="64"/>
      <c r="PFM10" s="218"/>
      <c r="PFN10" s="64"/>
      <c r="PFO10" s="64"/>
      <c r="PFX10" s="64"/>
      <c r="PGC10" s="218"/>
      <c r="PGD10" s="64"/>
      <c r="PGE10" s="64"/>
      <c r="PGN10" s="64"/>
      <c r="PGS10" s="218"/>
      <c r="PGT10" s="64"/>
      <c r="PGU10" s="64"/>
      <c r="PHD10" s="64"/>
      <c r="PHI10" s="218"/>
      <c r="PHJ10" s="64"/>
      <c r="PHK10" s="64"/>
      <c r="PHT10" s="64"/>
      <c r="PHY10" s="218"/>
      <c r="PHZ10" s="64"/>
      <c r="PIA10" s="64"/>
      <c r="PIJ10" s="64"/>
      <c r="PIO10" s="218"/>
      <c r="PIP10" s="64"/>
      <c r="PIQ10" s="64"/>
      <c r="PIZ10" s="64"/>
      <c r="PJE10" s="218"/>
      <c r="PJF10" s="64"/>
      <c r="PJG10" s="64"/>
      <c r="PJP10" s="64"/>
      <c r="PJU10" s="218"/>
      <c r="PJV10" s="64"/>
      <c r="PJW10" s="64"/>
      <c r="PKF10" s="64"/>
      <c r="PKK10" s="218"/>
      <c r="PKL10" s="64"/>
      <c r="PKM10" s="64"/>
      <c r="PKV10" s="64"/>
      <c r="PLA10" s="218"/>
      <c r="PLB10" s="64"/>
      <c r="PLC10" s="64"/>
      <c r="PLL10" s="64"/>
      <c r="PLQ10" s="218"/>
      <c r="PLR10" s="64"/>
      <c r="PLS10" s="64"/>
      <c r="PMB10" s="64"/>
      <c r="PMG10" s="218"/>
      <c r="PMH10" s="64"/>
      <c r="PMI10" s="64"/>
      <c r="PMR10" s="64"/>
      <c r="PMW10" s="218"/>
      <c r="PMX10" s="64"/>
      <c r="PMY10" s="64"/>
      <c r="PNH10" s="64"/>
      <c r="PNM10" s="218"/>
      <c r="PNN10" s="64"/>
      <c r="PNO10" s="64"/>
      <c r="PNX10" s="64"/>
      <c r="POC10" s="218"/>
      <c r="POD10" s="64"/>
      <c r="POE10" s="64"/>
      <c r="PON10" s="64"/>
      <c r="POS10" s="218"/>
      <c r="POT10" s="64"/>
      <c r="POU10" s="64"/>
      <c r="PPD10" s="64"/>
      <c r="PPI10" s="218"/>
      <c r="PPJ10" s="64"/>
      <c r="PPK10" s="64"/>
      <c r="PPT10" s="64"/>
      <c r="PPY10" s="218"/>
      <c r="PPZ10" s="64"/>
      <c r="PQA10" s="64"/>
      <c r="PQJ10" s="64"/>
      <c r="PQO10" s="218"/>
      <c r="PQP10" s="64"/>
      <c r="PQQ10" s="64"/>
      <c r="PQZ10" s="64"/>
      <c r="PRE10" s="218"/>
      <c r="PRF10" s="64"/>
      <c r="PRG10" s="64"/>
      <c r="PRP10" s="64"/>
      <c r="PRU10" s="218"/>
      <c r="PRV10" s="64"/>
      <c r="PRW10" s="64"/>
      <c r="PSF10" s="64"/>
      <c r="PSK10" s="218"/>
      <c r="PSL10" s="64"/>
      <c r="PSM10" s="64"/>
      <c r="PSV10" s="64"/>
      <c r="PTA10" s="218"/>
      <c r="PTB10" s="64"/>
      <c r="PTC10" s="64"/>
      <c r="PTL10" s="64"/>
      <c r="PTQ10" s="218"/>
      <c r="PTR10" s="64"/>
      <c r="PTS10" s="64"/>
      <c r="PUB10" s="64"/>
      <c r="PUG10" s="218"/>
      <c r="PUH10" s="64"/>
      <c r="PUI10" s="64"/>
      <c r="PUR10" s="64"/>
      <c r="PUW10" s="218"/>
      <c r="PUX10" s="64"/>
      <c r="PUY10" s="64"/>
      <c r="PVH10" s="64"/>
      <c r="PVM10" s="218"/>
      <c r="PVN10" s="64"/>
      <c r="PVO10" s="64"/>
      <c r="PVX10" s="64"/>
      <c r="PWC10" s="218"/>
      <c r="PWD10" s="64"/>
      <c r="PWE10" s="64"/>
      <c r="PWN10" s="64"/>
      <c r="PWS10" s="218"/>
      <c r="PWT10" s="64"/>
      <c r="PWU10" s="64"/>
      <c r="PXD10" s="64"/>
      <c r="PXI10" s="218"/>
      <c r="PXJ10" s="64"/>
      <c r="PXK10" s="64"/>
      <c r="PXT10" s="64"/>
      <c r="PXY10" s="218"/>
      <c r="PXZ10" s="64"/>
      <c r="PYA10" s="64"/>
      <c r="PYJ10" s="64"/>
      <c r="PYO10" s="218"/>
      <c r="PYP10" s="64"/>
      <c r="PYQ10" s="64"/>
      <c r="PYZ10" s="64"/>
      <c r="PZE10" s="218"/>
      <c r="PZF10" s="64"/>
      <c r="PZG10" s="64"/>
      <c r="PZP10" s="64"/>
      <c r="PZU10" s="218"/>
      <c r="PZV10" s="64"/>
      <c r="PZW10" s="64"/>
      <c r="QAF10" s="64"/>
      <c r="QAK10" s="218"/>
      <c r="QAL10" s="64"/>
      <c r="QAM10" s="64"/>
      <c r="QAV10" s="64"/>
      <c r="QBA10" s="218"/>
      <c r="QBB10" s="64"/>
      <c r="QBC10" s="64"/>
      <c r="QBL10" s="64"/>
      <c r="QBQ10" s="218"/>
      <c r="QBR10" s="64"/>
      <c r="QBS10" s="64"/>
      <c r="QCB10" s="64"/>
      <c r="QCG10" s="218"/>
      <c r="QCH10" s="64"/>
      <c r="QCI10" s="64"/>
      <c r="QCR10" s="64"/>
      <c r="QCW10" s="218"/>
      <c r="QCX10" s="64"/>
      <c r="QCY10" s="64"/>
      <c r="QDH10" s="64"/>
      <c r="QDM10" s="218"/>
      <c r="QDN10" s="64"/>
      <c r="QDO10" s="64"/>
      <c r="QDX10" s="64"/>
      <c r="QEC10" s="218"/>
      <c r="QED10" s="64"/>
      <c r="QEE10" s="64"/>
      <c r="QEN10" s="64"/>
      <c r="QES10" s="218"/>
      <c r="QET10" s="64"/>
      <c r="QEU10" s="64"/>
      <c r="QFD10" s="64"/>
      <c r="QFI10" s="218"/>
      <c r="QFJ10" s="64"/>
      <c r="QFK10" s="64"/>
      <c r="QFT10" s="64"/>
      <c r="QFY10" s="218"/>
      <c r="QFZ10" s="64"/>
      <c r="QGA10" s="64"/>
      <c r="QGJ10" s="64"/>
      <c r="QGO10" s="218"/>
      <c r="QGP10" s="64"/>
      <c r="QGQ10" s="64"/>
      <c r="QGZ10" s="64"/>
      <c r="QHE10" s="218"/>
      <c r="QHF10" s="64"/>
      <c r="QHG10" s="64"/>
      <c r="QHP10" s="64"/>
      <c r="QHU10" s="218"/>
      <c r="QHV10" s="64"/>
      <c r="QHW10" s="64"/>
      <c r="QIF10" s="64"/>
      <c r="QIK10" s="218"/>
      <c r="QIL10" s="64"/>
      <c r="QIM10" s="64"/>
      <c r="QIV10" s="64"/>
      <c r="QJA10" s="218"/>
      <c r="QJB10" s="64"/>
      <c r="QJC10" s="64"/>
      <c r="QJL10" s="64"/>
      <c r="QJQ10" s="218"/>
      <c r="QJR10" s="64"/>
      <c r="QJS10" s="64"/>
      <c r="QKB10" s="64"/>
      <c r="QKG10" s="218"/>
      <c r="QKH10" s="64"/>
      <c r="QKI10" s="64"/>
      <c r="QKR10" s="64"/>
      <c r="QKW10" s="218"/>
      <c r="QKX10" s="64"/>
      <c r="QKY10" s="64"/>
      <c r="QLH10" s="64"/>
      <c r="QLM10" s="218"/>
      <c r="QLN10" s="64"/>
      <c r="QLO10" s="64"/>
      <c r="QLX10" s="64"/>
      <c r="QMC10" s="218"/>
      <c r="QMD10" s="64"/>
      <c r="QME10" s="64"/>
      <c r="QMN10" s="64"/>
      <c r="QMS10" s="218"/>
      <c r="QMT10" s="64"/>
      <c r="QMU10" s="64"/>
      <c r="QND10" s="64"/>
      <c r="QNI10" s="218"/>
      <c r="QNJ10" s="64"/>
      <c r="QNK10" s="64"/>
      <c r="QNT10" s="64"/>
      <c r="QNY10" s="218"/>
      <c r="QNZ10" s="64"/>
      <c r="QOA10" s="64"/>
      <c r="QOJ10" s="64"/>
      <c r="QOO10" s="218"/>
      <c r="QOP10" s="64"/>
      <c r="QOQ10" s="64"/>
      <c r="QOZ10" s="64"/>
      <c r="QPE10" s="218"/>
      <c r="QPF10" s="64"/>
      <c r="QPG10" s="64"/>
      <c r="QPP10" s="64"/>
      <c r="QPU10" s="218"/>
      <c r="QPV10" s="64"/>
      <c r="QPW10" s="64"/>
      <c r="QQF10" s="64"/>
      <c r="QQK10" s="218"/>
      <c r="QQL10" s="64"/>
      <c r="QQM10" s="64"/>
      <c r="QQV10" s="64"/>
      <c r="QRA10" s="218"/>
      <c r="QRB10" s="64"/>
      <c r="QRC10" s="64"/>
      <c r="QRL10" s="64"/>
      <c r="QRQ10" s="218"/>
      <c r="QRR10" s="64"/>
      <c r="QRS10" s="64"/>
      <c r="QSB10" s="64"/>
      <c r="QSG10" s="218"/>
      <c r="QSH10" s="64"/>
      <c r="QSI10" s="64"/>
      <c r="QSR10" s="64"/>
      <c r="QSW10" s="218"/>
      <c r="QSX10" s="64"/>
      <c r="QSY10" s="64"/>
      <c r="QTH10" s="64"/>
      <c r="QTM10" s="218"/>
      <c r="QTN10" s="64"/>
      <c r="QTO10" s="64"/>
      <c r="QTX10" s="64"/>
      <c r="QUC10" s="218"/>
      <c r="QUD10" s="64"/>
      <c r="QUE10" s="64"/>
      <c r="QUN10" s="64"/>
      <c r="QUS10" s="218"/>
      <c r="QUT10" s="64"/>
      <c r="QUU10" s="64"/>
      <c r="QVD10" s="64"/>
      <c r="QVI10" s="218"/>
      <c r="QVJ10" s="64"/>
      <c r="QVK10" s="64"/>
      <c r="QVT10" s="64"/>
      <c r="QVY10" s="218"/>
      <c r="QVZ10" s="64"/>
      <c r="QWA10" s="64"/>
      <c r="QWJ10" s="64"/>
      <c r="QWO10" s="218"/>
      <c r="QWP10" s="64"/>
      <c r="QWQ10" s="64"/>
      <c r="QWZ10" s="64"/>
      <c r="QXE10" s="218"/>
      <c r="QXF10" s="64"/>
      <c r="QXG10" s="64"/>
      <c r="QXP10" s="64"/>
      <c r="QXU10" s="218"/>
      <c r="QXV10" s="64"/>
      <c r="QXW10" s="64"/>
      <c r="QYF10" s="64"/>
      <c r="QYK10" s="218"/>
      <c r="QYL10" s="64"/>
      <c r="QYM10" s="64"/>
      <c r="QYV10" s="64"/>
      <c r="QZA10" s="218"/>
      <c r="QZB10" s="64"/>
      <c r="QZC10" s="64"/>
      <c r="QZL10" s="64"/>
      <c r="QZQ10" s="218"/>
      <c r="QZR10" s="64"/>
      <c r="QZS10" s="64"/>
      <c r="RAB10" s="64"/>
      <c r="RAG10" s="218"/>
      <c r="RAH10" s="64"/>
      <c r="RAI10" s="64"/>
      <c r="RAR10" s="64"/>
      <c r="RAW10" s="218"/>
      <c r="RAX10" s="64"/>
      <c r="RAY10" s="64"/>
      <c r="RBH10" s="64"/>
      <c r="RBM10" s="218"/>
      <c r="RBN10" s="64"/>
      <c r="RBO10" s="64"/>
      <c r="RBX10" s="64"/>
      <c r="RCC10" s="218"/>
      <c r="RCD10" s="64"/>
      <c r="RCE10" s="64"/>
      <c r="RCN10" s="64"/>
      <c r="RCS10" s="218"/>
      <c r="RCT10" s="64"/>
      <c r="RCU10" s="64"/>
      <c r="RDD10" s="64"/>
      <c r="RDI10" s="218"/>
      <c r="RDJ10" s="64"/>
      <c r="RDK10" s="64"/>
      <c r="RDT10" s="64"/>
      <c r="RDY10" s="218"/>
      <c r="RDZ10" s="64"/>
      <c r="REA10" s="64"/>
      <c r="REJ10" s="64"/>
      <c r="REO10" s="218"/>
      <c r="REP10" s="64"/>
      <c r="REQ10" s="64"/>
      <c r="REZ10" s="64"/>
      <c r="RFE10" s="218"/>
      <c r="RFF10" s="64"/>
      <c r="RFG10" s="64"/>
      <c r="RFP10" s="64"/>
      <c r="RFU10" s="218"/>
      <c r="RFV10" s="64"/>
      <c r="RFW10" s="64"/>
      <c r="RGF10" s="64"/>
      <c r="RGK10" s="218"/>
      <c r="RGL10" s="64"/>
      <c r="RGM10" s="64"/>
      <c r="RGV10" s="64"/>
      <c r="RHA10" s="218"/>
      <c r="RHB10" s="64"/>
      <c r="RHC10" s="64"/>
      <c r="RHL10" s="64"/>
      <c r="RHQ10" s="218"/>
      <c r="RHR10" s="64"/>
      <c r="RHS10" s="64"/>
      <c r="RIB10" s="64"/>
      <c r="RIG10" s="218"/>
      <c r="RIH10" s="64"/>
      <c r="RII10" s="64"/>
      <c r="RIR10" s="64"/>
      <c r="RIW10" s="218"/>
      <c r="RIX10" s="64"/>
      <c r="RIY10" s="64"/>
      <c r="RJH10" s="64"/>
      <c r="RJM10" s="218"/>
      <c r="RJN10" s="64"/>
      <c r="RJO10" s="64"/>
      <c r="RJX10" s="64"/>
      <c r="RKC10" s="218"/>
      <c r="RKD10" s="64"/>
      <c r="RKE10" s="64"/>
      <c r="RKN10" s="64"/>
      <c r="RKS10" s="218"/>
      <c r="RKT10" s="64"/>
      <c r="RKU10" s="64"/>
      <c r="RLD10" s="64"/>
      <c r="RLI10" s="218"/>
      <c r="RLJ10" s="64"/>
      <c r="RLK10" s="64"/>
      <c r="RLT10" s="64"/>
      <c r="RLY10" s="218"/>
      <c r="RLZ10" s="64"/>
      <c r="RMA10" s="64"/>
      <c r="RMJ10" s="64"/>
      <c r="RMO10" s="218"/>
      <c r="RMP10" s="64"/>
      <c r="RMQ10" s="64"/>
      <c r="RMZ10" s="64"/>
      <c r="RNE10" s="218"/>
      <c r="RNF10" s="64"/>
      <c r="RNG10" s="64"/>
      <c r="RNP10" s="64"/>
      <c r="RNU10" s="218"/>
      <c r="RNV10" s="64"/>
      <c r="RNW10" s="64"/>
      <c r="ROF10" s="64"/>
      <c r="ROK10" s="218"/>
      <c r="ROL10" s="64"/>
      <c r="ROM10" s="64"/>
      <c r="ROV10" s="64"/>
      <c r="RPA10" s="218"/>
      <c r="RPB10" s="64"/>
      <c r="RPC10" s="64"/>
      <c r="RPL10" s="64"/>
      <c r="RPQ10" s="218"/>
      <c r="RPR10" s="64"/>
      <c r="RPS10" s="64"/>
      <c r="RQB10" s="64"/>
      <c r="RQG10" s="218"/>
      <c r="RQH10" s="64"/>
      <c r="RQI10" s="64"/>
      <c r="RQR10" s="64"/>
      <c r="RQW10" s="218"/>
      <c r="RQX10" s="64"/>
      <c r="RQY10" s="64"/>
      <c r="RRH10" s="64"/>
      <c r="RRM10" s="218"/>
      <c r="RRN10" s="64"/>
      <c r="RRO10" s="64"/>
      <c r="RRX10" s="64"/>
      <c r="RSC10" s="218"/>
      <c r="RSD10" s="64"/>
      <c r="RSE10" s="64"/>
      <c r="RSN10" s="64"/>
      <c r="RSS10" s="218"/>
      <c r="RST10" s="64"/>
      <c r="RSU10" s="64"/>
      <c r="RTD10" s="64"/>
      <c r="RTI10" s="218"/>
      <c r="RTJ10" s="64"/>
      <c r="RTK10" s="64"/>
      <c r="RTT10" s="64"/>
      <c r="RTY10" s="218"/>
      <c r="RTZ10" s="64"/>
      <c r="RUA10" s="64"/>
      <c r="RUJ10" s="64"/>
      <c r="RUO10" s="218"/>
      <c r="RUP10" s="64"/>
      <c r="RUQ10" s="64"/>
      <c r="RUZ10" s="64"/>
      <c r="RVE10" s="218"/>
      <c r="RVF10" s="64"/>
      <c r="RVG10" s="64"/>
      <c r="RVP10" s="64"/>
      <c r="RVU10" s="218"/>
      <c r="RVV10" s="64"/>
      <c r="RVW10" s="64"/>
      <c r="RWF10" s="64"/>
      <c r="RWK10" s="218"/>
      <c r="RWL10" s="64"/>
      <c r="RWM10" s="64"/>
      <c r="RWV10" s="64"/>
      <c r="RXA10" s="218"/>
      <c r="RXB10" s="64"/>
      <c r="RXC10" s="64"/>
      <c r="RXL10" s="64"/>
      <c r="RXQ10" s="218"/>
      <c r="RXR10" s="64"/>
      <c r="RXS10" s="64"/>
      <c r="RYB10" s="64"/>
      <c r="RYG10" s="218"/>
      <c r="RYH10" s="64"/>
      <c r="RYI10" s="64"/>
      <c r="RYR10" s="64"/>
      <c r="RYW10" s="218"/>
      <c r="RYX10" s="64"/>
      <c r="RYY10" s="64"/>
      <c r="RZH10" s="64"/>
      <c r="RZM10" s="218"/>
      <c r="RZN10" s="64"/>
      <c r="RZO10" s="64"/>
      <c r="RZX10" s="64"/>
      <c r="SAC10" s="218"/>
      <c r="SAD10" s="64"/>
      <c r="SAE10" s="64"/>
      <c r="SAN10" s="64"/>
      <c r="SAS10" s="218"/>
      <c r="SAT10" s="64"/>
      <c r="SAU10" s="64"/>
      <c r="SBD10" s="64"/>
      <c r="SBI10" s="218"/>
      <c r="SBJ10" s="64"/>
      <c r="SBK10" s="64"/>
      <c r="SBT10" s="64"/>
      <c r="SBY10" s="218"/>
      <c r="SBZ10" s="64"/>
      <c r="SCA10" s="64"/>
      <c r="SCJ10" s="64"/>
      <c r="SCO10" s="218"/>
      <c r="SCP10" s="64"/>
      <c r="SCQ10" s="64"/>
      <c r="SCZ10" s="64"/>
      <c r="SDE10" s="218"/>
      <c r="SDF10" s="64"/>
      <c r="SDG10" s="64"/>
      <c r="SDP10" s="64"/>
      <c r="SDU10" s="218"/>
      <c r="SDV10" s="64"/>
      <c r="SDW10" s="64"/>
      <c r="SEF10" s="64"/>
      <c r="SEK10" s="218"/>
      <c r="SEL10" s="64"/>
      <c r="SEM10" s="64"/>
      <c r="SEV10" s="64"/>
      <c r="SFA10" s="218"/>
      <c r="SFB10" s="64"/>
      <c r="SFC10" s="64"/>
      <c r="SFL10" s="64"/>
      <c r="SFQ10" s="218"/>
      <c r="SFR10" s="64"/>
      <c r="SFS10" s="64"/>
      <c r="SGB10" s="64"/>
      <c r="SGG10" s="218"/>
      <c r="SGH10" s="64"/>
      <c r="SGI10" s="64"/>
      <c r="SGR10" s="64"/>
      <c r="SGW10" s="218"/>
      <c r="SGX10" s="64"/>
      <c r="SGY10" s="64"/>
      <c r="SHH10" s="64"/>
      <c r="SHM10" s="218"/>
      <c r="SHN10" s="64"/>
      <c r="SHO10" s="64"/>
      <c r="SHX10" s="64"/>
      <c r="SIC10" s="218"/>
      <c r="SID10" s="64"/>
      <c r="SIE10" s="64"/>
      <c r="SIN10" s="64"/>
      <c r="SIS10" s="218"/>
      <c r="SIT10" s="64"/>
      <c r="SIU10" s="64"/>
      <c r="SJD10" s="64"/>
      <c r="SJI10" s="218"/>
      <c r="SJJ10" s="64"/>
      <c r="SJK10" s="64"/>
      <c r="SJT10" s="64"/>
      <c r="SJY10" s="218"/>
      <c r="SJZ10" s="64"/>
      <c r="SKA10" s="64"/>
      <c r="SKJ10" s="64"/>
      <c r="SKO10" s="218"/>
      <c r="SKP10" s="64"/>
      <c r="SKQ10" s="64"/>
      <c r="SKZ10" s="64"/>
      <c r="SLE10" s="218"/>
      <c r="SLF10" s="64"/>
      <c r="SLG10" s="64"/>
      <c r="SLP10" s="64"/>
      <c r="SLU10" s="218"/>
      <c r="SLV10" s="64"/>
      <c r="SLW10" s="64"/>
      <c r="SMF10" s="64"/>
      <c r="SMK10" s="218"/>
      <c r="SML10" s="64"/>
      <c r="SMM10" s="64"/>
      <c r="SMV10" s="64"/>
      <c r="SNA10" s="218"/>
      <c r="SNB10" s="64"/>
      <c r="SNC10" s="64"/>
      <c r="SNL10" s="64"/>
      <c r="SNQ10" s="218"/>
      <c r="SNR10" s="64"/>
      <c r="SNS10" s="64"/>
      <c r="SOB10" s="64"/>
      <c r="SOG10" s="218"/>
      <c r="SOH10" s="64"/>
      <c r="SOI10" s="64"/>
      <c r="SOR10" s="64"/>
      <c r="SOW10" s="218"/>
      <c r="SOX10" s="64"/>
      <c r="SOY10" s="64"/>
      <c r="SPH10" s="64"/>
      <c r="SPM10" s="218"/>
      <c r="SPN10" s="64"/>
      <c r="SPO10" s="64"/>
      <c r="SPX10" s="64"/>
      <c r="SQC10" s="218"/>
      <c r="SQD10" s="64"/>
      <c r="SQE10" s="64"/>
      <c r="SQN10" s="64"/>
      <c r="SQS10" s="218"/>
      <c r="SQT10" s="64"/>
      <c r="SQU10" s="64"/>
      <c r="SRD10" s="64"/>
      <c r="SRI10" s="218"/>
      <c r="SRJ10" s="64"/>
      <c r="SRK10" s="64"/>
      <c r="SRT10" s="64"/>
      <c r="SRY10" s="218"/>
      <c r="SRZ10" s="64"/>
      <c r="SSA10" s="64"/>
      <c r="SSJ10" s="64"/>
      <c r="SSO10" s="218"/>
      <c r="SSP10" s="64"/>
      <c r="SSQ10" s="64"/>
      <c r="SSZ10" s="64"/>
      <c r="STE10" s="218"/>
      <c r="STF10" s="64"/>
      <c r="STG10" s="64"/>
      <c r="STP10" s="64"/>
      <c r="STU10" s="218"/>
      <c r="STV10" s="64"/>
      <c r="STW10" s="64"/>
      <c r="SUF10" s="64"/>
      <c r="SUK10" s="218"/>
      <c r="SUL10" s="64"/>
      <c r="SUM10" s="64"/>
      <c r="SUV10" s="64"/>
      <c r="SVA10" s="218"/>
      <c r="SVB10" s="64"/>
      <c r="SVC10" s="64"/>
      <c r="SVL10" s="64"/>
      <c r="SVQ10" s="218"/>
      <c r="SVR10" s="64"/>
      <c r="SVS10" s="64"/>
      <c r="SWB10" s="64"/>
      <c r="SWG10" s="218"/>
      <c r="SWH10" s="64"/>
      <c r="SWI10" s="64"/>
      <c r="SWR10" s="64"/>
      <c r="SWW10" s="218"/>
      <c r="SWX10" s="64"/>
      <c r="SWY10" s="64"/>
      <c r="SXH10" s="64"/>
      <c r="SXM10" s="218"/>
      <c r="SXN10" s="64"/>
      <c r="SXO10" s="64"/>
      <c r="SXX10" s="64"/>
      <c r="SYC10" s="218"/>
      <c r="SYD10" s="64"/>
      <c r="SYE10" s="64"/>
      <c r="SYN10" s="64"/>
      <c r="SYS10" s="218"/>
      <c r="SYT10" s="64"/>
      <c r="SYU10" s="64"/>
      <c r="SZD10" s="64"/>
      <c r="SZI10" s="218"/>
      <c r="SZJ10" s="64"/>
      <c r="SZK10" s="64"/>
      <c r="SZT10" s="64"/>
      <c r="SZY10" s="218"/>
      <c r="SZZ10" s="64"/>
      <c r="TAA10" s="64"/>
      <c r="TAJ10" s="64"/>
      <c r="TAO10" s="218"/>
      <c r="TAP10" s="64"/>
      <c r="TAQ10" s="64"/>
      <c r="TAZ10" s="64"/>
      <c r="TBE10" s="218"/>
      <c r="TBF10" s="64"/>
      <c r="TBG10" s="64"/>
      <c r="TBP10" s="64"/>
      <c r="TBU10" s="218"/>
      <c r="TBV10" s="64"/>
      <c r="TBW10" s="64"/>
      <c r="TCF10" s="64"/>
      <c r="TCK10" s="218"/>
      <c r="TCL10" s="64"/>
      <c r="TCM10" s="64"/>
      <c r="TCV10" s="64"/>
      <c r="TDA10" s="218"/>
      <c r="TDB10" s="64"/>
      <c r="TDC10" s="64"/>
      <c r="TDL10" s="64"/>
      <c r="TDQ10" s="218"/>
      <c r="TDR10" s="64"/>
      <c r="TDS10" s="64"/>
      <c r="TEB10" s="64"/>
      <c r="TEG10" s="218"/>
      <c r="TEH10" s="64"/>
      <c r="TEI10" s="64"/>
      <c r="TER10" s="64"/>
      <c r="TEW10" s="218"/>
      <c r="TEX10" s="64"/>
      <c r="TEY10" s="64"/>
      <c r="TFH10" s="64"/>
      <c r="TFM10" s="218"/>
      <c r="TFN10" s="64"/>
      <c r="TFO10" s="64"/>
      <c r="TFX10" s="64"/>
      <c r="TGC10" s="218"/>
      <c r="TGD10" s="64"/>
      <c r="TGE10" s="64"/>
      <c r="TGN10" s="64"/>
      <c r="TGS10" s="218"/>
      <c r="TGT10" s="64"/>
      <c r="TGU10" s="64"/>
      <c r="THD10" s="64"/>
      <c r="THI10" s="218"/>
      <c r="THJ10" s="64"/>
      <c r="THK10" s="64"/>
      <c r="THT10" s="64"/>
      <c r="THY10" s="218"/>
      <c r="THZ10" s="64"/>
      <c r="TIA10" s="64"/>
      <c r="TIJ10" s="64"/>
      <c r="TIO10" s="218"/>
      <c r="TIP10" s="64"/>
      <c r="TIQ10" s="64"/>
      <c r="TIZ10" s="64"/>
      <c r="TJE10" s="218"/>
      <c r="TJF10" s="64"/>
      <c r="TJG10" s="64"/>
      <c r="TJP10" s="64"/>
      <c r="TJU10" s="218"/>
      <c r="TJV10" s="64"/>
      <c r="TJW10" s="64"/>
      <c r="TKF10" s="64"/>
      <c r="TKK10" s="218"/>
      <c r="TKL10" s="64"/>
      <c r="TKM10" s="64"/>
      <c r="TKV10" s="64"/>
      <c r="TLA10" s="218"/>
      <c r="TLB10" s="64"/>
      <c r="TLC10" s="64"/>
      <c r="TLL10" s="64"/>
      <c r="TLQ10" s="218"/>
      <c r="TLR10" s="64"/>
      <c r="TLS10" s="64"/>
      <c r="TMB10" s="64"/>
      <c r="TMG10" s="218"/>
      <c r="TMH10" s="64"/>
      <c r="TMI10" s="64"/>
      <c r="TMR10" s="64"/>
      <c r="TMW10" s="218"/>
      <c r="TMX10" s="64"/>
      <c r="TMY10" s="64"/>
      <c r="TNH10" s="64"/>
      <c r="TNM10" s="218"/>
      <c r="TNN10" s="64"/>
      <c r="TNO10" s="64"/>
      <c r="TNX10" s="64"/>
      <c r="TOC10" s="218"/>
      <c r="TOD10" s="64"/>
      <c r="TOE10" s="64"/>
      <c r="TON10" s="64"/>
      <c r="TOS10" s="218"/>
      <c r="TOT10" s="64"/>
      <c r="TOU10" s="64"/>
      <c r="TPD10" s="64"/>
      <c r="TPI10" s="218"/>
      <c r="TPJ10" s="64"/>
      <c r="TPK10" s="64"/>
      <c r="TPT10" s="64"/>
      <c r="TPY10" s="218"/>
      <c r="TPZ10" s="64"/>
      <c r="TQA10" s="64"/>
      <c r="TQJ10" s="64"/>
      <c r="TQO10" s="218"/>
      <c r="TQP10" s="64"/>
      <c r="TQQ10" s="64"/>
      <c r="TQZ10" s="64"/>
      <c r="TRE10" s="218"/>
      <c r="TRF10" s="64"/>
      <c r="TRG10" s="64"/>
      <c r="TRP10" s="64"/>
      <c r="TRU10" s="218"/>
      <c r="TRV10" s="64"/>
      <c r="TRW10" s="64"/>
      <c r="TSF10" s="64"/>
      <c r="TSK10" s="218"/>
      <c r="TSL10" s="64"/>
      <c r="TSM10" s="64"/>
      <c r="TSV10" s="64"/>
      <c r="TTA10" s="218"/>
      <c r="TTB10" s="64"/>
      <c r="TTC10" s="64"/>
      <c r="TTL10" s="64"/>
      <c r="TTQ10" s="218"/>
      <c r="TTR10" s="64"/>
      <c r="TTS10" s="64"/>
      <c r="TUB10" s="64"/>
      <c r="TUG10" s="218"/>
      <c r="TUH10" s="64"/>
      <c r="TUI10" s="64"/>
      <c r="TUR10" s="64"/>
      <c r="TUW10" s="218"/>
      <c r="TUX10" s="64"/>
      <c r="TUY10" s="64"/>
      <c r="TVH10" s="64"/>
      <c r="TVM10" s="218"/>
      <c r="TVN10" s="64"/>
      <c r="TVO10" s="64"/>
      <c r="TVX10" s="64"/>
      <c r="TWC10" s="218"/>
      <c r="TWD10" s="64"/>
      <c r="TWE10" s="64"/>
      <c r="TWN10" s="64"/>
      <c r="TWS10" s="218"/>
      <c r="TWT10" s="64"/>
      <c r="TWU10" s="64"/>
      <c r="TXD10" s="64"/>
      <c r="TXI10" s="218"/>
      <c r="TXJ10" s="64"/>
      <c r="TXK10" s="64"/>
      <c r="TXT10" s="64"/>
      <c r="TXY10" s="218"/>
      <c r="TXZ10" s="64"/>
      <c r="TYA10" s="64"/>
      <c r="TYJ10" s="64"/>
      <c r="TYO10" s="218"/>
      <c r="TYP10" s="64"/>
      <c r="TYQ10" s="64"/>
      <c r="TYZ10" s="64"/>
      <c r="TZE10" s="218"/>
      <c r="TZF10" s="64"/>
      <c r="TZG10" s="64"/>
      <c r="TZP10" s="64"/>
      <c r="TZU10" s="218"/>
      <c r="TZV10" s="64"/>
      <c r="TZW10" s="64"/>
      <c r="UAF10" s="64"/>
      <c r="UAK10" s="218"/>
      <c r="UAL10" s="64"/>
      <c r="UAM10" s="64"/>
      <c r="UAV10" s="64"/>
      <c r="UBA10" s="218"/>
      <c r="UBB10" s="64"/>
      <c r="UBC10" s="64"/>
      <c r="UBL10" s="64"/>
      <c r="UBQ10" s="218"/>
      <c r="UBR10" s="64"/>
      <c r="UBS10" s="64"/>
      <c r="UCB10" s="64"/>
      <c r="UCG10" s="218"/>
      <c r="UCH10" s="64"/>
      <c r="UCI10" s="64"/>
      <c r="UCR10" s="64"/>
      <c r="UCW10" s="218"/>
      <c r="UCX10" s="64"/>
      <c r="UCY10" s="64"/>
      <c r="UDH10" s="64"/>
      <c r="UDM10" s="218"/>
      <c r="UDN10" s="64"/>
      <c r="UDO10" s="64"/>
      <c r="UDX10" s="64"/>
      <c r="UEC10" s="218"/>
      <c r="UED10" s="64"/>
      <c r="UEE10" s="64"/>
      <c r="UEN10" s="64"/>
      <c r="UES10" s="218"/>
      <c r="UET10" s="64"/>
      <c r="UEU10" s="64"/>
      <c r="UFD10" s="64"/>
      <c r="UFI10" s="218"/>
      <c r="UFJ10" s="64"/>
      <c r="UFK10" s="64"/>
      <c r="UFT10" s="64"/>
      <c r="UFY10" s="218"/>
      <c r="UFZ10" s="64"/>
      <c r="UGA10" s="64"/>
      <c r="UGJ10" s="64"/>
      <c r="UGO10" s="218"/>
      <c r="UGP10" s="64"/>
      <c r="UGQ10" s="64"/>
      <c r="UGZ10" s="64"/>
      <c r="UHE10" s="218"/>
      <c r="UHF10" s="64"/>
      <c r="UHG10" s="64"/>
      <c r="UHP10" s="64"/>
      <c r="UHU10" s="218"/>
      <c r="UHV10" s="64"/>
      <c r="UHW10" s="64"/>
      <c r="UIF10" s="64"/>
      <c r="UIK10" s="218"/>
      <c r="UIL10" s="64"/>
      <c r="UIM10" s="64"/>
      <c r="UIV10" s="64"/>
      <c r="UJA10" s="218"/>
      <c r="UJB10" s="64"/>
      <c r="UJC10" s="64"/>
      <c r="UJL10" s="64"/>
      <c r="UJQ10" s="218"/>
      <c r="UJR10" s="64"/>
      <c r="UJS10" s="64"/>
      <c r="UKB10" s="64"/>
      <c r="UKG10" s="218"/>
      <c r="UKH10" s="64"/>
      <c r="UKI10" s="64"/>
      <c r="UKR10" s="64"/>
      <c r="UKW10" s="218"/>
      <c r="UKX10" s="64"/>
      <c r="UKY10" s="64"/>
      <c r="ULH10" s="64"/>
      <c r="ULM10" s="218"/>
      <c r="ULN10" s="64"/>
      <c r="ULO10" s="64"/>
      <c r="ULX10" s="64"/>
      <c r="UMC10" s="218"/>
      <c r="UMD10" s="64"/>
      <c r="UME10" s="64"/>
      <c r="UMN10" s="64"/>
      <c r="UMS10" s="218"/>
      <c r="UMT10" s="64"/>
      <c r="UMU10" s="64"/>
      <c r="UND10" s="64"/>
      <c r="UNI10" s="218"/>
      <c r="UNJ10" s="64"/>
      <c r="UNK10" s="64"/>
      <c r="UNT10" s="64"/>
      <c r="UNY10" s="218"/>
      <c r="UNZ10" s="64"/>
      <c r="UOA10" s="64"/>
      <c r="UOJ10" s="64"/>
      <c r="UOO10" s="218"/>
      <c r="UOP10" s="64"/>
      <c r="UOQ10" s="64"/>
      <c r="UOZ10" s="64"/>
      <c r="UPE10" s="218"/>
      <c r="UPF10" s="64"/>
      <c r="UPG10" s="64"/>
      <c r="UPP10" s="64"/>
      <c r="UPU10" s="218"/>
      <c r="UPV10" s="64"/>
      <c r="UPW10" s="64"/>
      <c r="UQF10" s="64"/>
      <c r="UQK10" s="218"/>
      <c r="UQL10" s="64"/>
      <c r="UQM10" s="64"/>
      <c r="UQV10" s="64"/>
      <c r="URA10" s="218"/>
      <c r="URB10" s="64"/>
      <c r="URC10" s="64"/>
      <c r="URL10" s="64"/>
      <c r="URQ10" s="218"/>
      <c r="URR10" s="64"/>
      <c r="URS10" s="64"/>
      <c r="USB10" s="64"/>
      <c r="USG10" s="218"/>
      <c r="USH10" s="64"/>
      <c r="USI10" s="64"/>
      <c r="USR10" s="64"/>
      <c r="USW10" s="218"/>
      <c r="USX10" s="64"/>
      <c r="USY10" s="64"/>
      <c r="UTH10" s="64"/>
      <c r="UTM10" s="218"/>
      <c r="UTN10" s="64"/>
      <c r="UTO10" s="64"/>
      <c r="UTX10" s="64"/>
      <c r="UUC10" s="218"/>
      <c r="UUD10" s="64"/>
      <c r="UUE10" s="64"/>
      <c r="UUN10" s="64"/>
      <c r="UUS10" s="218"/>
      <c r="UUT10" s="64"/>
      <c r="UUU10" s="64"/>
      <c r="UVD10" s="64"/>
      <c r="UVI10" s="218"/>
      <c r="UVJ10" s="64"/>
      <c r="UVK10" s="64"/>
      <c r="UVT10" s="64"/>
      <c r="UVY10" s="218"/>
      <c r="UVZ10" s="64"/>
      <c r="UWA10" s="64"/>
      <c r="UWJ10" s="64"/>
      <c r="UWO10" s="218"/>
      <c r="UWP10" s="64"/>
      <c r="UWQ10" s="64"/>
      <c r="UWZ10" s="64"/>
      <c r="UXE10" s="218"/>
      <c r="UXF10" s="64"/>
      <c r="UXG10" s="64"/>
      <c r="UXP10" s="64"/>
      <c r="UXU10" s="218"/>
      <c r="UXV10" s="64"/>
      <c r="UXW10" s="64"/>
      <c r="UYF10" s="64"/>
      <c r="UYK10" s="218"/>
      <c r="UYL10" s="64"/>
      <c r="UYM10" s="64"/>
      <c r="UYV10" s="64"/>
      <c r="UZA10" s="218"/>
      <c r="UZB10" s="64"/>
      <c r="UZC10" s="64"/>
      <c r="UZL10" s="64"/>
      <c r="UZQ10" s="218"/>
      <c r="UZR10" s="64"/>
      <c r="UZS10" s="64"/>
      <c r="VAB10" s="64"/>
      <c r="VAG10" s="218"/>
      <c r="VAH10" s="64"/>
      <c r="VAI10" s="64"/>
      <c r="VAR10" s="64"/>
      <c r="VAW10" s="218"/>
      <c r="VAX10" s="64"/>
      <c r="VAY10" s="64"/>
      <c r="VBH10" s="64"/>
      <c r="VBM10" s="218"/>
      <c r="VBN10" s="64"/>
      <c r="VBO10" s="64"/>
      <c r="VBX10" s="64"/>
      <c r="VCC10" s="218"/>
      <c r="VCD10" s="64"/>
      <c r="VCE10" s="64"/>
      <c r="VCN10" s="64"/>
      <c r="VCS10" s="218"/>
      <c r="VCT10" s="64"/>
      <c r="VCU10" s="64"/>
      <c r="VDD10" s="64"/>
      <c r="VDI10" s="218"/>
      <c r="VDJ10" s="64"/>
      <c r="VDK10" s="64"/>
      <c r="VDT10" s="64"/>
      <c r="VDY10" s="218"/>
      <c r="VDZ10" s="64"/>
      <c r="VEA10" s="64"/>
      <c r="VEJ10" s="64"/>
      <c r="VEO10" s="218"/>
      <c r="VEP10" s="64"/>
      <c r="VEQ10" s="64"/>
      <c r="VEZ10" s="64"/>
      <c r="VFE10" s="218"/>
      <c r="VFF10" s="64"/>
      <c r="VFG10" s="64"/>
      <c r="VFP10" s="64"/>
      <c r="VFU10" s="218"/>
      <c r="VFV10" s="64"/>
      <c r="VFW10" s="64"/>
      <c r="VGF10" s="64"/>
      <c r="VGK10" s="218"/>
      <c r="VGL10" s="64"/>
      <c r="VGM10" s="64"/>
      <c r="VGV10" s="64"/>
      <c r="VHA10" s="218"/>
      <c r="VHB10" s="64"/>
      <c r="VHC10" s="64"/>
      <c r="VHL10" s="64"/>
      <c r="VHQ10" s="218"/>
      <c r="VHR10" s="64"/>
      <c r="VHS10" s="64"/>
      <c r="VIB10" s="64"/>
      <c r="VIG10" s="218"/>
      <c r="VIH10" s="64"/>
      <c r="VII10" s="64"/>
      <c r="VIR10" s="64"/>
      <c r="VIW10" s="218"/>
      <c r="VIX10" s="64"/>
      <c r="VIY10" s="64"/>
      <c r="VJH10" s="64"/>
      <c r="VJM10" s="218"/>
      <c r="VJN10" s="64"/>
      <c r="VJO10" s="64"/>
      <c r="VJX10" s="64"/>
      <c r="VKC10" s="218"/>
      <c r="VKD10" s="64"/>
      <c r="VKE10" s="64"/>
      <c r="VKN10" s="64"/>
      <c r="VKS10" s="218"/>
      <c r="VKT10" s="64"/>
      <c r="VKU10" s="64"/>
      <c r="VLD10" s="64"/>
      <c r="VLI10" s="218"/>
      <c r="VLJ10" s="64"/>
      <c r="VLK10" s="64"/>
      <c r="VLT10" s="64"/>
      <c r="VLY10" s="218"/>
      <c r="VLZ10" s="64"/>
      <c r="VMA10" s="64"/>
      <c r="VMJ10" s="64"/>
      <c r="VMO10" s="218"/>
      <c r="VMP10" s="64"/>
      <c r="VMQ10" s="64"/>
      <c r="VMZ10" s="64"/>
      <c r="VNE10" s="218"/>
      <c r="VNF10" s="64"/>
      <c r="VNG10" s="64"/>
      <c r="VNP10" s="64"/>
      <c r="VNU10" s="218"/>
      <c r="VNV10" s="64"/>
      <c r="VNW10" s="64"/>
      <c r="VOF10" s="64"/>
      <c r="VOK10" s="218"/>
      <c r="VOL10" s="64"/>
      <c r="VOM10" s="64"/>
      <c r="VOV10" s="64"/>
      <c r="VPA10" s="218"/>
      <c r="VPB10" s="64"/>
      <c r="VPC10" s="64"/>
      <c r="VPL10" s="64"/>
      <c r="VPQ10" s="218"/>
      <c r="VPR10" s="64"/>
      <c r="VPS10" s="64"/>
      <c r="VQB10" s="64"/>
      <c r="VQG10" s="218"/>
      <c r="VQH10" s="64"/>
      <c r="VQI10" s="64"/>
      <c r="VQR10" s="64"/>
      <c r="VQW10" s="218"/>
      <c r="VQX10" s="64"/>
      <c r="VQY10" s="64"/>
      <c r="VRH10" s="64"/>
      <c r="VRM10" s="218"/>
      <c r="VRN10" s="64"/>
      <c r="VRO10" s="64"/>
      <c r="VRX10" s="64"/>
      <c r="VSC10" s="218"/>
      <c r="VSD10" s="64"/>
      <c r="VSE10" s="64"/>
      <c r="VSN10" s="64"/>
      <c r="VSS10" s="218"/>
      <c r="VST10" s="64"/>
      <c r="VSU10" s="64"/>
      <c r="VTD10" s="64"/>
      <c r="VTI10" s="218"/>
      <c r="VTJ10" s="64"/>
      <c r="VTK10" s="64"/>
      <c r="VTT10" s="64"/>
      <c r="VTY10" s="218"/>
      <c r="VTZ10" s="64"/>
      <c r="VUA10" s="64"/>
      <c r="VUJ10" s="64"/>
      <c r="VUO10" s="218"/>
      <c r="VUP10" s="64"/>
      <c r="VUQ10" s="64"/>
      <c r="VUZ10" s="64"/>
      <c r="VVE10" s="218"/>
      <c r="VVF10" s="64"/>
      <c r="VVG10" s="64"/>
      <c r="VVP10" s="64"/>
      <c r="VVU10" s="218"/>
      <c r="VVV10" s="64"/>
      <c r="VVW10" s="64"/>
      <c r="VWF10" s="64"/>
      <c r="VWK10" s="218"/>
      <c r="VWL10" s="64"/>
      <c r="VWM10" s="64"/>
      <c r="VWV10" s="64"/>
      <c r="VXA10" s="218"/>
      <c r="VXB10" s="64"/>
      <c r="VXC10" s="64"/>
      <c r="VXL10" s="64"/>
      <c r="VXQ10" s="218"/>
      <c r="VXR10" s="64"/>
      <c r="VXS10" s="64"/>
      <c r="VYB10" s="64"/>
      <c r="VYG10" s="218"/>
      <c r="VYH10" s="64"/>
      <c r="VYI10" s="64"/>
      <c r="VYR10" s="64"/>
      <c r="VYW10" s="218"/>
      <c r="VYX10" s="64"/>
      <c r="VYY10" s="64"/>
      <c r="VZH10" s="64"/>
      <c r="VZM10" s="218"/>
      <c r="VZN10" s="64"/>
      <c r="VZO10" s="64"/>
      <c r="VZX10" s="64"/>
      <c r="WAC10" s="218"/>
      <c r="WAD10" s="64"/>
      <c r="WAE10" s="64"/>
      <c r="WAN10" s="64"/>
      <c r="WAS10" s="218"/>
      <c r="WAT10" s="64"/>
      <c r="WAU10" s="64"/>
      <c r="WBD10" s="64"/>
      <c r="WBI10" s="218"/>
      <c r="WBJ10" s="64"/>
      <c r="WBK10" s="64"/>
      <c r="WBT10" s="64"/>
      <c r="WBY10" s="218"/>
      <c r="WBZ10" s="64"/>
      <c r="WCA10" s="64"/>
      <c r="WCJ10" s="64"/>
      <c r="WCO10" s="218"/>
      <c r="WCP10" s="64"/>
      <c r="WCQ10" s="64"/>
      <c r="WCZ10" s="64"/>
      <c r="WDE10" s="218"/>
      <c r="WDF10" s="64"/>
      <c r="WDG10" s="64"/>
      <c r="WDP10" s="64"/>
      <c r="WDU10" s="218"/>
      <c r="WDV10" s="64"/>
      <c r="WDW10" s="64"/>
      <c r="WEF10" s="64"/>
      <c r="WEK10" s="218"/>
      <c r="WEL10" s="64"/>
      <c r="WEM10" s="64"/>
      <c r="WEV10" s="64"/>
      <c r="WFA10" s="218"/>
      <c r="WFB10" s="64"/>
      <c r="WFC10" s="64"/>
      <c r="WFL10" s="64"/>
      <c r="WFQ10" s="218"/>
      <c r="WFR10" s="64"/>
      <c r="WFS10" s="64"/>
      <c r="WGB10" s="64"/>
      <c r="WGG10" s="218"/>
      <c r="WGH10" s="64"/>
      <c r="WGI10" s="64"/>
      <c r="WGR10" s="64"/>
      <c r="WGW10" s="218"/>
      <c r="WGX10" s="64"/>
      <c r="WGY10" s="64"/>
      <c r="WHH10" s="64"/>
      <c r="WHM10" s="218"/>
      <c r="WHN10" s="64"/>
      <c r="WHO10" s="64"/>
      <c r="WHX10" s="64"/>
      <c r="WIC10" s="218"/>
      <c r="WID10" s="64"/>
      <c r="WIE10" s="64"/>
      <c r="WIN10" s="64"/>
      <c r="WIS10" s="218"/>
      <c r="WIT10" s="64"/>
      <c r="WIU10" s="64"/>
      <c r="WJD10" s="64"/>
      <c r="WJI10" s="218"/>
      <c r="WJJ10" s="64"/>
      <c r="WJK10" s="64"/>
      <c r="WJT10" s="64"/>
      <c r="WJY10" s="218"/>
      <c r="WJZ10" s="64"/>
      <c r="WKA10" s="64"/>
      <c r="WKJ10" s="64"/>
      <c r="WKO10" s="218"/>
      <c r="WKP10" s="64"/>
      <c r="WKQ10" s="64"/>
      <c r="WKZ10" s="64"/>
      <c r="WLE10" s="218"/>
      <c r="WLF10" s="64"/>
      <c r="WLG10" s="64"/>
      <c r="WLP10" s="64"/>
      <c r="WLU10" s="218"/>
      <c r="WLV10" s="64"/>
      <c r="WLW10" s="64"/>
      <c r="WMF10" s="64"/>
      <c r="WMK10" s="218"/>
      <c r="WML10" s="64"/>
      <c r="WMM10" s="64"/>
      <c r="WMV10" s="64"/>
      <c r="WNA10" s="218"/>
      <c r="WNB10" s="64"/>
      <c r="WNC10" s="64"/>
      <c r="WNL10" s="64"/>
      <c r="WNQ10" s="218"/>
      <c r="WNR10" s="64"/>
      <c r="WNS10" s="64"/>
      <c r="WOB10" s="64"/>
      <c r="WOG10" s="218"/>
      <c r="WOH10" s="64"/>
      <c r="WOI10" s="64"/>
      <c r="WOR10" s="64"/>
      <c r="WOW10" s="218"/>
      <c r="WOX10" s="64"/>
      <c r="WOY10" s="64"/>
      <c r="WPH10" s="64"/>
      <c r="WPM10" s="218"/>
      <c r="WPN10" s="64"/>
      <c r="WPO10" s="64"/>
      <c r="WPX10" s="64"/>
      <c r="WQC10" s="218"/>
      <c r="WQD10" s="64"/>
      <c r="WQE10" s="64"/>
      <c r="WQN10" s="64"/>
      <c r="WQS10" s="218"/>
      <c r="WQT10" s="64"/>
      <c r="WQU10" s="64"/>
      <c r="WRD10" s="64"/>
      <c r="WRI10" s="218"/>
      <c r="WRJ10" s="64"/>
      <c r="WRK10" s="64"/>
      <c r="WRT10" s="64"/>
      <c r="WRY10" s="218"/>
      <c r="WRZ10" s="64"/>
      <c r="WSA10" s="64"/>
      <c r="WSJ10" s="64"/>
      <c r="WSO10" s="218"/>
      <c r="WSP10" s="64"/>
      <c r="WSQ10" s="64"/>
      <c r="WSZ10" s="64"/>
      <c r="WTE10" s="218"/>
      <c r="WTF10" s="64"/>
      <c r="WTG10" s="64"/>
      <c r="WTP10" s="64"/>
      <c r="WTU10" s="218"/>
      <c r="WTV10" s="64"/>
      <c r="WTW10" s="64"/>
      <c r="WUF10" s="64"/>
      <c r="WUK10" s="218"/>
      <c r="WUL10" s="64"/>
      <c r="WUM10" s="64"/>
      <c r="WUV10" s="64"/>
      <c r="WVA10" s="218"/>
      <c r="WVB10" s="64"/>
      <c r="WVC10" s="64"/>
      <c r="WVL10" s="64"/>
      <c r="WVQ10" s="218"/>
      <c r="WVR10" s="64"/>
      <c r="WVS10" s="64"/>
      <c r="WWB10" s="64"/>
      <c r="WWG10" s="218"/>
      <c r="WWH10" s="64"/>
      <c r="WWI10" s="64"/>
      <c r="WWR10" s="64"/>
      <c r="WWW10" s="218"/>
      <c r="WWX10" s="64"/>
      <c r="WWY10" s="64"/>
      <c r="WXH10" s="64"/>
      <c r="WXM10" s="218"/>
      <c r="WXN10" s="64"/>
      <c r="WXO10" s="64"/>
      <c r="WXX10" s="64"/>
      <c r="WYC10" s="218"/>
      <c r="WYD10" s="64"/>
      <c r="WYE10" s="64"/>
      <c r="WYN10" s="64"/>
      <c r="WYS10" s="218"/>
      <c r="WYT10" s="64"/>
      <c r="WYU10" s="64"/>
      <c r="WZD10" s="64"/>
      <c r="WZI10" s="218"/>
      <c r="WZJ10" s="64"/>
      <c r="WZK10" s="64"/>
      <c r="WZT10" s="64"/>
      <c r="WZY10" s="218"/>
      <c r="WZZ10" s="64"/>
      <c r="XAA10" s="64"/>
      <c r="XAJ10" s="64"/>
      <c r="XAO10" s="218"/>
      <c r="XAP10" s="64"/>
      <c r="XAQ10" s="64"/>
      <c r="XAZ10" s="64"/>
      <c r="XBE10" s="218"/>
      <c r="XBF10" s="64"/>
      <c r="XBG10" s="64"/>
      <c r="XBP10" s="64"/>
      <c r="XBU10" s="218"/>
      <c r="XBV10" s="64"/>
      <c r="XBW10" s="64"/>
      <c r="XCF10" s="64"/>
      <c r="XCK10" s="218"/>
      <c r="XCL10" s="64"/>
      <c r="XCM10" s="64"/>
      <c r="XCV10" s="64"/>
      <c r="XDA10" s="218"/>
      <c r="XDB10" s="64"/>
      <c r="XDC10" s="64"/>
      <c r="XDL10" s="64"/>
      <c r="XDQ10" s="218"/>
      <c r="XDR10" s="64"/>
      <c r="XDS10" s="64"/>
      <c r="XEB10" s="64"/>
      <c r="XEG10" s="218"/>
      <c r="XEH10" s="64"/>
      <c r="XEI10" s="64"/>
      <c r="XER10" s="64"/>
    </row>
    <row r="11" spans="1:1019 1028:2043 2052:3067 3076:4091 4100:5115 5124:6139 6148:7163 7172:8187 8196:9211 9220:10235 10244:11259 11268:12283 12292:13307 13316:14331 14340:15355 15364:16372" ht="31" x14ac:dyDescent="0.25">
      <c r="A11" s="218"/>
      <c r="B11" s="67" t="s">
        <v>944</v>
      </c>
      <c r="C11" s="68">
        <v>0</v>
      </c>
      <c r="D11" s="68">
        <v>0</v>
      </c>
      <c r="E11" s="69">
        <v>5.104947E-2</v>
      </c>
      <c r="F11" s="70" t="s">
        <v>368</v>
      </c>
      <c r="G11" s="71">
        <v>0.96</v>
      </c>
      <c r="H11" s="72">
        <v>1</v>
      </c>
      <c r="I11" s="63"/>
      <c r="J11" s="63"/>
      <c r="K11" s="64"/>
      <c r="T11" s="64"/>
      <c r="Y11" s="218"/>
      <c r="Z11" s="64"/>
      <c r="AA11" s="64"/>
      <c r="AJ11" s="64"/>
      <c r="AO11" s="218"/>
      <c r="AP11" s="64"/>
      <c r="AQ11" s="64"/>
      <c r="AZ11" s="64"/>
      <c r="BE11" s="218"/>
      <c r="BF11" s="64"/>
      <c r="BG11" s="64"/>
      <c r="BP11" s="64"/>
      <c r="BU11" s="218"/>
      <c r="BV11" s="64"/>
      <c r="BW11" s="64"/>
      <c r="CF11" s="64"/>
      <c r="CK11" s="218"/>
      <c r="CL11" s="64"/>
      <c r="CM11" s="64"/>
      <c r="CV11" s="64"/>
      <c r="DA11" s="218"/>
      <c r="DB11" s="64"/>
      <c r="DC11" s="64"/>
      <c r="DL11" s="64"/>
      <c r="DQ11" s="218"/>
      <c r="DR11" s="64"/>
      <c r="DS11" s="64"/>
      <c r="EB11" s="64"/>
      <c r="EG11" s="218"/>
      <c r="EH11" s="64"/>
      <c r="EI11" s="64"/>
      <c r="ER11" s="64"/>
      <c r="EW11" s="218"/>
      <c r="EX11" s="64"/>
      <c r="EY11" s="64"/>
      <c r="FH11" s="64"/>
      <c r="FM11" s="218"/>
      <c r="FN11" s="64"/>
      <c r="FO11" s="64"/>
      <c r="FX11" s="64"/>
      <c r="GC11" s="218"/>
      <c r="GD11" s="64"/>
      <c r="GE11" s="64"/>
      <c r="GN11" s="64"/>
      <c r="GS11" s="218"/>
      <c r="GT11" s="64"/>
      <c r="GU11" s="64"/>
      <c r="HD11" s="64"/>
      <c r="HI11" s="218"/>
      <c r="HJ11" s="64"/>
      <c r="HK11" s="64"/>
      <c r="HT11" s="64"/>
      <c r="HY11" s="218"/>
      <c r="HZ11" s="64"/>
      <c r="IA11" s="64"/>
      <c r="IJ11" s="64"/>
      <c r="IO11" s="218"/>
      <c r="IP11" s="64"/>
      <c r="IQ11" s="64"/>
      <c r="IZ11" s="64"/>
      <c r="JE11" s="218"/>
      <c r="JF11" s="64"/>
      <c r="JG11" s="64"/>
      <c r="JP11" s="64"/>
      <c r="JU11" s="218"/>
      <c r="JV11" s="64"/>
      <c r="JW11" s="64"/>
      <c r="KF11" s="64"/>
      <c r="KK11" s="218"/>
      <c r="KL11" s="64"/>
      <c r="KM11" s="64"/>
      <c r="KV11" s="64"/>
      <c r="LA11" s="218"/>
      <c r="LB11" s="64"/>
      <c r="LC11" s="64"/>
      <c r="LL11" s="64"/>
      <c r="LQ11" s="218"/>
      <c r="LR11" s="64"/>
      <c r="LS11" s="64"/>
      <c r="MB11" s="64"/>
      <c r="MG11" s="218"/>
      <c r="MH11" s="64"/>
      <c r="MI11" s="64"/>
      <c r="MR11" s="64"/>
      <c r="MW11" s="218"/>
      <c r="MX11" s="64"/>
      <c r="MY11" s="64"/>
      <c r="NH11" s="64"/>
      <c r="NM11" s="218"/>
      <c r="NN11" s="64"/>
      <c r="NO11" s="64"/>
      <c r="NX11" s="64"/>
      <c r="OC11" s="218"/>
      <c r="OD11" s="64"/>
      <c r="OE11" s="64"/>
      <c r="ON11" s="64"/>
      <c r="OS11" s="218"/>
      <c r="OT11" s="64"/>
      <c r="OU11" s="64"/>
      <c r="PD11" s="64"/>
      <c r="PI11" s="218"/>
      <c r="PJ11" s="64"/>
      <c r="PK11" s="64"/>
      <c r="PT11" s="64"/>
      <c r="PY11" s="218"/>
      <c r="PZ11" s="64"/>
      <c r="QA11" s="64"/>
      <c r="QJ11" s="64"/>
      <c r="QO11" s="218"/>
      <c r="QP11" s="64"/>
      <c r="QQ11" s="64"/>
      <c r="QZ11" s="64"/>
      <c r="RE11" s="218"/>
      <c r="RF11" s="64"/>
      <c r="RG11" s="64"/>
      <c r="RP11" s="64"/>
      <c r="RU11" s="218"/>
      <c r="RV11" s="64"/>
      <c r="RW11" s="64"/>
      <c r="SF11" s="64"/>
      <c r="SK11" s="218"/>
      <c r="SL11" s="64"/>
      <c r="SM11" s="64"/>
      <c r="SV11" s="64"/>
      <c r="TA11" s="218"/>
      <c r="TB11" s="64"/>
      <c r="TC11" s="64"/>
      <c r="TL11" s="64"/>
      <c r="TQ11" s="218"/>
      <c r="TR11" s="64"/>
      <c r="TS11" s="64"/>
      <c r="UB11" s="64"/>
      <c r="UG11" s="218"/>
      <c r="UH11" s="64"/>
      <c r="UI11" s="64"/>
      <c r="UR11" s="64"/>
      <c r="UW11" s="218"/>
      <c r="UX11" s="64"/>
      <c r="UY11" s="64"/>
      <c r="VH11" s="64"/>
      <c r="VM11" s="218"/>
      <c r="VN11" s="64"/>
      <c r="VO11" s="64"/>
      <c r="VX11" s="64"/>
      <c r="WC11" s="218"/>
      <c r="WD11" s="64"/>
      <c r="WE11" s="64"/>
      <c r="WN11" s="64"/>
      <c r="WS11" s="218"/>
      <c r="WT11" s="64"/>
      <c r="WU11" s="64"/>
      <c r="XD11" s="64"/>
      <c r="XI11" s="218"/>
      <c r="XJ11" s="64"/>
      <c r="XK11" s="64"/>
      <c r="XT11" s="64"/>
      <c r="XY11" s="218"/>
      <c r="XZ11" s="64"/>
      <c r="YA11" s="64"/>
      <c r="YJ11" s="64"/>
      <c r="YO11" s="218"/>
      <c r="YP11" s="64"/>
      <c r="YQ11" s="64"/>
      <c r="YZ11" s="64"/>
      <c r="ZE11" s="218"/>
      <c r="ZF11" s="64"/>
      <c r="ZG11" s="64"/>
      <c r="ZP11" s="64"/>
      <c r="ZU11" s="218"/>
      <c r="ZV11" s="64"/>
      <c r="ZW11" s="64"/>
      <c r="AAF11" s="64"/>
      <c r="AAK11" s="218"/>
      <c r="AAL11" s="64"/>
      <c r="AAM11" s="64"/>
      <c r="AAV11" s="64"/>
      <c r="ABA11" s="218"/>
      <c r="ABB11" s="64"/>
      <c r="ABC11" s="64"/>
      <c r="ABL11" s="64"/>
      <c r="ABQ11" s="218"/>
      <c r="ABR11" s="64"/>
      <c r="ABS11" s="64"/>
      <c r="ACB11" s="64"/>
      <c r="ACG11" s="218"/>
      <c r="ACH11" s="64"/>
      <c r="ACI11" s="64"/>
      <c r="ACR11" s="64"/>
      <c r="ACW11" s="218"/>
      <c r="ACX11" s="64"/>
      <c r="ACY11" s="64"/>
      <c r="ADH11" s="64"/>
      <c r="ADM11" s="218"/>
      <c r="ADN11" s="64"/>
      <c r="ADO11" s="64"/>
      <c r="ADX11" s="64"/>
      <c r="AEC11" s="218"/>
      <c r="AED11" s="64"/>
      <c r="AEE11" s="64"/>
      <c r="AEN11" s="64"/>
      <c r="AES11" s="218"/>
      <c r="AET11" s="64"/>
      <c r="AEU11" s="64"/>
      <c r="AFD11" s="64"/>
      <c r="AFI11" s="218"/>
      <c r="AFJ11" s="64"/>
      <c r="AFK11" s="64"/>
      <c r="AFT11" s="64"/>
      <c r="AFY11" s="218"/>
      <c r="AFZ11" s="64"/>
      <c r="AGA11" s="64"/>
      <c r="AGJ11" s="64"/>
      <c r="AGO11" s="218"/>
      <c r="AGP11" s="64"/>
      <c r="AGQ11" s="64"/>
      <c r="AGZ11" s="64"/>
      <c r="AHE11" s="218"/>
      <c r="AHF11" s="64"/>
      <c r="AHG11" s="64"/>
      <c r="AHP11" s="64"/>
      <c r="AHU11" s="218"/>
      <c r="AHV11" s="64"/>
      <c r="AHW11" s="64"/>
      <c r="AIF11" s="64"/>
      <c r="AIK11" s="218"/>
      <c r="AIL11" s="64"/>
      <c r="AIM11" s="64"/>
      <c r="AIV11" s="64"/>
      <c r="AJA11" s="218"/>
      <c r="AJB11" s="64"/>
      <c r="AJC11" s="64"/>
      <c r="AJL11" s="64"/>
      <c r="AJQ11" s="218"/>
      <c r="AJR11" s="64"/>
      <c r="AJS11" s="64"/>
      <c r="AKB11" s="64"/>
      <c r="AKG11" s="218"/>
      <c r="AKH11" s="64"/>
      <c r="AKI11" s="64"/>
      <c r="AKR11" s="64"/>
      <c r="AKW11" s="218"/>
      <c r="AKX11" s="64"/>
      <c r="AKY11" s="64"/>
      <c r="ALH11" s="64"/>
      <c r="ALM11" s="218"/>
      <c r="ALN11" s="64"/>
      <c r="ALO11" s="64"/>
      <c r="ALX11" s="64"/>
      <c r="AMC11" s="218"/>
      <c r="AMD11" s="64"/>
      <c r="AME11" s="64"/>
      <c r="AMN11" s="64"/>
      <c r="AMS11" s="218"/>
      <c r="AMT11" s="64"/>
      <c r="AMU11" s="64"/>
      <c r="AND11" s="64"/>
      <c r="ANI11" s="218"/>
      <c r="ANJ11" s="64"/>
      <c r="ANK11" s="64"/>
      <c r="ANT11" s="64"/>
      <c r="ANY11" s="218"/>
      <c r="ANZ11" s="64"/>
      <c r="AOA11" s="64"/>
      <c r="AOJ11" s="64"/>
      <c r="AOO11" s="218"/>
      <c r="AOP11" s="64"/>
      <c r="AOQ11" s="64"/>
      <c r="AOZ11" s="64"/>
      <c r="APE11" s="218"/>
      <c r="APF11" s="64"/>
      <c r="APG11" s="64"/>
      <c r="APP11" s="64"/>
      <c r="APU11" s="218"/>
      <c r="APV11" s="64"/>
      <c r="APW11" s="64"/>
      <c r="AQF11" s="64"/>
      <c r="AQK11" s="218"/>
      <c r="AQL11" s="64"/>
      <c r="AQM11" s="64"/>
      <c r="AQV11" s="64"/>
      <c r="ARA11" s="218"/>
      <c r="ARB11" s="64"/>
      <c r="ARC11" s="64"/>
      <c r="ARL11" s="64"/>
      <c r="ARQ11" s="218"/>
      <c r="ARR11" s="64"/>
      <c r="ARS11" s="64"/>
      <c r="ASB11" s="64"/>
      <c r="ASG11" s="218"/>
      <c r="ASH11" s="64"/>
      <c r="ASI11" s="64"/>
      <c r="ASR11" s="64"/>
      <c r="ASW11" s="218"/>
      <c r="ASX11" s="64"/>
      <c r="ASY11" s="64"/>
      <c r="ATH11" s="64"/>
      <c r="ATM11" s="218"/>
      <c r="ATN11" s="64"/>
      <c r="ATO11" s="64"/>
      <c r="ATX11" s="64"/>
      <c r="AUC11" s="218"/>
      <c r="AUD11" s="64"/>
      <c r="AUE11" s="64"/>
      <c r="AUN11" s="64"/>
      <c r="AUS11" s="218"/>
      <c r="AUT11" s="64"/>
      <c r="AUU11" s="64"/>
      <c r="AVD11" s="64"/>
      <c r="AVI11" s="218"/>
      <c r="AVJ11" s="64"/>
      <c r="AVK11" s="64"/>
      <c r="AVT11" s="64"/>
      <c r="AVY11" s="218"/>
      <c r="AVZ11" s="64"/>
      <c r="AWA11" s="64"/>
      <c r="AWJ11" s="64"/>
      <c r="AWO11" s="218"/>
      <c r="AWP11" s="64"/>
      <c r="AWQ11" s="64"/>
      <c r="AWZ11" s="64"/>
      <c r="AXE11" s="218"/>
      <c r="AXF11" s="64"/>
      <c r="AXG11" s="64"/>
      <c r="AXP11" s="64"/>
      <c r="AXU11" s="218"/>
      <c r="AXV11" s="64"/>
      <c r="AXW11" s="64"/>
      <c r="AYF11" s="64"/>
      <c r="AYK11" s="218"/>
      <c r="AYL11" s="64"/>
      <c r="AYM11" s="64"/>
      <c r="AYV11" s="64"/>
      <c r="AZA11" s="218"/>
      <c r="AZB11" s="64"/>
      <c r="AZC11" s="64"/>
      <c r="AZL11" s="64"/>
      <c r="AZQ11" s="218"/>
      <c r="AZR11" s="64"/>
      <c r="AZS11" s="64"/>
      <c r="BAB11" s="64"/>
      <c r="BAG11" s="218"/>
      <c r="BAH11" s="64"/>
      <c r="BAI11" s="64"/>
      <c r="BAR11" s="64"/>
      <c r="BAW11" s="218"/>
      <c r="BAX11" s="64"/>
      <c r="BAY11" s="64"/>
      <c r="BBH11" s="64"/>
      <c r="BBM11" s="218"/>
      <c r="BBN11" s="64"/>
      <c r="BBO11" s="64"/>
      <c r="BBX11" s="64"/>
      <c r="BCC11" s="218"/>
      <c r="BCD11" s="64"/>
      <c r="BCE11" s="64"/>
      <c r="BCN11" s="64"/>
      <c r="BCS11" s="218"/>
      <c r="BCT11" s="64"/>
      <c r="BCU11" s="64"/>
      <c r="BDD11" s="64"/>
      <c r="BDI11" s="218"/>
      <c r="BDJ11" s="64"/>
      <c r="BDK11" s="64"/>
      <c r="BDT11" s="64"/>
      <c r="BDY11" s="218"/>
      <c r="BDZ11" s="64"/>
      <c r="BEA11" s="64"/>
      <c r="BEJ11" s="64"/>
      <c r="BEO11" s="218"/>
      <c r="BEP11" s="64"/>
      <c r="BEQ11" s="64"/>
      <c r="BEZ11" s="64"/>
      <c r="BFE11" s="218"/>
      <c r="BFF11" s="64"/>
      <c r="BFG11" s="64"/>
      <c r="BFP11" s="64"/>
      <c r="BFU11" s="218"/>
      <c r="BFV11" s="64"/>
      <c r="BFW11" s="64"/>
      <c r="BGF11" s="64"/>
      <c r="BGK11" s="218"/>
      <c r="BGL11" s="64"/>
      <c r="BGM11" s="64"/>
      <c r="BGV11" s="64"/>
      <c r="BHA11" s="218"/>
      <c r="BHB11" s="64"/>
      <c r="BHC11" s="64"/>
      <c r="BHL11" s="64"/>
      <c r="BHQ11" s="218"/>
      <c r="BHR11" s="64"/>
      <c r="BHS11" s="64"/>
      <c r="BIB11" s="64"/>
      <c r="BIG11" s="218"/>
      <c r="BIH11" s="64"/>
      <c r="BII11" s="64"/>
      <c r="BIR11" s="64"/>
      <c r="BIW11" s="218"/>
      <c r="BIX11" s="64"/>
      <c r="BIY11" s="64"/>
      <c r="BJH11" s="64"/>
      <c r="BJM11" s="218"/>
      <c r="BJN11" s="64"/>
      <c r="BJO11" s="64"/>
      <c r="BJX11" s="64"/>
      <c r="BKC11" s="218"/>
      <c r="BKD11" s="64"/>
      <c r="BKE11" s="64"/>
      <c r="BKN11" s="64"/>
      <c r="BKS11" s="218"/>
      <c r="BKT11" s="64"/>
      <c r="BKU11" s="64"/>
      <c r="BLD11" s="64"/>
      <c r="BLI11" s="218"/>
      <c r="BLJ11" s="64"/>
      <c r="BLK11" s="64"/>
      <c r="BLT11" s="64"/>
      <c r="BLY11" s="218"/>
      <c r="BLZ11" s="64"/>
      <c r="BMA11" s="64"/>
      <c r="BMJ11" s="64"/>
      <c r="BMO11" s="218"/>
      <c r="BMP11" s="64"/>
      <c r="BMQ11" s="64"/>
      <c r="BMZ11" s="64"/>
      <c r="BNE11" s="218"/>
      <c r="BNF11" s="64"/>
      <c r="BNG11" s="64"/>
      <c r="BNP11" s="64"/>
      <c r="BNU11" s="218"/>
      <c r="BNV11" s="64"/>
      <c r="BNW11" s="64"/>
      <c r="BOF11" s="64"/>
      <c r="BOK11" s="218"/>
      <c r="BOL11" s="64"/>
      <c r="BOM11" s="64"/>
      <c r="BOV11" s="64"/>
      <c r="BPA11" s="218"/>
      <c r="BPB11" s="64"/>
      <c r="BPC11" s="64"/>
      <c r="BPL11" s="64"/>
      <c r="BPQ11" s="218"/>
      <c r="BPR11" s="64"/>
      <c r="BPS11" s="64"/>
      <c r="BQB11" s="64"/>
      <c r="BQG11" s="218"/>
      <c r="BQH11" s="64"/>
      <c r="BQI11" s="64"/>
      <c r="BQR11" s="64"/>
      <c r="BQW11" s="218"/>
      <c r="BQX11" s="64"/>
      <c r="BQY11" s="64"/>
      <c r="BRH11" s="64"/>
      <c r="BRM11" s="218"/>
      <c r="BRN11" s="64"/>
      <c r="BRO11" s="64"/>
      <c r="BRX11" s="64"/>
      <c r="BSC11" s="218"/>
      <c r="BSD11" s="64"/>
      <c r="BSE11" s="64"/>
      <c r="BSN11" s="64"/>
      <c r="BSS11" s="218"/>
      <c r="BST11" s="64"/>
      <c r="BSU11" s="64"/>
      <c r="BTD11" s="64"/>
      <c r="BTI11" s="218"/>
      <c r="BTJ11" s="64"/>
      <c r="BTK11" s="64"/>
      <c r="BTT11" s="64"/>
      <c r="BTY11" s="218"/>
      <c r="BTZ11" s="64"/>
      <c r="BUA11" s="64"/>
      <c r="BUJ11" s="64"/>
      <c r="BUO11" s="218"/>
      <c r="BUP11" s="64"/>
      <c r="BUQ11" s="64"/>
      <c r="BUZ11" s="64"/>
      <c r="BVE11" s="218"/>
      <c r="BVF11" s="64"/>
      <c r="BVG11" s="64"/>
      <c r="BVP11" s="64"/>
      <c r="BVU11" s="218"/>
      <c r="BVV11" s="64"/>
      <c r="BVW11" s="64"/>
      <c r="BWF11" s="64"/>
      <c r="BWK11" s="218"/>
      <c r="BWL11" s="64"/>
      <c r="BWM11" s="64"/>
      <c r="BWV11" s="64"/>
      <c r="BXA11" s="218"/>
      <c r="BXB11" s="64"/>
      <c r="BXC11" s="64"/>
      <c r="BXL11" s="64"/>
      <c r="BXQ11" s="218"/>
      <c r="BXR11" s="64"/>
      <c r="BXS11" s="64"/>
      <c r="BYB11" s="64"/>
      <c r="BYG11" s="218"/>
      <c r="BYH11" s="64"/>
      <c r="BYI11" s="64"/>
      <c r="BYR11" s="64"/>
      <c r="BYW11" s="218"/>
      <c r="BYX11" s="64"/>
      <c r="BYY11" s="64"/>
      <c r="BZH11" s="64"/>
      <c r="BZM11" s="218"/>
      <c r="BZN11" s="64"/>
      <c r="BZO11" s="64"/>
      <c r="BZX11" s="64"/>
      <c r="CAC11" s="218"/>
      <c r="CAD11" s="64"/>
      <c r="CAE11" s="64"/>
      <c r="CAN11" s="64"/>
      <c r="CAS11" s="218"/>
      <c r="CAT11" s="64"/>
      <c r="CAU11" s="64"/>
      <c r="CBD11" s="64"/>
      <c r="CBI11" s="218"/>
      <c r="CBJ11" s="64"/>
      <c r="CBK11" s="64"/>
      <c r="CBT11" s="64"/>
      <c r="CBY11" s="218"/>
      <c r="CBZ11" s="64"/>
      <c r="CCA11" s="64"/>
      <c r="CCJ11" s="64"/>
      <c r="CCO11" s="218"/>
      <c r="CCP11" s="64"/>
      <c r="CCQ11" s="64"/>
      <c r="CCZ11" s="64"/>
      <c r="CDE11" s="218"/>
      <c r="CDF11" s="64"/>
      <c r="CDG11" s="64"/>
      <c r="CDP11" s="64"/>
      <c r="CDU11" s="218"/>
      <c r="CDV11" s="64"/>
      <c r="CDW11" s="64"/>
      <c r="CEF11" s="64"/>
      <c r="CEK11" s="218"/>
      <c r="CEL11" s="64"/>
      <c r="CEM11" s="64"/>
      <c r="CEV11" s="64"/>
      <c r="CFA11" s="218"/>
      <c r="CFB11" s="64"/>
      <c r="CFC11" s="64"/>
      <c r="CFL11" s="64"/>
      <c r="CFQ11" s="218"/>
      <c r="CFR11" s="64"/>
      <c r="CFS11" s="64"/>
      <c r="CGB11" s="64"/>
      <c r="CGG11" s="218"/>
      <c r="CGH11" s="64"/>
      <c r="CGI11" s="64"/>
      <c r="CGR11" s="64"/>
      <c r="CGW11" s="218"/>
      <c r="CGX11" s="64"/>
      <c r="CGY11" s="64"/>
      <c r="CHH11" s="64"/>
      <c r="CHM11" s="218"/>
      <c r="CHN11" s="64"/>
      <c r="CHO11" s="64"/>
      <c r="CHX11" s="64"/>
      <c r="CIC11" s="218"/>
      <c r="CID11" s="64"/>
      <c r="CIE11" s="64"/>
      <c r="CIN11" s="64"/>
      <c r="CIS11" s="218"/>
      <c r="CIT11" s="64"/>
      <c r="CIU11" s="64"/>
      <c r="CJD11" s="64"/>
      <c r="CJI11" s="218"/>
      <c r="CJJ11" s="64"/>
      <c r="CJK11" s="64"/>
      <c r="CJT11" s="64"/>
      <c r="CJY11" s="218"/>
      <c r="CJZ11" s="64"/>
      <c r="CKA11" s="64"/>
      <c r="CKJ11" s="64"/>
      <c r="CKO11" s="218"/>
      <c r="CKP11" s="64"/>
      <c r="CKQ11" s="64"/>
      <c r="CKZ11" s="64"/>
      <c r="CLE11" s="218"/>
      <c r="CLF11" s="64"/>
      <c r="CLG11" s="64"/>
      <c r="CLP11" s="64"/>
      <c r="CLU11" s="218"/>
      <c r="CLV11" s="64"/>
      <c r="CLW11" s="64"/>
      <c r="CMF11" s="64"/>
      <c r="CMK11" s="218"/>
      <c r="CML11" s="64"/>
      <c r="CMM11" s="64"/>
      <c r="CMV11" s="64"/>
      <c r="CNA11" s="218"/>
      <c r="CNB11" s="64"/>
      <c r="CNC11" s="64"/>
      <c r="CNL11" s="64"/>
      <c r="CNQ11" s="218"/>
      <c r="CNR11" s="64"/>
      <c r="CNS11" s="64"/>
      <c r="COB11" s="64"/>
      <c r="COG11" s="218"/>
      <c r="COH11" s="64"/>
      <c r="COI11" s="64"/>
      <c r="COR11" s="64"/>
      <c r="COW11" s="218"/>
      <c r="COX11" s="64"/>
      <c r="COY11" s="64"/>
      <c r="CPH11" s="64"/>
      <c r="CPM11" s="218"/>
      <c r="CPN11" s="64"/>
      <c r="CPO11" s="64"/>
      <c r="CPX11" s="64"/>
      <c r="CQC11" s="218"/>
      <c r="CQD11" s="64"/>
      <c r="CQE11" s="64"/>
      <c r="CQN11" s="64"/>
      <c r="CQS11" s="218"/>
      <c r="CQT11" s="64"/>
      <c r="CQU11" s="64"/>
      <c r="CRD11" s="64"/>
      <c r="CRI11" s="218"/>
      <c r="CRJ11" s="64"/>
      <c r="CRK11" s="64"/>
      <c r="CRT11" s="64"/>
      <c r="CRY11" s="218"/>
      <c r="CRZ11" s="64"/>
      <c r="CSA11" s="64"/>
      <c r="CSJ11" s="64"/>
      <c r="CSO11" s="218"/>
      <c r="CSP11" s="64"/>
      <c r="CSQ11" s="64"/>
      <c r="CSZ11" s="64"/>
      <c r="CTE11" s="218"/>
      <c r="CTF11" s="64"/>
      <c r="CTG11" s="64"/>
      <c r="CTP11" s="64"/>
      <c r="CTU11" s="218"/>
      <c r="CTV11" s="64"/>
      <c r="CTW11" s="64"/>
      <c r="CUF11" s="64"/>
      <c r="CUK11" s="218"/>
      <c r="CUL11" s="64"/>
      <c r="CUM11" s="64"/>
      <c r="CUV11" s="64"/>
      <c r="CVA11" s="218"/>
      <c r="CVB11" s="64"/>
      <c r="CVC11" s="64"/>
      <c r="CVL11" s="64"/>
      <c r="CVQ11" s="218"/>
      <c r="CVR11" s="64"/>
      <c r="CVS11" s="64"/>
      <c r="CWB11" s="64"/>
      <c r="CWG11" s="218"/>
      <c r="CWH11" s="64"/>
      <c r="CWI11" s="64"/>
      <c r="CWR11" s="64"/>
      <c r="CWW11" s="218"/>
      <c r="CWX11" s="64"/>
      <c r="CWY11" s="64"/>
      <c r="CXH11" s="64"/>
      <c r="CXM11" s="218"/>
      <c r="CXN11" s="64"/>
      <c r="CXO11" s="64"/>
      <c r="CXX11" s="64"/>
      <c r="CYC11" s="218"/>
      <c r="CYD11" s="64"/>
      <c r="CYE11" s="64"/>
      <c r="CYN11" s="64"/>
      <c r="CYS11" s="218"/>
      <c r="CYT11" s="64"/>
      <c r="CYU11" s="64"/>
      <c r="CZD11" s="64"/>
      <c r="CZI11" s="218"/>
      <c r="CZJ11" s="64"/>
      <c r="CZK11" s="64"/>
      <c r="CZT11" s="64"/>
      <c r="CZY11" s="218"/>
      <c r="CZZ11" s="64"/>
      <c r="DAA11" s="64"/>
      <c r="DAJ11" s="64"/>
      <c r="DAO11" s="218"/>
      <c r="DAP11" s="64"/>
      <c r="DAQ11" s="64"/>
      <c r="DAZ11" s="64"/>
      <c r="DBE11" s="218"/>
      <c r="DBF11" s="64"/>
      <c r="DBG11" s="64"/>
      <c r="DBP11" s="64"/>
      <c r="DBU11" s="218"/>
      <c r="DBV11" s="64"/>
      <c r="DBW11" s="64"/>
      <c r="DCF11" s="64"/>
      <c r="DCK11" s="218"/>
      <c r="DCL11" s="64"/>
      <c r="DCM11" s="64"/>
      <c r="DCV11" s="64"/>
      <c r="DDA11" s="218"/>
      <c r="DDB11" s="64"/>
      <c r="DDC11" s="64"/>
      <c r="DDL11" s="64"/>
      <c r="DDQ11" s="218"/>
      <c r="DDR11" s="64"/>
      <c r="DDS11" s="64"/>
      <c r="DEB11" s="64"/>
      <c r="DEG11" s="218"/>
      <c r="DEH11" s="64"/>
      <c r="DEI11" s="64"/>
      <c r="DER11" s="64"/>
      <c r="DEW11" s="218"/>
      <c r="DEX11" s="64"/>
      <c r="DEY11" s="64"/>
      <c r="DFH11" s="64"/>
      <c r="DFM11" s="218"/>
      <c r="DFN11" s="64"/>
      <c r="DFO11" s="64"/>
      <c r="DFX11" s="64"/>
      <c r="DGC11" s="218"/>
      <c r="DGD11" s="64"/>
      <c r="DGE11" s="64"/>
      <c r="DGN11" s="64"/>
      <c r="DGS11" s="218"/>
      <c r="DGT11" s="64"/>
      <c r="DGU11" s="64"/>
      <c r="DHD11" s="64"/>
      <c r="DHI11" s="218"/>
      <c r="DHJ11" s="64"/>
      <c r="DHK11" s="64"/>
      <c r="DHT11" s="64"/>
      <c r="DHY11" s="218"/>
      <c r="DHZ11" s="64"/>
      <c r="DIA11" s="64"/>
      <c r="DIJ11" s="64"/>
      <c r="DIO11" s="218"/>
      <c r="DIP11" s="64"/>
      <c r="DIQ11" s="64"/>
      <c r="DIZ11" s="64"/>
      <c r="DJE11" s="218"/>
      <c r="DJF11" s="64"/>
      <c r="DJG11" s="64"/>
      <c r="DJP11" s="64"/>
      <c r="DJU11" s="218"/>
      <c r="DJV11" s="64"/>
      <c r="DJW11" s="64"/>
      <c r="DKF11" s="64"/>
      <c r="DKK11" s="218"/>
      <c r="DKL11" s="64"/>
      <c r="DKM11" s="64"/>
      <c r="DKV11" s="64"/>
      <c r="DLA11" s="218"/>
      <c r="DLB11" s="64"/>
      <c r="DLC11" s="64"/>
      <c r="DLL11" s="64"/>
      <c r="DLQ11" s="218"/>
      <c r="DLR11" s="64"/>
      <c r="DLS11" s="64"/>
      <c r="DMB11" s="64"/>
      <c r="DMG11" s="218"/>
      <c r="DMH11" s="64"/>
      <c r="DMI11" s="64"/>
      <c r="DMR11" s="64"/>
      <c r="DMW11" s="218"/>
      <c r="DMX11" s="64"/>
      <c r="DMY11" s="64"/>
      <c r="DNH11" s="64"/>
      <c r="DNM11" s="218"/>
      <c r="DNN11" s="64"/>
      <c r="DNO11" s="64"/>
      <c r="DNX11" s="64"/>
      <c r="DOC11" s="218"/>
      <c r="DOD11" s="64"/>
      <c r="DOE11" s="64"/>
      <c r="DON11" s="64"/>
      <c r="DOS11" s="218"/>
      <c r="DOT11" s="64"/>
      <c r="DOU11" s="64"/>
      <c r="DPD11" s="64"/>
      <c r="DPI11" s="218"/>
      <c r="DPJ11" s="64"/>
      <c r="DPK11" s="64"/>
      <c r="DPT11" s="64"/>
      <c r="DPY11" s="218"/>
      <c r="DPZ11" s="64"/>
      <c r="DQA11" s="64"/>
      <c r="DQJ11" s="64"/>
      <c r="DQO11" s="218"/>
      <c r="DQP11" s="64"/>
      <c r="DQQ11" s="64"/>
      <c r="DQZ11" s="64"/>
      <c r="DRE11" s="218"/>
      <c r="DRF11" s="64"/>
      <c r="DRG11" s="64"/>
      <c r="DRP11" s="64"/>
      <c r="DRU11" s="218"/>
      <c r="DRV11" s="64"/>
      <c r="DRW11" s="64"/>
      <c r="DSF11" s="64"/>
      <c r="DSK11" s="218"/>
      <c r="DSL11" s="64"/>
      <c r="DSM11" s="64"/>
      <c r="DSV11" s="64"/>
      <c r="DTA11" s="218"/>
      <c r="DTB11" s="64"/>
      <c r="DTC11" s="64"/>
      <c r="DTL11" s="64"/>
      <c r="DTQ11" s="218"/>
      <c r="DTR11" s="64"/>
      <c r="DTS11" s="64"/>
      <c r="DUB11" s="64"/>
      <c r="DUG11" s="218"/>
      <c r="DUH11" s="64"/>
      <c r="DUI11" s="64"/>
      <c r="DUR11" s="64"/>
      <c r="DUW11" s="218"/>
      <c r="DUX11" s="64"/>
      <c r="DUY11" s="64"/>
      <c r="DVH11" s="64"/>
      <c r="DVM11" s="218"/>
      <c r="DVN11" s="64"/>
      <c r="DVO11" s="64"/>
      <c r="DVX11" s="64"/>
      <c r="DWC11" s="218"/>
      <c r="DWD11" s="64"/>
      <c r="DWE11" s="64"/>
      <c r="DWN11" s="64"/>
      <c r="DWS11" s="218"/>
      <c r="DWT11" s="64"/>
      <c r="DWU11" s="64"/>
      <c r="DXD11" s="64"/>
      <c r="DXI11" s="218"/>
      <c r="DXJ11" s="64"/>
      <c r="DXK11" s="64"/>
      <c r="DXT11" s="64"/>
      <c r="DXY11" s="218"/>
      <c r="DXZ11" s="64"/>
      <c r="DYA11" s="64"/>
      <c r="DYJ11" s="64"/>
      <c r="DYO11" s="218"/>
      <c r="DYP11" s="64"/>
      <c r="DYQ11" s="64"/>
      <c r="DYZ11" s="64"/>
      <c r="DZE11" s="218"/>
      <c r="DZF11" s="64"/>
      <c r="DZG11" s="64"/>
      <c r="DZP11" s="64"/>
      <c r="DZU11" s="218"/>
      <c r="DZV11" s="64"/>
      <c r="DZW11" s="64"/>
      <c r="EAF11" s="64"/>
      <c r="EAK11" s="218"/>
      <c r="EAL11" s="64"/>
      <c r="EAM11" s="64"/>
      <c r="EAV11" s="64"/>
      <c r="EBA11" s="218"/>
      <c r="EBB11" s="64"/>
      <c r="EBC11" s="64"/>
      <c r="EBL11" s="64"/>
      <c r="EBQ11" s="218"/>
      <c r="EBR11" s="64"/>
      <c r="EBS11" s="64"/>
      <c r="ECB11" s="64"/>
      <c r="ECG11" s="218"/>
      <c r="ECH11" s="64"/>
      <c r="ECI11" s="64"/>
      <c r="ECR11" s="64"/>
      <c r="ECW11" s="218"/>
      <c r="ECX11" s="64"/>
      <c r="ECY11" s="64"/>
      <c r="EDH11" s="64"/>
      <c r="EDM11" s="218"/>
      <c r="EDN11" s="64"/>
      <c r="EDO11" s="64"/>
      <c r="EDX11" s="64"/>
      <c r="EEC11" s="218"/>
      <c r="EED11" s="64"/>
      <c r="EEE11" s="64"/>
      <c r="EEN11" s="64"/>
      <c r="EES11" s="218"/>
      <c r="EET11" s="64"/>
      <c r="EEU11" s="64"/>
      <c r="EFD11" s="64"/>
      <c r="EFI11" s="218"/>
      <c r="EFJ11" s="64"/>
      <c r="EFK11" s="64"/>
      <c r="EFT11" s="64"/>
      <c r="EFY11" s="218"/>
      <c r="EFZ11" s="64"/>
      <c r="EGA11" s="64"/>
      <c r="EGJ11" s="64"/>
      <c r="EGO11" s="218"/>
      <c r="EGP11" s="64"/>
      <c r="EGQ11" s="64"/>
      <c r="EGZ11" s="64"/>
      <c r="EHE11" s="218"/>
      <c r="EHF11" s="64"/>
      <c r="EHG11" s="64"/>
      <c r="EHP11" s="64"/>
      <c r="EHU11" s="218"/>
      <c r="EHV11" s="64"/>
      <c r="EHW11" s="64"/>
      <c r="EIF11" s="64"/>
      <c r="EIK11" s="218"/>
      <c r="EIL11" s="64"/>
      <c r="EIM11" s="64"/>
      <c r="EIV11" s="64"/>
      <c r="EJA11" s="218"/>
      <c r="EJB11" s="64"/>
      <c r="EJC11" s="64"/>
      <c r="EJL11" s="64"/>
      <c r="EJQ11" s="218"/>
      <c r="EJR11" s="64"/>
      <c r="EJS11" s="64"/>
      <c r="EKB11" s="64"/>
      <c r="EKG11" s="218"/>
      <c r="EKH11" s="64"/>
      <c r="EKI11" s="64"/>
      <c r="EKR11" s="64"/>
      <c r="EKW11" s="218"/>
      <c r="EKX11" s="64"/>
      <c r="EKY11" s="64"/>
      <c r="ELH11" s="64"/>
      <c r="ELM11" s="218"/>
      <c r="ELN11" s="64"/>
      <c r="ELO11" s="64"/>
      <c r="ELX11" s="64"/>
      <c r="EMC11" s="218"/>
      <c r="EMD11" s="64"/>
      <c r="EME11" s="64"/>
      <c r="EMN11" s="64"/>
      <c r="EMS11" s="218"/>
      <c r="EMT11" s="64"/>
      <c r="EMU11" s="64"/>
      <c r="END11" s="64"/>
      <c r="ENI11" s="218"/>
      <c r="ENJ11" s="64"/>
      <c r="ENK11" s="64"/>
      <c r="ENT11" s="64"/>
      <c r="ENY11" s="218"/>
      <c r="ENZ11" s="64"/>
      <c r="EOA11" s="64"/>
      <c r="EOJ11" s="64"/>
      <c r="EOO11" s="218"/>
      <c r="EOP11" s="64"/>
      <c r="EOQ11" s="64"/>
      <c r="EOZ11" s="64"/>
      <c r="EPE11" s="218"/>
      <c r="EPF11" s="64"/>
      <c r="EPG11" s="64"/>
      <c r="EPP11" s="64"/>
      <c r="EPU11" s="218"/>
      <c r="EPV11" s="64"/>
      <c r="EPW11" s="64"/>
      <c r="EQF11" s="64"/>
      <c r="EQK11" s="218"/>
      <c r="EQL11" s="64"/>
      <c r="EQM11" s="64"/>
      <c r="EQV11" s="64"/>
      <c r="ERA11" s="218"/>
      <c r="ERB11" s="64"/>
      <c r="ERC11" s="64"/>
      <c r="ERL11" s="64"/>
      <c r="ERQ11" s="218"/>
      <c r="ERR11" s="64"/>
      <c r="ERS11" s="64"/>
      <c r="ESB11" s="64"/>
      <c r="ESG11" s="218"/>
      <c r="ESH11" s="64"/>
      <c r="ESI11" s="64"/>
      <c r="ESR11" s="64"/>
      <c r="ESW11" s="218"/>
      <c r="ESX11" s="64"/>
      <c r="ESY11" s="64"/>
      <c r="ETH11" s="64"/>
      <c r="ETM11" s="218"/>
      <c r="ETN11" s="64"/>
      <c r="ETO11" s="64"/>
      <c r="ETX11" s="64"/>
      <c r="EUC11" s="218"/>
      <c r="EUD11" s="64"/>
      <c r="EUE11" s="64"/>
      <c r="EUN11" s="64"/>
      <c r="EUS11" s="218"/>
      <c r="EUT11" s="64"/>
      <c r="EUU11" s="64"/>
      <c r="EVD11" s="64"/>
      <c r="EVI11" s="218"/>
      <c r="EVJ11" s="64"/>
      <c r="EVK11" s="64"/>
      <c r="EVT11" s="64"/>
      <c r="EVY11" s="218"/>
      <c r="EVZ11" s="64"/>
      <c r="EWA11" s="64"/>
      <c r="EWJ11" s="64"/>
      <c r="EWO11" s="218"/>
      <c r="EWP11" s="64"/>
      <c r="EWQ11" s="64"/>
      <c r="EWZ11" s="64"/>
      <c r="EXE11" s="218"/>
      <c r="EXF11" s="64"/>
      <c r="EXG11" s="64"/>
      <c r="EXP11" s="64"/>
      <c r="EXU11" s="218"/>
      <c r="EXV11" s="64"/>
      <c r="EXW11" s="64"/>
      <c r="EYF11" s="64"/>
      <c r="EYK11" s="218"/>
      <c r="EYL11" s="64"/>
      <c r="EYM11" s="64"/>
      <c r="EYV11" s="64"/>
      <c r="EZA11" s="218"/>
      <c r="EZB11" s="64"/>
      <c r="EZC11" s="64"/>
      <c r="EZL11" s="64"/>
      <c r="EZQ11" s="218"/>
      <c r="EZR11" s="64"/>
      <c r="EZS11" s="64"/>
      <c r="FAB11" s="64"/>
      <c r="FAG11" s="218"/>
      <c r="FAH11" s="64"/>
      <c r="FAI11" s="64"/>
      <c r="FAR11" s="64"/>
      <c r="FAW11" s="218"/>
      <c r="FAX11" s="64"/>
      <c r="FAY11" s="64"/>
      <c r="FBH11" s="64"/>
      <c r="FBM11" s="218"/>
      <c r="FBN11" s="64"/>
      <c r="FBO11" s="64"/>
      <c r="FBX11" s="64"/>
      <c r="FCC11" s="218"/>
      <c r="FCD11" s="64"/>
      <c r="FCE11" s="64"/>
      <c r="FCN11" s="64"/>
      <c r="FCS11" s="218"/>
      <c r="FCT11" s="64"/>
      <c r="FCU11" s="64"/>
      <c r="FDD11" s="64"/>
      <c r="FDI11" s="218"/>
      <c r="FDJ11" s="64"/>
      <c r="FDK11" s="64"/>
      <c r="FDT11" s="64"/>
      <c r="FDY11" s="218"/>
      <c r="FDZ11" s="64"/>
      <c r="FEA11" s="64"/>
      <c r="FEJ11" s="64"/>
      <c r="FEO11" s="218"/>
      <c r="FEP11" s="64"/>
      <c r="FEQ11" s="64"/>
      <c r="FEZ11" s="64"/>
      <c r="FFE11" s="218"/>
      <c r="FFF11" s="64"/>
      <c r="FFG11" s="64"/>
      <c r="FFP11" s="64"/>
      <c r="FFU11" s="218"/>
      <c r="FFV11" s="64"/>
      <c r="FFW11" s="64"/>
      <c r="FGF11" s="64"/>
      <c r="FGK11" s="218"/>
      <c r="FGL11" s="64"/>
      <c r="FGM11" s="64"/>
      <c r="FGV11" s="64"/>
      <c r="FHA11" s="218"/>
      <c r="FHB11" s="64"/>
      <c r="FHC11" s="64"/>
      <c r="FHL11" s="64"/>
      <c r="FHQ11" s="218"/>
      <c r="FHR11" s="64"/>
      <c r="FHS11" s="64"/>
      <c r="FIB11" s="64"/>
      <c r="FIG11" s="218"/>
      <c r="FIH11" s="64"/>
      <c r="FII11" s="64"/>
      <c r="FIR11" s="64"/>
      <c r="FIW11" s="218"/>
      <c r="FIX11" s="64"/>
      <c r="FIY11" s="64"/>
      <c r="FJH11" s="64"/>
      <c r="FJM11" s="218"/>
      <c r="FJN11" s="64"/>
      <c r="FJO11" s="64"/>
      <c r="FJX11" s="64"/>
      <c r="FKC11" s="218"/>
      <c r="FKD11" s="64"/>
      <c r="FKE11" s="64"/>
      <c r="FKN11" s="64"/>
      <c r="FKS11" s="218"/>
      <c r="FKT11" s="64"/>
      <c r="FKU11" s="64"/>
      <c r="FLD11" s="64"/>
      <c r="FLI11" s="218"/>
      <c r="FLJ11" s="64"/>
      <c r="FLK11" s="64"/>
      <c r="FLT11" s="64"/>
      <c r="FLY11" s="218"/>
      <c r="FLZ11" s="64"/>
      <c r="FMA11" s="64"/>
      <c r="FMJ11" s="64"/>
      <c r="FMO11" s="218"/>
      <c r="FMP11" s="64"/>
      <c r="FMQ11" s="64"/>
      <c r="FMZ11" s="64"/>
      <c r="FNE11" s="218"/>
      <c r="FNF11" s="64"/>
      <c r="FNG11" s="64"/>
      <c r="FNP11" s="64"/>
      <c r="FNU11" s="218"/>
      <c r="FNV11" s="64"/>
      <c r="FNW11" s="64"/>
      <c r="FOF11" s="64"/>
      <c r="FOK11" s="218"/>
      <c r="FOL11" s="64"/>
      <c r="FOM11" s="64"/>
      <c r="FOV11" s="64"/>
      <c r="FPA11" s="218"/>
      <c r="FPB11" s="64"/>
      <c r="FPC11" s="64"/>
      <c r="FPL11" s="64"/>
      <c r="FPQ11" s="218"/>
      <c r="FPR11" s="64"/>
      <c r="FPS11" s="64"/>
      <c r="FQB11" s="64"/>
      <c r="FQG11" s="218"/>
      <c r="FQH11" s="64"/>
      <c r="FQI11" s="64"/>
      <c r="FQR11" s="64"/>
      <c r="FQW11" s="218"/>
      <c r="FQX11" s="64"/>
      <c r="FQY11" s="64"/>
      <c r="FRH11" s="64"/>
      <c r="FRM11" s="218"/>
      <c r="FRN11" s="64"/>
      <c r="FRO11" s="64"/>
      <c r="FRX11" s="64"/>
      <c r="FSC11" s="218"/>
      <c r="FSD11" s="64"/>
      <c r="FSE11" s="64"/>
      <c r="FSN11" s="64"/>
      <c r="FSS11" s="218"/>
      <c r="FST11" s="64"/>
      <c r="FSU11" s="64"/>
      <c r="FTD11" s="64"/>
      <c r="FTI11" s="218"/>
      <c r="FTJ11" s="64"/>
      <c r="FTK11" s="64"/>
      <c r="FTT11" s="64"/>
      <c r="FTY11" s="218"/>
      <c r="FTZ11" s="64"/>
      <c r="FUA11" s="64"/>
      <c r="FUJ11" s="64"/>
      <c r="FUO11" s="218"/>
      <c r="FUP11" s="64"/>
      <c r="FUQ11" s="64"/>
      <c r="FUZ11" s="64"/>
      <c r="FVE11" s="218"/>
      <c r="FVF11" s="64"/>
      <c r="FVG11" s="64"/>
      <c r="FVP11" s="64"/>
      <c r="FVU11" s="218"/>
      <c r="FVV11" s="64"/>
      <c r="FVW11" s="64"/>
      <c r="FWF11" s="64"/>
      <c r="FWK11" s="218"/>
      <c r="FWL11" s="64"/>
      <c r="FWM11" s="64"/>
      <c r="FWV11" s="64"/>
      <c r="FXA11" s="218"/>
      <c r="FXB11" s="64"/>
      <c r="FXC11" s="64"/>
      <c r="FXL11" s="64"/>
      <c r="FXQ11" s="218"/>
      <c r="FXR11" s="64"/>
      <c r="FXS11" s="64"/>
      <c r="FYB11" s="64"/>
      <c r="FYG11" s="218"/>
      <c r="FYH11" s="64"/>
      <c r="FYI11" s="64"/>
      <c r="FYR11" s="64"/>
      <c r="FYW11" s="218"/>
      <c r="FYX11" s="64"/>
      <c r="FYY11" s="64"/>
      <c r="FZH11" s="64"/>
      <c r="FZM11" s="218"/>
      <c r="FZN11" s="64"/>
      <c r="FZO11" s="64"/>
      <c r="FZX11" s="64"/>
      <c r="GAC11" s="218"/>
      <c r="GAD11" s="64"/>
      <c r="GAE11" s="64"/>
      <c r="GAN11" s="64"/>
      <c r="GAS11" s="218"/>
      <c r="GAT11" s="64"/>
      <c r="GAU11" s="64"/>
      <c r="GBD11" s="64"/>
      <c r="GBI11" s="218"/>
      <c r="GBJ11" s="64"/>
      <c r="GBK11" s="64"/>
      <c r="GBT11" s="64"/>
      <c r="GBY11" s="218"/>
      <c r="GBZ11" s="64"/>
      <c r="GCA11" s="64"/>
      <c r="GCJ11" s="64"/>
      <c r="GCO11" s="218"/>
      <c r="GCP11" s="64"/>
      <c r="GCQ11" s="64"/>
      <c r="GCZ11" s="64"/>
      <c r="GDE11" s="218"/>
      <c r="GDF11" s="64"/>
      <c r="GDG11" s="64"/>
      <c r="GDP11" s="64"/>
      <c r="GDU11" s="218"/>
      <c r="GDV11" s="64"/>
      <c r="GDW11" s="64"/>
      <c r="GEF11" s="64"/>
      <c r="GEK11" s="218"/>
      <c r="GEL11" s="64"/>
      <c r="GEM11" s="64"/>
      <c r="GEV11" s="64"/>
      <c r="GFA11" s="218"/>
      <c r="GFB11" s="64"/>
      <c r="GFC11" s="64"/>
      <c r="GFL11" s="64"/>
      <c r="GFQ11" s="218"/>
      <c r="GFR11" s="64"/>
      <c r="GFS11" s="64"/>
      <c r="GGB11" s="64"/>
      <c r="GGG11" s="218"/>
      <c r="GGH11" s="64"/>
      <c r="GGI11" s="64"/>
      <c r="GGR11" s="64"/>
      <c r="GGW11" s="218"/>
      <c r="GGX11" s="64"/>
      <c r="GGY11" s="64"/>
      <c r="GHH11" s="64"/>
      <c r="GHM11" s="218"/>
      <c r="GHN11" s="64"/>
      <c r="GHO11" s="64"/>
      <c r="GHX11" s="64"/>
      <c r="GIC11" s="218"/>
      <c r="GID11" s="64"/>
      <c r="GIE11" s="64"/>
      <c r="GIN11" s="64"/>
      <c r="GIS11" s="218"/>
      <c r="GIT11" s="64"/>
      <c r="GIU11" s="64"/>
      <c r="GJD11" s="64"/>
      <c r="GJI11" s="218"/>
      <c r="GJJ11" s="64"/>
      <c r="GJK11" s="64"/>
      <c r="GJT11" s="64"/>
      <c r="GJY11" s="218"/>
      <c r="GJZ11" s="64"/>
      <c r="GKA11" s="64"/>
      <c r="GKJ11" s="64"/>
      <c r="GKO11" s="218"/>
      <c r="GKP11" s="64"/>
      <c r="GKQ11" s="64"/>
      <c r="GKZ11" s="64"/>
      <c r="GLE11" s="218"/>
      <c r="GLF11" s="64"/>
      <c r="GLG11" s="64"/>
      <c r="GLP11" s="64"/>
      <c r="GLU11" s="218"/>
      <c r="GLV11" s="64"/>
      <c r="GLW11" s="64"/>
      <c r="GMF11" s="64"/>
      <c r="GMK11" s="218"/>
      <c r="GML11" s="64"/>
      <c r="GMM11" s="64"/>
      <c r="GMV11" s="64"/>
      <c r="GNA11" s="218"/>
      <c r="GNB11" s="64"/>
      <c r="GNC11" s="64"/>
      <c r="GNL11" s="64"/>
      <c r="GNQ11" s="218"/>
      <c r="GNR11" s="64"/>
      <c r="GNS11" s="64"/>
      <c r="GOB11" s="64"/>
      <c r="GOG11" s="218"/>
      <c r="GOH11" s="64"/>
      <c r="GOI11" s="64"/>
      <c r="GOR11" s="64"/>
      <c r="GOW11" s="218"/>
      <c r="GOX11" s="64"/>
      <c r="GOY11" s="64"/>
      <c r="GPH11" s="64"/>
      <c r="GPM11" s="218"/>
      <c r="GPN11" s="64"/>
      <c r="GPO11" s="64"/>
      <c r="GPX11" s="64"/>
      <c r="GQC11" s="218"/>
      <c r="GQD11" s="64"/>
      <c r="GQE11" s="64"/>
      <c r="GQN11" s="64"/>
      <c r="GQS11" s="218"/>
      <c r="GQT11" s="64"/>
      <c r="GQU11" s="64"/>
      <c r="GRD11" s="64"/>
      <c r="GRI11" s="218"/>
      <c r="GRJ11" s="64"/>
      <c r="GRK11" s="64"/>
      <c r="GRT11" s="64"/>
      <c r="GRY11" s="218"/>
      <c r="GRZ11" s="64"/>
      <c r="GSA11" s="64"/>
      <c r="GSJ11" s="64"/>
      <c r="GSO11" s="218"/>
      <c r="GSP11" s="64"/>
      <c r="GSQ11" s="64"/>
      <c r="GSZ11" s="64"/>
      <c r="GTE11" s="218"/>
      <c r="GTF11" s="64"/>
      <c r="GTG11" s="64"/>
      <c r="GTP11" s="64"/>
      <c r="GTU11" s="218"/>
      <c r="GTV11" s="64"/>
      <c r="GTW11" s="64"/>
      <c r="GUF11" s="64"/>
      <c r="GUK11" s="218"/>
      <c r="GUL11" s="64"/>
      <c r="GUM11" s="64"/>
      <c r="GUV11" s="64"/>
      <c r="GVA11" s="218"/>
      <c r="GVB11" s="64"/>
      <c r="GVC11" s="64"/>
      <c r="GVL11" s="64"/>
      <c r="GVQ11" s="218"/>
      <c r="GVR11" s="64"/>
      <c r="GVS11" s="64"/>
      <c r="GWB11" s="64"/>
      <c r="GWG11" s="218"/>
      <c r="GWH11" s="64"/>
      <c r="GWI11" s="64"/>
      <c r="GWR11" s="64"/>
      <c r="GWW11" s="218"/>
      <c r="GWX11" s="64"/>
      <c r="GWY11" s="64"/>
      <c r="GXH11" s="64"/>
      <c r="GXM11" s="218"/>
      <c r="GXN11" s="64"/>
      <c r="GXO11" s="64"/>
      <c r="GXX11" s="64"/>
      <c r="GYC11" s="218"/>
      <c r="GYD11" s="64"/>
      <c r="GYE11" s="64"/>
      <c r="GYN11" s="64"/>
      <c r="GYS11" s="218"/>
      <c r="GYT11" s="64"/>
      <c r="GYU11" s="64"/>
      <c r="GZD11" s="64"/>
      <c r="GZI11" s="218"/>
      <c r="GZJ11" s="64"/>
      <c r="GZK11" s="64"/>
      <c r="GZT11" s="64"/>
      <c r="GZY11" s="218"/>
      <c r="GZZ11" s="64"/>
      <c r="HAA11" s="64"/>
      <c r="HAJ11" s="64"/>
      <c r="HAO11" s="218"/>
      <c r="HAP11" s="64"/>
      <c r="HAQ11" s="64"/>
      <c r="HAZ11" s="64"/>
      <c r="HBE11" s="218"/>
      <c r="HBF11" s="64"/>
      <c r="HBG11" s="64"/>
      <c r="HBP11" s="64"/>
      <c r="HBU11" s="218"/>
      <c r="HBV11" s="64"/>
      <c r="HBW11" s="64"/>
      <c r="HCF11" s="64"/>
      <c r="HCK11" s="218"/>
      <c r="HCL11" s="64"/>
      <c r="HCM11" s="64"/>
      <c r="HCV11" s="64"/>
      <c r="HDA11" s="218"/>
      <c r="HDB11" s="64"/>
      <c r="HDC11" s="64"/>
      <c r="HDL11" s="64"/>
      <c r="HDQ11" s="218"/>
      <c r="HDR11" s="64"/>
      <c r="HDS11" s="64"/>
      <c r="HEB11" s="64"/>
      <c r="HEG11" s="218"/>
      <c r="HEH11" s="64"/>
      <c r="HEI11" s="64"/>
      <c r="HER11" s="64"/>
      <c r="HEW11" s="218"/>
      <c r="HEX11" s="64"/>
      <c r="HEY11" s="64"/>
      <c r="HFH11" s="64"/>
      <c r="HFM11" s="218"/>
      <c r="HFN11" s="64"/>
      <c r="HFO11" s="64"/>
      <c r="HFX11" s="64"/>
      <c r="HGC11" s="218"/>
      <c r="HGD11" s="64"/>
      <c r="HGE11" s="64"/>
      <c r="HGN11" s="64"/>
      <c r="HGS11" s="218"/>
      <c r="HGT11" s="64"/>
      <c r="HGU11" s="64"/>
      <c r="HHD11" s="64"/>
      <c r="HHI11" s="218"/>
      <c r="HHJ11" s="64"/>
      <c r="HHK11" s="64"/>
      <c r="HHT11" s="64"/>
      <c r="HHY11" s="218"/>
      <c r="HHZ11" s="64"/>
      <c r="HIA11" s="64"/>
      <c r="HIJ11" s="64"/>
      <c r="HIO11" s="218"/>
      <c r="HIP11" s="64"/>
      <c r="HIQ11" s="64"/>
      <c r="HIZ11" s="64"/>
      <c r="HJE11" s="218"/>
      <c r="HJF11" s="64"/>
      <c r="HJG11" s="64"/>
      <c r="HJP11" s="64"/>
      <c r="HJU11" s="218"/>
      <c r="HJV11" s="64"/>
      <c r="HJW11" s="64"/>
      <c r="HKF11" s="64"/>
      <c r="HKK11" s="218"/>
      <c r="HKL11" s="64"/>
      <c r="HKM11" s="64"/>
      <c r="HKV11" s="64"/>
      <c r="HLA11" s="218"/>
      <c r="HLB11" s="64"/>
      <c r="HLC11" s="64"/>
      <c r="HLL11" s="64"/>
      <c r="HLQ11" s="218"/>
      <c r="HLR11" s="64"/>
      <c r="HLS11" s="64"/>
      <c r="HMB11" s="64"/>
      <c r="HMG11" s="218"/>
      <c r="HMH11" s="64"/>
      <c r="HMI11" s="64"/>
      <c r="HMR11" s="64"/>
      <c r="HMW11" s="218"/>
      <c r="HMX11" s="64"/>
      <c r="HMY11" s="64"/>
      <c r="HNH11" s="64"/>
      <c r="HNM11" s="218"/>
      <c r="HNN11" s="64"/>
      <c r="HNO11" s="64"/>
      <c r="HNX11" s="64"/>
      <c r="HOC11" s="218"/>
      <c r="HOD11" s="64"/>
      <c r="HOE11" s="64"/>
      <c r="HON11" s="64"/>
      <c r="HOS11" s="218"/>
      <c r="HOT11" s="64"/>
      <c r="HOU11" s="64"/>
      <c r="HPD11" s="64"/>
      <c r="HPI11" s="218"/>
      <c r="HPJ11" s="64"/>
      <c r="HPK11" s="64"/>
      <c r="HPT11" s="64"/>
      <c r="HPY11" s="218"/>
      <c r="HPZ11" s="64"/>
      <c r="HQA11" s="64"/>
      <c r="HQJ11" s="64"/>
      <c r="HQO11" s="218"/>
      <c r="HQP11" s="64"/>
      <c r="HQQ11" s="64"/>
      <c r="HQZ11" s="64"/>
      <c r="HRE11" s="218"/>
      <c r="HRF11" s="64"/>
      <c r="HRG11" s="64"/>
      <c r="HRP11" s="64"/>
      <c r="HRU11" s="218"/>
      <c r="HRV11" s="64"/>
      <c r="HRW11" s="64"/>
      <c r="HSF11" s="64"/>
      <c r="HSK11" s="218"/>
      <c r="HSL11" s="64"/>
      <c r="HSM11" s="64"/>
      <c r="HSV11" s="64"/>
      <c r="HTA11" s="218"/>
      <c r="HTB11" s="64"/>
      <c r="HTC11" s="64"/>
      <c r="HTL11" s="64"/>
      <c r="HTQ11" s="218"/>
      <c r="HTR11" s="64"/>
      <c r="HTS11" s="64"/>
      <c r="HUB11" s="64"/>
      <c r="HUG11" s="218"/>
      <c r="HUH11" s="64"/>
      <c r="HUI11" s="64"/>
      <c r="HUR11" s="64"/>
      <c r="HUW11" s="218"/>
      <c r="HUX11" s="64"/>
      <c r="HUY11" s="64"/>
      <c r="HVH11" s="64"/>
      <c r="HVM11" s="218"/>
      <c r="HVN11" s="64"/>
      <c r="HVO11" s="64"/>
      <c r="HVX11" s="64"/>
      <c r="HWC11" s="218"/>
      <c r="HWD11" s="64"/>
      <c r="HWE11" s="64"/>
      <c r="HWN11" s="64"/>
      <c r="HWS11" s="218"/>
      <c r="HWT11" s="64"/>
      <c r="HWU11" s="64"/>
      <c r="HXD11" s="64"/>
      <c r="HXI11" s="218"/>
      <c r="HXJ11" s="64"/>
      <c r="HXK11" s="64"/>
      <c r="HXT11" s="64"/>
      <c r="HXY11" s="218"/>
      <c r="HXZ11" s="64"/>
      <c r="HYA11" s="64"/>
      <c r="HYJ11" s="64"/>
      <c r="HYO11" s="218"/>
      <c r="HYP11" s="64"/>
      <c r="HYQ11" s="64"/>
      <c r="HYZ11" s="64"/>
      <c r="HZE11" s="218"/>
      <c r="HZF11" s="64"/>
      <c r="HZG11" s="64"/>
      <c r="HZP11" s="64"/>
      <c r="HZU11" s="218"/>
      <c r="HZV11" s="64"/>
      <c r="HZW11" s="64"/>
      <c r="IAF11" s="64"/>
      <c r="IAK11" s="218"/>
      <c r="IAL11" s="64"/>
      <c r="IAM11" s="64"/>
      <c r="IAV11" s="64"/>
      <c r="IBA11" s="218"/>
      <c r="IBB11" s="64"/>
      <c r="IBC11" s="64"/>
      <c r="IBL11" s="64"/>
      <c r="IBQ11" s="218"/>
      <c r="IBR11" s="64"/>
      <c r="IBS11" s="64"/>
      <c r="ICB11" s="64"/>
      <c r="ICG11" s="218"/>
      <c r="ICH11" s="64"/>
      <c r="ICI11" s="64"/>
      <c r="ICR11" s="64"/>
      <c r="ICW11" s="218"/>
      <c r="ICX11" s="64"/>
      <c r="ICY11" s="64"/>
      <c r="IDH11" s="64"/>
      <c r="IDM11" s="218"/>
      <c r="IDN11" s="64"/>
      <c r="IDO11" s="64"/>
      <c r="IDX11" s="64"/>
      <c r="IEC11" s="218"/>
      <c r="IED11" s="64"/>
      <c r="IEE11" s="64"/>
      <c r="IEN11" s="64"/>
      <c r="IES11" s="218"/>
      <c r="IET11" s="64"/>
      <c r="IEU11" s="64"/>
      <c r="IFD11" s="64"/>
      <c r="IFI11" s="218"/>
      <c r="IFJ11" s="64"/>
      <c r="IFK11" s="64"/>
      <c r="IFT11" s="64"/>
      <c r="IFY11" s="218"/>
      <c r="IFZ11" s="64"/>
      <c r="IGA11" s="64"/>
      <c r="IGJ11" s="64"/>
      <c r="IGO11" s="218"/>
      <c r="IGP11" s="64"/>
      <c r="IGQ11" s="64"/>
      <c r="IGZ11" s="64"/>
      <c r="IHE11" s="218"/>
      <c r="IHF11" s="64"/>
      <c r="IHG11" s="64"/>
      <c r="IHP11" s="64"/>
      <c r="IHU11" s="218"/>
      <c r="IHV11" s="64"/>
      <c r="IHW11" s="64"/>
      <c r="IIF11" s="64"/>
      <c r="IIK11" s="218"/>
      <c r="IIL11" s="64"/>
      <c r="IIM11" s="64"/>
      <c r="IIV11" s="64"/>
      <c r="IJA11" s="218"/>
      <c r="IJB11" s="64"/>
      <c r="IJC11" s="64"/>
      <c r="IJL11" s="64"/>
      <c r="IJQ11" s="218"/>
      <c r="IJR11" s="64"/>
      <c r="IJS11" s="64"/>
      <c r="IKB11" s="64"/>
      <c r="IKG11" s="218"/>
      <c r="IKH11" s="64"/>
      <c r="IKI11" s="64"/>
      <c r="IKR11" s="64"/>
      <c r="IKW11" s="218"/>
      <c r="IKX11" s="64"/>
      <c r="IKY11" s="64"/>
      <c r="ILH11" s="64"/>
      <c r="ILM11" s="218"/>
      <c r="ILN11" s="64"/>
      <c r="ILO11" s="64"/>
      <c r="ILX11" s="64"/>
      <c r="IMC11" s="218"/>
      <c r="IMD11" s="64"/>
      <c r="IME11" s="64"/>
      <c r="IMN11" s="64"/>
      <c r="IMS11" s="218"/>
      <c r="IMT11" s="64"/>
      <c r="IMU11" s="64"/>
      <c r="IND11" s="64"/>
      <c r="INI11" s="218"/>
      <c r="INJ11" s="64"/>
      <c r="INK11" s="64"/>
      <c r="INT11" s="64"/>
      <c r="INY11" s="218"/>
      <c r="INZ11" s="64"/>
      <c r="IOA11" s="64"/>
      <c r="IOJ11" s="64"/>
      <c r="IOO11" s="218"/>
      <c r="IOP11" s="64"/>
      <c r="IOQ11" s="64"/>
      <c r="IOZ11" s="64"/>
      <c r="IPE11" s="218"/>
      <c r="IPF11" s="64"/>
      <c r="IPG11" s="64"/>
      <c r="IPP11" s="64"/>
      <c r="IPU11" s="218"/>
      <c r="IPV11" s="64"/>
      <c r="IPW11" s="64"/>
      <c r="IQF11" s="64"/>
      <c r="IQK11" s="218"/>
      <c r="IQL11" s="64"/>
      <c r="IQM11" s="64"/>
      <c r="IQV11" s="64"/>
      <c r="IRA11" s="218"/>
      <c r="IRB11" s="64"/>
      <c r="IRC11" s="64"/>
      <c r="IRL11" s="64"/>
      <c r="IRQ11" s="218"/>
      <c r="IRR11" s="64"/>
      <c r="IRS11" s="64"/>
      <c r="ISB11" s="64"/>
      <c r="ISG11" s="218"/>
      <c r="ISH11" s="64"/>
      <c r="ISI11" s="64"/>
      <c r="ISR11" s="64"/>
      <c r="ISW11" s="218"/>
      <c r="ISX11" s="64"/>
      <c r="ISY11" s="64"/>
      <c r="ITH11" s="64"/>
      <c r="ITM11" s="218"/>
      <c r="ITN11" s="64"/>
      <c r="ITO11" s="64"/>
      <c r="ITX11" s="64"/>
      <c r="IUC11" s="218"/>
      <c r="IUD11" s="64"/>
      <c r="IUE11" s="64"/>
      <c r="IUN11" s="64"/>
      <c r="IUS11" s="218"/>
      <c r="IUT11" s="64"/>
      <c r="IUU11" s="64"/>
      <c r="IVD11" s="64"/>
      <c r="IVI11" s="218"/>
      <c r="IVJ11" s="64"/>
      <c r="IVK11" s="64"/>
      <c r="IVT11" s="64"/>
      <c r="IVY11" s="218"/>
      <c r="IVZ11" s="64"/>
      <c r="IWA11" s="64"/>
      <c r="IWJ11" s="64"/>
      <c r="IWO11" s="218"/>
      <c r="IWP11" s="64"/>
      <c r="IWQ11" s="64"/>
      <c r="IWZ11" s="64"/>
      <c r="IXE11" s="218"/>
      <c r="IXF11" s="64"/>
      <c r="IXG11" s="64"/>
      <c r="IXP11" s="64"/>
      <c r="IXU11" s="218"/>
      <c r="IXV11" s="64"/>
      <c r="IXW11" s="64"/>
      <c r="IYF11" s="64"/>
      <c r="IYK11" s="218"/>
      <c r="IYL11" s="64"/>
      <c r="IYM11" s="64"/>
      <c r="IYV11" s="64"/>
      <c r="IZA11" s="218"/>
      <c r="IZB11" s="64"/>
      <c r="IZC11" s="64"/>
      <c r="IZL11" s="64"/>
      <c r="IZQ11" s="218"/>
      <c r="IZR11" s="64"/>
      <c r="IZS11" s="64"/>
      <c r="JAB11" s="64"/>
      <c r="JAG11" s="218"/>
      <c r="JAH11" s="64"/>
      <c r="JAI11" s="64"/>
      <c r="JAR11" s="64"/>
      <c r="JAW11" s="218"/>
      <c r="JAX11" s="64"/>
      <c r="JAY11" s="64"/>
      <c r="JBH11" s="64"/>
      <c r="JBM11" s="218"/>
      <c r="JBN11" s="64"/>
      <c r="JBO11" s="64"/>
      <c r="JBX11" s="64"/>
      <c r="JCC11" s="218"/>
      <c r="JCD11" s="64"/>
      <c r="JCE11" s="64"/>
      <c r="JCN11" s="64"/>
      <c r="JCS11" s="218"/>
      <c r="JCT11" s="64"/>
      <c r="JCU11" s="64"/>
      <c r="JDD11" s="64"/>
      <c r="JDI11" s="218"/>
      <c r="JDJ11" s="64"/>
      <c r="JDK11" s="64"/>
      <c r="JDT11" s="64"/>
      <c r="JDY11" s="218"/>
      <c r="JDZ11" s="64"/>
      <c r="JEA11" s="64"/>
      <c r="JEJ11" s="64"/>
      <c r="JEO11" s="218"/>
      <c r="JEP11" s="64"/>
      <c r="JEQ11" s="64"/>
      <c r="JEZ11" s="64"/>
      <c r="JFE11" s="218"/>
      <c r="JFF11" s="64"/>
      <c r="JFG11" s="64"/>
      <c r="JFP11" s="64"/>
      <c r="JFU11" s="218"/>
      <c r="JFV11" s="64"/>
      <c r="JFW11" s="64"/>
      <c r="JGF11" s="64"/>
      <c r="JGK11" s="218"/>
      <c r="JGL11" s="64"/>
      <c r="JGM11" s="64"/>
      <c r="JGV11" s="64"/>
      <c r="JHA11" s="218"/>
      <c r="JHB11" s="64"/>
      <c r="JHC11" s="64"/>
      <c r="JHL11" s="64"/>
      <c r="JHQ11" s="218"/>
      <c r="JHR11" s="64"/>
      <c r="JHS11" s="64"/>
      <c r="JIB11" s="64"/>
      <c r="JIG11" s="218"/>
      <c r="JIH11" s="64"/>
      <c r="JII11" s="64"/>
      <c r="JIR11" s="64"/>
      <c r="JIW11" s="218"/>
      <c r="JIX11" s="64"/>
      <c r="JIY11" s="64"/>
      <c r="JJH11" s="64"/>
      <c r="JJM11" s="218"/>
      <c r="JJN11" s="64"/>
      <c r="JJO11" s="64"/>
      <c r="JJX11" s="64"/>
      <c r="JKC11" s="218"/>
      <c r="JKD11" s="64"/>
      <c r="JKE11" s="64"/>
      <c r="JKN11" s="64"/>
      <c r="JKS11" s="218"/>
      <c r="JKT11" s="64"/>
      <c r="JKU11" s="64"/>
      <c r="JLD11" s="64"/>
      <c r="JLI11" s="218"/>
      <c r="JLJ11" s="64"/>
      <c r="JLK11" s="64"/>
      <c r="JLT11" s="64"/>
      <c r="JLY11" s="218"/>
      <c r="JLZ11" s="64"/>
      <c r="JMA11" s="64"/>
      <c r="JMJ11" s="64"/>
      <c r="JMO11" s="218"/>
      <c r="JMP11" s="64"/>
      <c r="JMQ11" s="64"/>
      <c r="JMZ11" s="64"/>
      <c r="JNE11" s="218"/>
      <c r="JNF11" s="64"/>
      <c r="JNG11" s="64"/>
      <c r="JNP11" s="64"/>
      <c r="JNU11" s="218"/>
      <c r="JNV11" s="64"/>
      <c r="JNW11" s="64"/>
      <c r="JOF11" s="64"/>
      <c r="JOK11" s="218"/>
      <c r="JOL11" s="64"/>
      <c r="JOM11" s="64"/>
      <c r="JOV11" s="64"/>
      <c r="JPA11" s="218"/>
      <c r="JPB11" s="64"/>
      <c r="JPC11" s="64"/>
      <c r="JPL11" s="64"/>
      <c r="JPQ11" s="218"/>
      <c r="JPR11" s="64"/>
      <c r="JPS11" s="64"/>
      <c r="JQB11" s="64"/>
      <c r="JQG11" s="218"/>
      <c r="JQH11" s="64"/>
      <c r="JQI11" s="64"/>
      <c r="JQR11" s="64"/>
      <c r="JQW11" s="218"/>
      <c r="JQX11" s="64"/>
      <c r="JQY11" s="64"/>
      <c r="JRH11" s="64"/>
      <c r="JRM11" s="218"/>
      <c r="JRN11" s="64"/>
      <c r="JRO11" s="64"/>
      <c r="JRX11" s="64"/>
      <c r="JSC11" s="218"/>
      <c r="JSD11" s="64"/>
      <c r="JSE11" s="64"/>
      <c r="JSN11" s="64"/>
      <c r="JSS11" s="218"/>
      <c r="JST11" s="64"/>
      <c r="JSU11" s="64"/>
      <c r="JTD11" s="64"/>
      <c r="JTI11" s="218"/>
      <c r="JTJ11" s="64"/>
      <c r="JTK11" s="64"/>
      <c r="JTT11" s="64"/>
      <c r="JTY11" s="218"/>
      <c r="JTZ11" s="64"/>
      <c r="JUA11" s="64"/>
      <c r="JUJ11" s="64"/>
      <c r="JUO11" s="218"/>
      <c r="JUP11" s="64"/>
      <c r="JUQ11" s="64"/>
      <c r="JUZ11" s="64"/>
      <c r="JVE11" s="218"/>
      <c r="JVF11" s="64"/>
      <c r="JVG11" s="64"/>
      <c r="JVP11" s="64"/>
      <c r="JVU11" s="218"/>
      <c r="JVV11" s="64"/>
      <c r="JVW11" s="64"/>
      <c r="JWF11" s="64"/>
      <c r="JWK11" s="218"/>
      <c r="JWL11" s="64"/>
      <c r="JWM11" s="64"/>
      <c r="JWV11" s="64"/>
      <c r="JXA11" s="218"/>
      <c r="JXB11" s="64"/>
      <c r="JXC11" s="64"/>
      <c r="JXL11" s="64"/>
      <c r="JXQ11" s="218"/>
      <c r="JXR11" s="64"/>
      <c r="JXS11" s="64"/>
      <c r="JYB11" s="64"/>
      <c r="JYG11" s="218"/>
      <c r="JYH11" s="64"/>
      <c r="JYI11" s="64"/>
      <c r="JYR11" s="64"/>
      <c r="JYW11" s="218"/>
      <c r="JYX11" s="64"/>
      <c r="JYY11" s="64"/>
      <c r="JZH11" s="64"/>
      <c r="JZM11" s="218"/>
      <c r="JZN11" s="64"/>
      <c r="JZO11" s="64"/>
      <c r="JZX11" s="64"/>
      <c r="KAC11" s="218"/>
      <c r="KAD11" s="64"/>
      <c r="KAE11" s="64"/>
      <c r="KAN11" s="64"/>
      <c r="KAS11" s="218"/>
      <c r="KAT11" s="64"/>
      <c r="KAU11" s="64"/>
      <c r="KBD11" s="64"/>
      <c r="KBI11" s="218"/>
      <c r="KBJ11" s="64"/>
      <c r="KBK11" s="64"/>
      <c r="KBT11" s="64"/>
      <c r="KBY11" s="218"/>
      <c r="KBZ11" s="64"/>
      <c r="KCA11" s="64"/>
      <c r="KCJ11" s="64"/>
      <c r="KCO11" s="218"/>
      <c r="KCP11" s="64"/>
      <c r="KCQ11" s="64"/>
      <c r="KCZ11" s="64"/>
      <c r="KDE11" s="218"/>
      <c r="KDF11" s="64"/>
      <c r="KDG11" s="64"/>
      <c r="KDP11" s="64"/>
      <c r="KDU11" s="218"/>
      <c r="KDV11" s="64"/>
      <c r="KDW11" s="64"/>
      <c r="KEF11" s="64"/>
      <c r="KEK11" s="218"/>
      <c r="KEL11" s="64"/>
      <c r="KEM11" s="64"/>
      <c r="KEV11" s="64"/>
      <c r="KFA11" s="218"/>
      <c r="KFB11" s="64"/>
      <c r="KFC11" s="64"/>
      <c r="KFL11" s="64"/>
      <c r="KFQ11" s="218"/>
      <c r="KFR11" s="64"/>
      <c r="KFS11" s="64"/>
      <c r="KGB11" s="64"/>
      <c r="KGG11" s="218"/>
      <c r="KGH11" s="64"/>
      <c r="KGI11" s="64"/>
      <c r="KGR11" s="64"/>
      <c r="KGW11" s="218"/>
      <c r="KGX11" s="64"/>
      <c r="KGY11" s="64"/>
      <c r="KHH11" s="64"/>
      <c r="KHM11" s="218"/>
      <c r="KHN11" s="64"/>
      <c r="KHO11" s="64"/>
      <c r="KHX11" s="64"/>
      <c r="KIC11" s="218"/>
      <c r="KID11" s="64"/>
      <c r="KIE11" s="64"/>
      <c r="KIN11" s="64"/>
      <c r="KIS11" s="218"/>
      <c r="KIT11" s="64"/>
      <c r="KIU11" s="64"/>
      <c r="KJD11" s="64"/>
      <c r="KJI11" s="218"/>
      <c r="KJJ11" s="64"/>
      <c r="KJK11" s="64"/>
      <c r="KJT11" s="64"/>
      <c r="KJY11" s="218"/>
      <c r="KJZ11" s="64"/>
      <c r="KKA11" s="64"/>
      <c r="KKJ11" s="64"/>
      <c r="KKO11" s="218"/>
      <c r="KKP11" s="64"/>
      <c r="KKQ11" s="64"/>
      <c r="KKZ11" s="64"/>
      <c r="KLE11" s="218"/>
      <c r="KLF11" s="64"/>
      <c r="KLG11" s="64"/>
      <c r="KLP11" s="64"/>
      <c r="KLU11" s="218"/>
      <c r="KLV11" s="64"/>
      <c r="KLW11" s="64"/>
      <c r="KMF11" s="64"/>
      <c r="KMK11" s="218"/>
      <c r="KML11" s="64"/>
      <c r="KMM11" s="64"/>
      <c r="KMV11" s="64"/>
      <c r="KNA11" s="218"/>
      <c r="KNB11" s="64"/>
      <c r="KNC11" s="64"/>
      <c r="KNL11" s="64"/>
      <c r="KNQ11" s="218"/>
      <c r="KNR11" s="64"/>
      <c r="KNS11" s="64"/>
      <c r="KOB11" s="64"/>
      <c r="KOG11" s="218"/>
      <c r="KOH11" s="64"/>
      <c r="KOI11" s="64"/>
      <c r="KOR11" s="64"/>
      <c r="KOW11" s="218"/>
      <c r="KOX11" s="64"/>
      <c r="KOY11" s="64"/>
      <c r="KPH11" s="64"/>
      <c r="KPM11" s="218"/>
      <c r="KPN11" s="64"/>
      <c r="KPO11" s="64"/>
      <c r="KPX11" s="64"/>
      <c r="KQC11" s="218"/>
      <c r="KQD11" s="64"/>
      <c r="KQE11" s="64"/>
      <c r="KQN11" s="64"/>
      <c r="KQS11" s="218"/>
      <c r="KQT11" s="64"/>
      <c r="KQU11" s="64"/>
      <c r="KRD11" s="64"/>
      <c r="KRI11" s="218"/>
      <c r="KRJ11" s="64"/>
      <c r="KRK11" s="64"/>
      <c r="KRT11" s="64"/>
      <c r="KRY11" s="218"/>
      <c r="KRZ11" s="64"/>
      <c r="KSA11" s="64"/>
      <c r="KSJ11" s="64"/>
      <c r="KSO11" s="218"/>
      <c r="KSP11" s="64"/>
      <c r="KSQ11" s="64"/>
      <c r="KSZ11" s="64"/>
      <c r="KTE11" s="218"/>
      <c r="KTF11" s="64"/>
      <c r="KTG11" s="64"/>
      <c r="KTP11" s="64"/>
      <c r="KTU11" s="218"/>
      <c r="KTV11" s="64"/>
      <c r="KTW11" s="64"/>
      <c r="KUF11" s="64"/>
      <c r="KUK11" s="218"/>
      <c r="KUL11" s="64"/>
      <c r="KUM11" s="64"/>
      <c r="KUV11" s="64"/>
      <c r="KVA11" s="218"/>
      <c r="KVB11" s="64"/>
      <c r="KVC11" s="64"/>
      <c r="KVL11" s="64"/>
      <c r="KVQ11" s="218"/>
      <c r="KVR11" s="64"/>
      <c r="KVS11" s="64"/>
      <c r="KWB11" s="64"/>
      <c r="KWG11" s="218"/>
      <c r="KWH11" s="64"/>
      <c r="KWI11" s="64"/>
      <c r="KWR11" s="64"/>
      <c r="KWW11" s="218"/>
      <c r="KWX11" s="64"/>
      <c r="KWY11" s="64"/>
      <c r="KXH11" s="64"/>
      <c r="KXM11" s="218"/>
      <c r="KXN11" s="64"/>
      <c r="KXO11" s="64"/>
      <c r="KXX11" s="64"/>
      <c r="KYC11" s="218"/>
      <c r="KYD11" s="64"/>
      <c r="KYE11" s="64"/>
      <c r="KYN11" s="64"/>
      <c r="KYS11" s="218"/>
      <c r="KYT11" s="64"/>
      <c r="KYU11" s="64"/>
      <c r="KZD11" s="64"/>
      <c r="KZI11" s="218"/>
      <c r="KZJ11" s="64"/>
      <c r="KZK11" s="64"/>
      <c r="KZT11" s="64"/>
      <c r="KZY11" s="218"/>
      <c r="KZZ11" s="64"/>
      <c r="LAA11" s="64"/>
      <c r="LAJ11" s="64"/>
      <c r="LAO11" s="218"/>
      <c r="LAP11" s="64"/>
      <c r="LAQ11" s="64"/>
      <c r="LAZ11" s="64"/>
      <c r="LBE11" s="218"/>
      <c r="LBF11" s="64"/>
      <c r="LBG11" s="64"/>
      <c r="LBP11" s="64"/>
      <c r="LBU11" s="218"/>
      <c r="LBV11" s="64"/>
      <c r="LBW11" s="64"/>
      <c r="LCF11" s="64"/>
      <c r="LCK11" s="218"/>
      <c r="LCL11" s="64"/>
      <c r="LCM11" s="64"/>
      <c r="LCV11" s="64"/>
      <c r="LDA11" s="218"/>
      <c r="LDB11" s="64"/>
      <c r="LDC11" s="64"/>
      <c r="LDL11" s="64"/>
      <c r="LDQ11" s="218"/>
      <c r="LDR11" s="64"/>
      <c r="LDS11" s="64"/>
      <c r="LEB11" s="64"/>
      <c r="LEG11" s="218"/>
      <c r="LEH11" s="64"/>
      <c r="LEI11" s="64"/>
      <c r="LER11" s="64"/>
      <c r="LEW11" s="218"/>
      <c r="LEX11" s="64"/>
      <c r="LEY11" s="64"/>
      <c r="LFH11" s="64"/>
      <c r="LFM11" s="218"/>
      <c r="LFN11" s="64"/>
      <c r="LFO11" s="64"/>
      <c r="LFX11" s="64"/>
      <c r="LGC11" s="218"/>
      <c r="LGD11" s="64"/>
      <c r="LGE11" s="64"/>
      <c r="LGN11" s="64"/>
      <c r="LGS11" s="218"/>
      <c r="LGT11" s="64"/>
      <c r="LGU11" s="64"/>
      <c r="LHD11" s="64"/>
      <c r="LHI11" s="218"/>
      <c r="LHJ11" s="64"/>
      <c r="LHK11" s="64"/>
      <c r="LHT11" s="64"/>
      <c r="LHY11" s="218"/>
      <c r="LHZ11" s="64"/>
      <c r="LIA11" s="64"/>
      <c r="LIJ11" s="64"/>
      <c r="LIO11" s="218"/>
      <c r="LIP11" s="64"/>
      <c r="LIQ11" s="64"/>
      <c r="LIZ11" s="64"/>
      <c r="LJE11" s="218"/>
      <c r="LJF11" s="64"/>
      <c r="LJG11" s="64"/>
      <c r="LJP11" s="64"/>
      <c r="LJU11" s="218"/>
      <c r="LJV11" s="64"/>
      <c r="LJW11" s="64"/>
      <c r="LKF11" s="64"/>
      <c r="LKK11" s="218"/>
      <c r="LKL11" s="64"/>
      <c r="LKM11" s="64"/>
      <c r="LKV11" s="64"/>
      <c r="LLA11" s="218"/>
      <c r="LLB11" s="64"/>
      <c r="LLC11" s="64"/>
      <c r="LLL11" s="64"/>
      <c r="LLQ11" s="218"/>
      <c r="LLR11" s="64"/>
      <c r="LLS11" s="64"/>
      <c r="LMB11" s="64"/>
      <c r="LMG11" s="218"/>
      <c r="LMH11" s="64"/>
      <c r="LMI11" s="64"/>
      <c r="LMR11" s="64"/>
      <c r="LMW11" s="218"/>
      <c r="LMX11" s="64"/>
      <c r="LMY11" s="64"/>
      <c r="LNH11" s="64"/>
      <c r="LNM11" s="218"/>
      <c r="LNN11" s="64"/>
      <c r="LNO11" s="64"/>
      <c r="LNX11" s="64"/>
      <c r="LOC11" s="218"/>
      <c r="LOD11" s="64"/>
      <c r="LOE11" s="64"/>
      <c r="LON11" s="64"/>
      <c r="LOS11" s="218"/>
      <c r="LOT11" s="64"/>
      <c r="LOU11" s="64"/>
      <c r="LPD11" s="64"/>
      <c r="LPI11" s="218"/>
      <c r="LPJ11" s="64"/>
      <c r="LPK11" s="64"/>
      <c r="LPT11" s="64"/>
      <c r="LPY11" s="218"/>
      <c r="LPZ11" s="64"/>
      <c r="LQA11" s="64"/>
      <c r="LQJ11" s="64"/>
      <c r="LQO11" s="218"/>
      <c r="LQP11" s="64"/>
      <c r="LQQ11" s="64"/>
      <c r="LQZ11" s="64"/>
      <c r="LRE11" s="218"/>
      <c r="LRF11" s="64"/>
      <c r="LRG11" s="64"/>
      <c r="LRP11" s="64"/>
      <c r="LRU11" s="218"/>
      <c r="LRV11" s="64"/>
      <c r="LRW11" s="64"/>
      <c r="LSF11" s="64"/>
      <c r="LSK11" s="218"/>
      <c r="LSL11" s="64"/>
      <c r="LSM11" s="64"/>
      <c r="LSV11" s="64"/>
      <c r="LTA11" s="218"/>
      <c r="LTB11" s="64"/>
      <c r="LTC11" s="64"/>
      <c r="LTL11" s="64"/>
      <c r="LTQ11" s="218"/>
      <c r="LTR11" s="64"/>
      <c r="LTS11" s="64"/>
      <c r="LUB11" s="64"/>
      <c r="LUG11" s="218"/>
      <c r="LUH11" s="64"/>
      <c r="LUI11" s="64"/>
      <c r="LUR11" s="64"/>
      <c r="LUW11" s="218"/>
      <c r="LUX11" s="64"/>
      <c r="LUY11" s="64"/>
      <c r="LVH11" s="64"/>
      <c r="LVM11" s="218"/>
      <c r="LVN11" s="64"/>
      <c r="LVO11" s="64"/>
      <c r="LVX11" s="64"/>
      <c r="LWC11" s="218"/>
      <c r="LWD11" s="64"/>
      <c r="LWE11" s="64"/>
      <c r="LWN11" s="64"/>
      <c r="LWS11" s="218"/>
      <c r="LWT11" s="64"/>
      <c r="LWU11" s="64"/>
      <c r="LXD11" s="64"/>
      <c r="LXI11" s="218"/>
      <c r="LXJ11" s="64"/>
      <c r="LXK11" s="64"/>
      <c r="LXT11" s="64"/>
      <c r="LXY11" s="218"/>
      <c r="LXZ11" s="64"/>
      <c r="LYA11" s="64"/>
      <c r="LYJ11" s="64"/>
      <c r="LYO11" s="218"/>
      <c r="LYP11" s="64"/>
      <c r="LYQ11" s="64"/>
      <c r="LYZ11" s="64"/>
      <c r="LZE11" s="218"/>
      <c r="LZF11" s="64"/>
      <c r="LZG11" s="64"/>
      <c r="LZP11" s="64"/>
      <c r="LZU11" s="218"/>
      <c r="LZV11" s="64"/>
      <c r="LZW11" s="64"/>
      <c r="MAF11" s="64"/>
      <c r="MAK11" s="218"/>
      <c r="MAL11" s="64"/>
      <c r="MAM11" s="64"/>
      <c r="MAV11" s="64"/>
      <c r="MBA11" s="218"/>
      <c r="MBB11" s="64"/>
      <c r="MBC11" s="64"/>
      <c r="MBL11" s="64"/>
      <c r="MBQ11" s="218"/>
      <c r="MBR11" s="64"/>
      <c r="MBS11" s="64"/>
      <c r="MCB11" s="64"/>
      <c r="MCG11" s="218"/>
      <c r="MCH11" s="64"/>
      <c r="MCI11" s="64"/>
      <c r="MCR11" s="64"/>
      <c r="MCW11" s="218"/>
      <c r="MCX11" s="64"/>
      <c r="MCY11" s="64"/>
      <c r="MDH11" s="64"/>
      <c r="MDM11" s="218"/>
      <c r="MDN11" s="64"/>
      <c r="MDO11" s="64"/>
      <c r="MDX11" s="64"/>
      <c r="MEC11" s="218"/>
      <c r="MED11" s="64"/>
      <c r="MEE11" s="64"/>
      <c r="MEN11" s="64"/>
      <c r="MES11" s="218"/>
      <c r="MET11" s="64"/>
      <c r="MEU11" s="64"/>
      <c r="MFD11" s="64"/>
      <c r="MFI11" s="218"/>
      <c r="MFJ11" s="64"/>
      <c r="MFK11" s="64"/>
      <c r="MFT11" s="64"/>
      <c r="MFY11" s="218"/>
      <c r="MFZ11" s="64"/>
      <c r="MGA11" s="64"/>
      <c r="MGJ11" s="64"/>
      <c r="MGO11" s="218"/>
      <c r="MGP11" s="64"/>
      <c r="MGQ11" s="64"/>
      <c r="MGZ11" s="64"/>
      <c r="MHE11" s="218"/>
      <c r="MHF11" s="64"/>
      <c r="MHG11" s="64"/>
      <c r="MHP11" s="64"/>
      <c r="MHU11" s="218"/>
      <c r="MHV11" s="64"/>
      <c r="MHW11" s="64"/>
      <c r="MIF11" s="64"/>
      <c r="MIK11" s="218"/>
      <c r="MIL11" s="64"/>
      <c r="MIM11" s="64"/>
      <c r="MIV11" s="64"/>
      <c r="MJA11" s="218"/>
      <c r="MJB11" s="64"/>
      <c r="MJC11" s="64"/>
      <c r="MJL11" s="64"/>
      <c r="MJQ11" s="218"/>
      <c r="MJR11" s="64"/>
      <c r="MJS11" s="64"/>
      <c r="MKB11" s="64"/>
      <c r="MKG11" s="218"/>
      <c r="MKH11" s="64"/>
      <c r="MKI11" s="64"/>
      <c r="MKR11" s="64"/>
      <c r="MKW11" s="218"/>
      <c r="MKX11" s="64"/>
      <c r="MKY11" s="64"/>
      <c r="MLH11" s="64"/>
      <c r="MLM11" s="218"/>
      <c r="MLN11" s="64"/>
      <c r="MLO11" s="64"/>
      <c r="MLX11" s="64"/>
      <c r="MMC11" s="218"/>
      <c r="MMD11" s="64"/>
      <c r="MME11" s="64"/>
      <c r="MMN11" s="64"/>
      <c r="MMS11" s="218"/>
      <c r="MMT11" s="64"/>
      <c r="MMU11" s="64"/>
      <c r="MND11" s="64"/>
      <c r="MNI11" s="218"/>
      <c r="MNJ11" s="64"/>
      <c r="MNK11" s="64"/>
      <c r="MNT11" s="64"/>
      <c r="MNY11" s="218"/>
      <c r="MNZ11" s="64"/>
      <c r="MOA11" s="64"/>
      <c r="MOJ11" s="64"/>
      <c r="MOO11" s="218"/>
      <c r="MOP11" s="64"/>
      <c r="MOQ11" s="64"/>
      <c r="MOZ11" s="64"/>
      <c r="MPE11" s="218"/>
      <c r="MPF11" s="64"/>
      <c r="MPG11" s="64"/>
      <c r="MPP11" s="64"/>
      <c r="MPU11" s="218"/>
      <c r="MPV11" s="64"/>
      <c r="MPW11" s="64"/>
      <c r="MQF11" s="64"/>
      <c r="MQK11" s="218"/>
      <c r="MQL11" s="64"/>
      <c r="MQM11" s="64"/>
      <c r="MQV11" s="64"/>
      <c r="MRA11" s="218"/>
      <c r="MRB11" s="64"/>
      <c r="MRC11" s="64"/>
      <c r="MRL11" s="64"/>
      <c r="MRQ11" s="218"/>
      <c r="MRR11" s="64"/>
      <c r="MRS11" s="64"/>
      <c r="MSB11" s="64"/>
      <c r="MSG11" s="218"/>
      <c r="MSH11" s="64"/>
      <c r="MSI11" s="64"/>
      <c r="MSR11" s="64"/>
      <c r="MSW11" s="218"/>
      <c r="MSX11" s="64"/>
      <c r="MSY11" s="64"/>
      <c r="MTH11" s="64"/>
      <c r="MTM11" s="218"/>
      <c r="MTN11" s="64"/>
      <c r="MTO11" s="64"/>
      <c r="MTX11" s="64"/>
      <c r="MUC11" s="218"/>
      <c r="MUD11" s="64"/>
      <c r="MUE11" s="64"/>
      <c r="MUN11" s="64"/>
      <c r="MUS11" s="218"/>
      <c r="MUT11" s="64"/>
      <c r="MUU11" s="64"/>
      <c r="MVD11" s="64"/>
      <c r="MVI11" s="218"/>
      <c r="MVJ11" s="64"/>
      <c r="MVK11" s="64"/>
      <c r="MVT11" s="64"/>
      <c r="MVY11" s="218"/>
      <c r="MVZ11" s="64"/>
      <c r="MWA11" s="64"/>
      <c r="MWJ11" s="64"/>
      <c r="MWO11" s="218"/>
      <c r="MWP11" s="64"/>
      <c r="MWQ11" s="64"/>
      <c r="MWZ11" s="64"/>
      <c r="MXE11" s="218"/>
      <c r="MXF11" s="64"/>
      <c r="MXG11" s="64"/>
      <c r="MXP11" s="64"/>
      <c r="MXU11" s="218"/>
      <c r="MXV11" s="64"/>
      <c r="MXW11" s="64"/>
      <c r="MYF11" s="64"/>
      <c r="MYK11" s="218"/>
      <c r="MYL11" s="64"/>
      <c r="MYM11" s="64"/>
      <c r="MYV11" s="64"/>
      <c r="MZA11" s="218"/>
      <c r="MZB11" s="64"/>
      <c r="MZC11" s="64"/>
      <c r="MZL11" s="64"/>
      <c r="MZQ11" s="218"/>
      <c r="MZR11" s="64"/>
      <c r="MZS11" s="64"/>
      <c r="NAB11" s="64"/>
      <c r="NAG11" s="218"/>
      <c r="NAH11" s="64"/>
      <c r="NAI11" s="64"/>
      <c r="NAR11" s="64"/>
      <c r="NAW11" s="218"/>
      <c r="NAX11" s="64"/>
      <c r="NAY11" s="64"/>
      <c r="NBH11" s="64"/>
      <c r="NBM11" s="218"/>
      <c r="NBN11" s="64"/>
      <c r="NBO11" s="64"/>
      <c r="NBX11" s="64"/>
      <c r="NCC11" s="218"/>
      <c r="NCD11" s="64"/>
      <c r="NCE11" s="64"/>
      <c r="NCN11" s="64"/>
      <c r="NCS11" s="218"/>
      <c r="NCT11" s="64"/>
      <c r="NCU11" s="64"/>
      <c r="NDD11" s="64"/>
      <c r="NDI11" s="218"/>
      <c r="NDJ11" s="64"/>
      <c r="NDK11" s="64"/>
      <c r="NDT11" s="64"/>
      <c r="NDY11" s="218"/>
      <c r="NDZ11" s="64"/>
      <c r="NEA11" s="64"/>
      <c r="NEJ11" s="64"/>
      <c r="NEO11" s="218"/>
      <c r="NEP11" s="64"/>
      <c r="NEQ11" s="64"/>
      <c r="NEZ11" s="64"/>
      <c r="NFE11" s="218"/>
      <c r="NFF11" s="64"/>
      <c r="NFG11" s="64"/>
      <c r="NFP11" s="64"/>
      <c r="NFU11" s="218"/>
      <c r="NFV11" s="64"/>
      <c r="NFW11" s="64"/>
      <c r="NGF11" s="64"/>
      <c r="NGK11" s="218"/>
      <c r="NGL11" s="64"/>
      <c r="NGM11" s="64"/>
      <c r="NGV11" s="64"/>
      <c r="NHA11" s="218"/>
      <c r="NHB11" s="64"/>
      <c r="NHC11" s="64"/>
      <c r="NHL11" s="64"/>
      <c r="NHQ11" s="218"/>
      <c r="NHR11" s="64"/>
      <c r="NHS11" s="64"/>
      <c r="NIB11" s="64"/>
      <c r="NIG11" s="218"/>
      <c r="NIH11" s="64"/>
      <c r="NII11" s="64"/>
      <c r="NIR11" s="64"/>
      <c r="NIW11" s="218"/>
      <c r="NIX11" s="64"/>
      <c r="NIY11" s="64"/>
      <c r="NJH11" s="64"/>
      <c r="NJM11" s="218"/>
      <c r="NJN11" s="64"/>
      <c r="NJO11" s="64"/>
      <c r="NJX11" s="64"/>
      <c r="NKC11" s="218"/>
      <c r="NKD11" s="64"/>
      <c r="NKE11" s="64"/>
      <c r="NKN11" s="64"/>
      <c r="NKS11" s="218"/>
      <c r="NKT11" s="64"/>
      <c r="NKU11" s="64"/>
      <c r="NLD11" s="64"/>
      <c r="NLI11" s="218"/>
      <c r="NLJ11" s="64"/>
      <c r="NLK11" s="64"/>
      <c r="NLT11" s="64"/>
      <c r="NLY11" s="218"/>
      <c r="NLZ11" s="64"/>
      <c r="NMA11" s="64"/>
      <c r="NMJ11" s="64"/>
      <c r="NMO11" s="218"/>
      <c r="NMP11" s="64"/>
      <c r="NMQ11" s="64"/>
      <c r="NMZ11" s="64"/>
      <c r="NNE11" s="218"/>
      <c r="NNF11" s="64"/>
      <c r="NNG11" s="64"/>
      <c r="NNP11" s="64"/>
      <c r="NNU11" s="218"/>
      <c r="NNV11" s="64"/>
      <c r="NNW11" s="64"/>
      <c r="NOF11" s="64"/>
      <c r="NOK11" s="218"/>
      <c r="NOL11" s="64"/>
      <c r="NOM11" s="64"/>
      <c r="NOV11" s="64"/>
      <c r="NPA11" s="218"/>
      <c r="NPB11" s="64"/>
      <c r="NPC11" s="64"/>
      <c r="NPL11" s="64"/>
      <c r="NPQ11" s="218"/>
      <c r="NPR11" s="64"/>
      <c r="NPS11" s="64"/>
      <c r="NQB11" s="64"/>
      <c r="NQG11" s="218"/>
      <c r="NQH11" s="64"/>
      <c r="NQI11" s="64"/>
      <c r="NQR11" s="64"/>
      <c r="NQW11" s="218"/>
      <c r="NQX11" s="64"/>
      <c r="NQY11" s="64"/>
      <c r="NRH11" s="64"/>
      <c r="NRM11" s="218"/>
      <c r="NRN11" s="64"/>
      <c r="NRO11" s="64"/>
      <c r="NRX11" s="64"/>
      <c r="NSC11" s="218"/>
      <c r="NSD11" s="64"/>
      <c r="NSE11" s="64"/>
      <c r="NSN11" s="64"/>
      <c r="NSS11" s="218"/>
      <c r="NST11" s="64"/>
      <c r="NSU11" s="64"/>
      <c r="NTD11" s="64"/>
      <c r="NTI11" s="218"/>
      <c r="NTJ11" s="64"/>
      <c r="NTK11" s="64"/>
      <c r="NTT11" s="64"/>
      <c r="NTY11" s="218"/>
      <c r="NTZ11" s="64"/>
      <c r="NUA11" s="64"/>
      <c r="NUJ11" s="64"/>
      <c r="NUO11" s="218"/>
      <c r="NUP11" s="64"/>
      <c r="NUQ11" s="64"/>
      <c r="NUZ11" s="64"/>
      <c r="NVE11" s="218"/>
      <c r="NVF11" s="64"/>
      <c r="NVG11" s="64"/>
      <c r="NVP11" s="64"/>
      <c r="NVU11" s="218"/>
      <c r="NVV11" s="64"/>
      <c r="NVW11" s="64"/>
      <c r="NWF11" s="64"/>
      <c r="NWK11" s="218"/>
      <c r="NWL11" s="64"/>
      <c r="NWM11" s="64"/>
      <c r="NWV11" s="64"/>
      <c r="NXA11" s="218"/>
      <c r="NXB11" s="64"/>
      <c r="NXC11" s="64"/>
      <c r="NXL11" s="64"/>
      <c r="NXQ11" s="218"/>
      <c r="NXR11" s="64"/>
      <c r="NXS11" s="64"/>
      <c r="NYB11" s="64"/>
      <c r="NYG11" s="218"/>
      <c r="NYH11" s="64"/>
      <c r="NYI11" s="64"/>
      <c r="NYR11" s="64"/>
      <c r="NYW11" s="218"/>
      <c r="NYX11" s="64"/>
      <c r="NYY11" s="64"/>
      <c r="NZH11" s="64"/>
      <c r="NZM11" s="218"/>
      <c r="NZN11" s="64"/>
      <c r="NZO11" s="64"/>
      <c r="NZX11" s="64"/>
      <c r="OAC11" s="218"/>
      <c r="OAD11" s="64"/>
      <c r="OAE11" s="64"/>
      <c r="OAN11" s="64"/>
      <c r="OAS11" s="218"/>
      <c r="OAT11" s="64"/>
      <c r="OAU11" s="64"/>
      <c r="OBD11" s="64"/>
      <c r="OBI11" s="218"/>
      <c r="OBJ11" s="64"/>
      <c r="OBK11" s="64"/>
      <c r="OBT11" s="64"/>
      <c r="OBY11" s="218"/>
      <c r="OBZ11" s="64"/>
      <c r="OCA11" s="64"/>
      <c r="OCJ11" s="64"/>
      <c r="OCO11" s="218"/>
      <c r="OCP11" s="64"/>
      <c r="OCQ11" s="64"/>
      <c r="OCZ11" s="64"/>
      <c r="ODE11" s="218"/>
      <c r="ODF11" s="64"/>
      <c r="ODG11" s="64"/>
      <c r="ODP11" s="64"/>
      <c r="ODU11" s="218"/>
      <c r="ODV11" s="64"/>
      <c r="ODW11" s="64"/>
      <c r="OEF11" s="64"/>
      <c r="OEK11" s="218"/>
      <c r="OEL11" s="64"/>
      <c r="OEM11" s="64"/>
      <c r="OEV11" s="64"/>
      <c r="OFA11" s="218"/>
      <c r="OFB11" s="64"/>
      <c r="OFC11" s="64"/>
      <c r="OFL11" s="64"/>
      <c r="OFQ11" s="218"/>
      <c r="OFR11" s="64"/>
      <c r="OFS11" s="64"/>
      <c r="OGB11" s="64"/>
      <c r="OGG11" s="218"/>
      <c r="OGH11" s="64"/>
      <c r="OGI11" s="64"/>
      <c r="OGR11" s="64"/>
      <c r="OGW11" s="218"/>
      <c r="OGX11" s="64"/>
      <c r="OGY11" s="64"/>
      <c r="OHH11" s="64"/>
      <c r="OHM11" s="218"/>
      <c r="OHN11" s="64"/>
      <c r="OHO11" s="64"/>
      <c r="OHX11" s="64"/>
      <c r="OIC11" s="218"/>
      <c r="OID11" s="64"/>
      <c r="OIE11" s="64"/>
      <c r="OIN11" s="64"/>
      <c r="OIS11" s="218"/>
      <c r="OIT11" s="64"/>
      <c r="OIU11" s="64"/>
      <c r="OJD11" s="64"/>
      <c r="OJI11" s="218"/>
      <c r="OJJ11" s="64"/>
      <c r="OJK11" s="64"/>
      <c r="OJT11" s="64"/>
      <c r="OJY11" s="218"/>
      <c r="OJZ11" s="64"/>
      <c r="OKA11" s="64"/>
      <c r="OKJ11" s="64"/>
      <c r="OKO11" s="218"/>
      <c r="OKP11" s="64"/>
      <c r="OKQ11" s="64"/>
      <c r="OKZ11" s="64"/>
      <c r="OLE11" s="218"/>
      <c r="OLF11" s="64"/>
      <c r="OLG11" s="64"/>
      <c r="OLP11" s="64"/>
      <c r="OLU11" s="218"/>
      <c r="OLV11" s="64"/>
      <c r="OLW11" s="64"/>
      <c r="OMF11" s="64"/>
      <c r="OMK11" s="218"/>
      <c r="OML11" s="64"/>
      <c r="OMM11" s="64"/>
      <c r="OMV11" s="64"/>
      <c r="ONA11" s="218"/>
      <c r="ONB11" s="64"/>
      <c r="ONC11" s="64"/>
      <c r="ONL11" s="64"/>
      <c r="ONQ11" s="218"/>
      <c r="ONR11" s="64"/>
      <c r="ONS11" s="64"/>
      <c r="OOB11" s="64"/>
      <c r="OOG11" s="218"/>
      <c r="OOH11" s="64"/>
      <c r="OOI11" s="64"/>
      <c r="OOR11" s="64"/>
      <c r="OOW11" s="218"/>
      <c r="OOX11" s="64"/>
      <c r="OOY11" s="64"/>
      <c r="OPH11" s="64"/>
      <c r="OPM11" s="218"/>
      <c r="OPN11" s="64"/>
      <c r="OPO11" s="64"/>
      <c r="OPX11" s="64"/>
      <c r="OQC11" s="218"/>
      <c r="OQD11" s="64"/>
      <c r="OQE11" s="64"/>
      <c r="OQN11" s="64"/>
      <c r="OQS11" s="218"/>
      <c r="OQT11" s="64"/>
      <c r="OQU11" s="64"/>
      <c r="ORD11" s="64"/>
      <c r="ORI11" s="218"/>
      <c r="ORJ11" s="64"/>
      <c r="ORK11" s="64"/>
      <c r="ORT11" s="64"/>
      <c r="ORY11" s="218"/>
      <c r="ORZ11" s="64"/>
      <c r="OSA11" s="64"/>
      <c r="OSJ11" s="64"/>
      <c r="OSO11" s="218"/>
      <c r="OSP11" s="64"/>
      <c r="OSQ11" s="64"/>
      <c r="OSZ11" s="64"/>
      <c r="OTE11" s="218"/>
      <c r="OTF11" s="64"/>
      <c r="OTG11" s="64"/>
      <c r="OTP11" s="64"/>
      <c r="OTU11" s="218"/>
      <c r="OTV11" s="64"/>
      <c r="OTW11" s="64"/>
      <c r="OUF11" s="64"/>
      <c r="OUK11" s="218"/>
      <c r="OUL11" s="64"/>
      <c r="OUM11" s="64"/>
      <c r="OUV11" s="64"/>
      <c r="OVA11" s="218"/>
      <c r="OVB11" s="64"/>
      <c r="OVC11" s="64"/>
      <c r="OVL11" s="64"/>
      <c r="OVQ11" s="218"/>
      <c r="OVR11" s="64"/>
      <c r="OVS11" s="64"/>
      <c r="OWB11" s="64"/>
      <c r="OWG11" s="218"/>
      <c r="OWH11" s="64"/>
      <c r="OWI11" s="64"/>
      <c r="OWR11" s="64"/>
      <c r="OWW11" s="218"/>
      <c r="OWX11" s="64"/>
      <c r="OWY11" s="64"/>
      <c r="OXH11" s="64"/>
      <c r="OXM11" s="218"/>
      <c r="OXN11" s="64"/>
      <c r="OXO11" s="64"/>
      <c r="OXX11" s="64"/>
      <c r="OYC11" s="218"/>
      <c r="OYD11" s="64"/>
      <c r="OYE11" s="64"/>
      <c r="OYN11" s="64"/>
      <c r="OYS11" s="218"/>
      <c r="OYT11" s="64"/>
      <c r="OYU11" s="64"/>
      <c r="OZD11" s="64"/>
      <c r="OZI11" s="218"/>
      <c r="OZJ11" s="64"/>
      <c r="OZK11" s="64"/>
      <c r="OZT11" s="64"/>
      <c r="OZY11" s="218"/>
      <c r="OZZ11" s="64"/>
      <c r="PAA11" s="64"/>
      <c r="PAJ11" s="64"/>
      <c r="PAO11" s="218"/>
      <c r="PAP11" s="64"/>
      <c r="PAQ11" s="64"/>
      <c r="PAZ11" s="64"/>
      <c r="PBE11" s="218"/>
      <c r="PBF11" s="64"/>
      <c r="PBG11" s="64"/>
      <c r="PBP11" s="64"/>
      <c r="PBU11" s="218"/>
      <c r="PBV11" s="64"/>
      <c r="PBW11" s="64"/>
      <c r="PCF11" s="64"/>
      <c r="PCK11" s="218"/>
      <c r="PCL11" s="64"/>
      <c r="PCM11" s="64"/>
      <c r="PCV11" s="64"/>
      <c r="PDA11" s="218"/>
      <c r="PDB11" s="64"/>
      <c r="PDC11" s="64"/>
      <c r="PDL11" s="64"/>
      <c r="PDQ11" s="218"/>
      <c r="PDR11" s="64"/>
      <c r="PDS11" s="64"/>
      <c r="PEB11" s="64"/>
      <c r="PEG11" s="218"/>
      <c r="PEH11" s="64"/>
      <c r="PEI11" s="64"/>
      <c r="PER11" s="64"/>
      <c r="PEW11" s="218"/>
      <c r="PEX11" s="64"/>
      <c r="PEY11" s="64"/>
      <c r="PFH11" s="64"/>
      <c r="PFM11" s="218"/>
      <c r="PFN11" s="64"/>
      <c r="PFO11" s="64"/>
      <c r="PFX11" s="64"/>
      <c r="PGC11" s="218"/>
      <c r="PGD11" s="64"/>
      <c r="PGE11" s="64"/>
      <c r="PGN11" s="64"/>
      <c r="PGS11" s="218"/>
      <c r="PGT11" s="64"/>
      <c r="PGU11" s="64"/>
      <c r="PHD11" s="64"/>
      <c r="PHI11" s="218"/>
      <c r="PHJ11" s="64"/>
      <c r="PHK11" s="64"/>
      <c r="PHT11" s="64"/>
      <c r="PHY11" s="218"/>
      <c r="PHZ11" s="64"/>
      <c r="PIA11" s="64"/>
      <c r="PIJ11" s="64"/>
      <c r="PIO11" s="218"/>
      <c r="PIP11" s="64"/>
      <c r="PIQ11" s="64"/>
      <c r="PIZ11" s="64"/>
      <c r="PJE11" s="218"/>
      <c r="PJF11" s="64"/>
      <c r="PJG11" s="64"/>
      <c r="PJP11" s="64"/>
      <c r="PJU11" s="218"/>
      <c r="PJV11" s="64"/>
      <c r="PJW11" s="64"/>
      <c r="PKF11" s="64"/>
      <c r="PKK11" s="218"/>
      <c r="PKL11" s="64"/>
      <c r="PKM11" s="64"/>
      <c r="PKV11" s="64"/>
      <c r="PLA11" s="218"/>
      <c r="PLB11" s="64"/>
      <c r="PLC11" s="64"/>
      <c r="PLL11" s="64"/>
      <c r="PLQ11" s="218"/>
      <c r="PLR11" s="64"/>
      <c r="PLS11" s="64"/>
      <c r="PMB11" s="64"/>
      <c r="PMG11" s="218"/>
      <c r="PMH11" s="64"/>
      <c r="PMI11" s="64"/>
      <c r="PMR11" s="64"/>
      <c r="PMW11" s="218"/>
      <c r="PMX11" s="64"/>
      <c r="PMY11" s="64"/>
      <c r="PNH11" s="64"/>
      <c r="PNM11" s="218"/>
      <c r="PNN11" s="64"/>
      <c r="PNO11" s="64"/>
      <c r="PNX11" s="64"/>
      <c r="POC11" s="218"/>
      <c r="POD11" s="64"/>
      <c r="POE11" s="64"/>
      <c r="PON11" s="64"/>
      <c r="POS11" s="218"/>
      <c r="POT11" s="64"/>
      <c r="POU11" s="64"/>
      <c r="PPD11" s="64"/>
      <c r="PPI11" s="218"/>
      <c r="PPJ11" s="64"/>
      <c r="PPK11" s="64"/>
      <c r="PPT11" s="64"/>
      <c r="PPY11" s="218"/>
      <c r="PPZ11" s="64"/>
      <c r="PQA11" s="64"/>
      <c r="PQJ11" s="64"/>
      <c r="PQO11" s="218"/>
      <c r="PQP11" s="64"/>
      <c r="PQQ11" s="64"/>
      <c r="PQZ11" s="64"/>
      <c r="PRE11" s="218"/>
      <c r="PRF11" s="64"/>
      <c r="PRG11" s="64"/>
      <c r="PRP11" s="64"/>
      <c r="PRU11" s="218"/>
      <c r="PRV11" s="64"/>
      <c r="PRW11" s="64"/>
      <c r="PSF11" s="64"/>
      <c r="PSK11" s="218"/>
      <c r="PSL11" s="64"/>
      <c r="PSM11" s="64"/>
      <c r="PSV11" s="64"/>
      <c r="PTA11" s="218"/>
      <c r="PTB11" s="64"/>
      <c r="PTC11" s="64"/>
      <c r="PTL11" s="64"/>
      <c r="PTQ11" s="218"/>
      <c r="PTR11" s="64"/>
      <c r="PTS11" s="64"/>
      <c r="PUB11" s="64"/>
      <c r="PUG11" s="218"/>
      <c r="PUH11" s="64"/>
      <c r="PUI11" s="64"/>
      <c r="PUR11" s="64"/>
      <c r="PUW11" s="218"/>
      <c r="PUX11" s="64"/>
      <c r="PUY11" s="64"/>
      <c r="PVH11" s="64"/>
      <c r="PVM11" s="218"/>
      <c r="PVN11" s="64"/>
      <c r="PVO11" s="64"/>
      <c r="PVX11" s="64"/>
      <c r="PWC11" s="218"/>
      <c r="PWD11" s="64"/>
      <c r="PWE11" s="64"/>
      <c r="PWN11" s="64"/>
      <c r="PWS11" s="218"/>
      <c r="PWT11" s="64"/>
      <c r="PWU11" s="64"/>
      <c r="PXD11" s="64"/>
      <c r="PXI11" s="218"/>
      <c r="PXJ11" s="64"/>
      <c r="PXK11" s="64"/>
      <c r="PXT11" s="64"/>
      <c r="PXY11" s="218"/>
      <c r="PXZ11" s="64"/>
      <c r="PYA11" s="64"/>
      <c r="PYJ11" s="64"/>
      <c r="PYO11" s="218"/>
      <c r="PYP11" s="64"/>
      <c r="PYQ11" s="64"/>
      <c r="PYZ11" s="64"/>
      <c r="PZE11" s="218"/>
      <c r="PZF11" s="64"/>
      <c r="PZG11" s="64"/>
      <c r="PZP11" s="64"/>
      <c r="PZU11" s="218"/>
      <c r="PZV11" s="64"/>
      <c r="PZW11" s="64"/>
      <c r="QAF11" s="64"/>
      <c r="QAK11" s="218"/>
      <c r="QAL11" s="64"/>
      <c r="QAM11" s="64"/>
      <c r="QAV11" s="64"/>
      <c r="QBA11" s="218"/>
      <c r="QBB11" s="64"/>
      <c r="QBC11" s="64"/>
      <c r="QBL11" s="64"/>
      <c r="QBQ11" s="218"/>
      <c r="QBR11" s="64"/>
      <c r="QBS11" s="64"/>
      <c r="QCB11" s="64"/>
      <c r="QCG11" s="218"/>
      <c r="QCH11" s="64"/>
      <c r="QCI11" s="64"/>
      <c r="QCR11" s="64"/>
      <c r="QCW11" s="218"/>
      <c r="QCX11" s="64"/>
      <c r="QCY11" s="64"/>
      <c r="QDH11" s="64"/>
      <c r="QDM11" s="218"/>
      <c r="QDN11" s="64"/>
      <c r="QDO11" s="64"/>
      <c r="QDX11" s="64"/>
      <c r="QEC11" s="218"/>
      <c r="QED11" s="64"/>
      <c r="QEE11" s="64"/>
      <c r="QEN11" s="64"/>
      <c r="QES11" s="218"/>
      <c r="QET11" s="64"/>
      <c r="QEU11" s="64"/>
      <c r="QFD11" s="64"/>
      <c r="QFI11" s="218"/>
      <c r="QFJ11" s="64"/>
      <c r="QFK11" s="64"/>
      <c r="QFT11" s="64"/>
      <c r="QFY11" s="218"/>
      <c r="QFZ11" s="64"/>
      <c r="QGA11" s="64"/>
      <c r="QGJ11" s="64"/>
      <c r="QGO11" s="218"/>
      <c r="QGP11" s="64"/>
      <c r="QGQ11" s="64"/>
      <c r="QGZ11" s="64"/>
      <c r="QHE11" s="218"/>
      <c r="QHF11" s="64"/>
      <c r="QHG11" s="64"/>
      <c r="QHP11" s="64"/>
      <c r="QHU11" s="218"/>
      <c r="QHV11" s="64"/>
      <c r="QHW11" s="64"/>
      <c r="QIF11" s="64"/>
      <c r="QIK11" s="218"/>
      <c r="QIL11" s="64"/>
      <c r="QIM11" s="64"/>
      <c r="QIV11" s="64"/>
      <c r="QJA11" s="218"/>
      <c r="QJB11" s="64"/>
      <c r="QJC11" s="64"/>
      <c r="QJL11" s="64"/>
      <c r="QJQ11" s="218"/>
      <c r="QJR11" s="64"/>
      <c r="QJS11" s="64"/>
      <c r="QKB11" s="64"/>
      <c r="QKG11" s="218"/>
      <c r="QKH11" s="64"/>
      <c r="QKI11" s="64"/>
      <c r="QKR11" s="64"/>
      <c r="QKW11" s="218"/>
      <c r="QKX11" s="64"/>
      <c r="QKY11" s="64"/>
      <c r="QLH11" s="64"/>
      <c r="QLM11" s="218"/>
      <c r="QLN11" s="64"/>
      <c r="QLO11" s="64"/>
      <c r="QLX11" s="64"/>
      <c r="QMC11" s="218"/>
      <c r="QMD11" s="64"/>
      <c r="QME11" s="64"/>
      <c r="QMN11" s="64"/>
      <c r="QMS11" s="218"/>
      <c r="QMT11" s="64"/>
      <c r="QMU11" s="64"/>
      <c r="QND11" s="64"/>
      <c r="QNI11" s="218"/>
      <c r="QNJ11" s="64"/>
      <c r="QNK11" s="64"/>
      <c r="QNT11" s="64"/>
      <c r="QNY11" s="218"/>
      <c r="QNZ11" s="64"/>
      <c r="QOA11" s="64"/>
      <c r="QOJ11" s="64"/>
      <c r="QOO11" s="218"/>
      <c r="QOP11" s="64"/>
      <c r="QOQ11" s="64"/>
      <c r="QOZ11" s="64"/>
      <c r="QPE11" s="218"/>
      <c r="QPF11" s="64"/>
      <c r="QPG11" s="64"/>
      <c r="QPP11" s="64"/>
      <c r="QPU11" s="218"/>
      <c r="QPV11" s="64"/>
      <c r="QPW11" s="64"/>
      <c r="QQF11" s="64"/>
      <c r="QQK11" s="218"/>
      <c r="QQL11" s="64"/>
      <c r="QQM11" s="64"/>
      <c r="QQV11" s="64"/>
      <c r="QRA11" s="218"/>
      <c r="QRB11" s="64"/>
      <c r="QRC11" s="64"/>
      <c r="QRL11" s="64"/>
      <c r="QRQ11" s="218"/>
      <c r="QRR11" s="64"/>
      <c r="QRS11" s="64"/>
      <c r="QSB11" s="64"/>
      <c r="QSG11" s="218"/>
      <c r="QSH11" s="64"/>
      <c r="QSI11" s="64"/>
      <c r="QSR11" s="64"/>
      <c r="QSW11" s="218"/>
      <c r="QSX11" s="64"/>
      <c r="QSY11" s="64"/>
      <c r="QTH11" s="64"/>
      <c r="QTM11" s="218"/>
      <c r="QTN11" s="64"/>
      <c r="QTO11" s="64"/>
      <c r="QTX11" s="64"/>
      <c r="QUC11" s="218"/>
      <c r="QUD11" s="64"/>
      <c r="QUE11" s="64"/>
      <c r="QUN11" s="64"/>
      <c r="QUS11" s="218"/>
      <c r="QUT11" s="64"/>
      <c r="QUU11" s="64"/>
      <c r="QVD11" s="64"/>
      <c r="QVI11" s="218"/>
      <c r="QVJ11" s="64"/>
      <c r="QVK11" s="64"/>
      <c r="QVT11" s="64"/>
      <c r="QVY11" s="218"/>
      <c r="QVZ11" s="64"/>
      <c r="QWA11" s="64"/>
      <c r="QWJ11" s="64"/>
      <c r="QWO11" s="218"/>
      <c r="QWP11" s="64"/>
      <c r="QWQ11" s="64"/>
      <c r="QWZ11" s="64"/>
      <c r="QXE11" s="218"/>
      <c r="QXF11" s="64"/>
      <c r="QXG11" s="64"/>
      <c r="QXP11" s="64"/>
      <c r="QXU11" s="218"/>
      <c r="QXV11" s="64"/>
      <c r="QXW11" s="64"/>
      <c r="QYF11" s="64"/>
      <c r="QYK11" s="218"/>
      <c r="QYL11" s="64"/>
      <c r="QYM11" s="64"/>
      <c r="QYV11" s="64"/>
      <c r="QZA11" s="218"/>
      <c r="QZB11" s="64"/>
      <c r="QZC11" s="64"/>
      <c r="QZL11" s="64"/>
      <c r="QZQ11" s="218"/>
      <c r="QZR11" s="64"/>
      <c r="QZS11" s="64"/>
      <c r="RAB11" s="64"/>
      <c r="RAG11" s="218"/>
      <c r="RAH11" s="64"/>
      <c r="RAI11" s="64"/>
      <c r="RAR11" s="64"/>
      <c r="RAW11" s="218"/>
      <c r="RAX11" s="64"/>
      <c r="RAY11" s="64"/>
      <c r="RBH11" s="64"/>
      <c r="RBM11" s="218"/>
      <c r="RBN11" s="64"/>
      <c r="RBO11" s="64"/>
      <c r="RBX11" s="64"/>
      <c r="RCC11" s="218"/>
      <c r="RCD11" s="64"/>
      <c r="RCE11" s="64"/>
      <c r="RCN11" s="64"/>
      <c r="RCS11" s="218"/>
      <c r="RCT11" s="64"/>
      <c r="RCU11" s="64"/>
      <c r="RDD11" s="64"/>
      <c r="RDI11" s="218"/>
      <c r="RDJ11" s="64"/>
      <c r="RDK11" s="64"/>
      <c r="RDT11" s="64"/>
      <c r="RDY11" s="218"/>
      <c r="RDZ11" s="64"/>
      <c r="REA11" s="64"/>
      <c r="REJ11" s="64"/>
      <c r="REO11" s="218"/>
      <c r="REP11" s="64"/>
      <c r="REQ11" s="64"/>
      <c r="REZ11" s="64"/>
      <c r="RFE11" s="218"/>
      <c r="RFF11" s="64"/>
      <c r="RFG11" s="64"/>
      <c r="RFP11" s="64"/>
      <c r="RFU11" s="218"/>
      <c r="RFV11" s="64"/>
      <c r="RFW11" s="64"/>
      <c r="RGF11" s="64"/>
      <c r="RGK11" s="218"/>
      <c r="RGL11" s="64"/>
      <c r="RGM11" s="64"/>
      <c r="RGV11" s="64"/>
      <c r="RHA11" s="218"/>
      <c r="RHB11" s="64"/>
      <c r="RHC11" s="64"/>
      <c r="RHL11" s="64"/>
      <c r="RHQ11" s="218"/>
      <c r="RHR11" s="64"/>
      <c r="RHS11" s="64"/>
      <c r="RIB11" s="64"/>
      <c r="RIG11" s="218"/>
      <c r="RIH11" s="64"/>
      <c r="RII11" s="64"/>
      <c r="RIR11" s="64"/>
      <c r="RIW11" s="218"/>
      <c r="RIX11" s="64"/>
      <c r="RIY11" s="64"/>
      <c r="RJH11" s="64"/>
      <c r="RJM11" s="218"/>
      <c r="RJN11" s="64"/>
      <c r="RJO11" s="64"/>
      <c r="RJX11" s="64"/>
      <c r="RKC11" s="218"/>
      <c r="RKD11" s="64"/>
      <c r="RKE11" s="64"/>
      <c r="RKN11" s="64"/>
      <c r="RKS11" s="218"/>
      <c r="RKT11" s="64"/>
      <c r="RKU11" s="64"/>
      <c r="RLD11" s="64"/>
      <c r="RLI11" s="218"/>
      <c r="RLJ11" s="64"/>
      <c r="RLK11" s="64"/>
      <c r="RLT11" s="64"/>
      <c r="RLY11" s="218"/>
      <c r="RLZ11" s="64"/>
      <c r="RMA11" s="64"/>
      <c r="RMJ11" s="64"/>
      <c r="RMO11" s="218"/>
      <c r="RMP11" s="64"/>
      <c r="RMQ11" s="64"/>
      <c r="RMZ11" s="64"/>
      <c r="RNE11" s="218"/>
      <c r="RNF11" s="64"/>
      <c r="RNG11" s="64"/>
      <c r="RNP11" s="64"/>
      <c r="RNU11" s="218"/>
      <c r="RNV11" s="64"/>
      <c r="RNW11" s="64"/>
      <c r="ROF11" s="64"/>
      <c r="ROK11" s="218"/>
      <c r="ROL11" s="64"/>
      <c r="ROM11" s="64"/>
      <c r="ROV11" s="64"/>
      <c r="RPA11" s="218"/>
      <c r="RPB11" s="64"/>
      <c r="RPC11" s="64"/>
      <c r="RPL11" s="64"/>
      <c r="RPQ11" s="218"/>
      <c r="RPR11" s="64"/>
      <c r="RPS11" s="64"/>
      <c r="RQB11" s="64"/>
      <c r="RQG11" s="218"/>
      <c r="RQH11" s="64"/>
      <c r="RQI11" s="64"/>
      <c r="RQR11" s="64"/>
      <c r="RQW11" s="218"/>
      <c r="RQX11" s="64"/>
      <c r="RQY11" s="64"/>
      <c r="RRH11" s="64"/>
      <c r="RRM11" s="218"/>
      <c r="RRN11" s="64"/>
      <c r="RRO11" s="64"/>
      <c r="RRX11" s="64"/>
      <c r="RSC11" s="218"/>
      <c r="RSD11" s="64"/>
      <c r="RSE11" s="64"/>
      <c r="RSN11" s="64"/>
      <c r="RSS11" s="218"/>
      <c r="RST11" s="64"/>
      <c r="RSU11" s="64"/>
      <c r="RTD11" s="64"/>
      <c r="RTI11" s="218"/>
      <c r="RTJ11" s="64"/>
      <c r="RTK11" s="64"/>
      <c r="RTT11" s="64"/>
      <c r="RTY11" s="218"/>
      <c r="RTZ11" s="64"/>
      <c r="RUA11" s="64"/>
      <c r="RUJ11" s="64"/>
      <c r="RUO11" s="218"/>
      <c r="RUP11" s="64"/>
      <c r="RUQ11" s="64"/>
      <c r="RUZ11" s="64"/>
      <c r="RVE11" s="218"/>
      <c r="RVF11" s="64"/>
      <c r="RVG11" s="64"/>
      <c r="RVP11" s="64"/>
      <c r="RVU11" s="218"/>
      <c r="RVV11" s="64"/>
      <c r="RVW11" s="64"/>
      <c r="RWF11" s="64"/>
      <c r="RWK11" s="218"/>
      <c r="RWL11" s="64"/>
      <c r="RWM11" s="64"/>
      <c r="RWV11" s="64"/>
      <c r="RXA11" s="218"/>
      <c r="RXB11" s="64"/>
      <c r="RXC11" s="64"/>
      <c r="RXL11" s="64"/>
      <c r="RXQ11" s="218"/>
      <c r="RXR11" s="64"/>
      <c r="RXS11" s="64"/>
      <c r="RYB11" s="64"/>
      <c r="RYG11" s="218"/>
      <c r="RYH11" s="64"/>
      <c r="RYI11" s="64"/>
      <c r="RYR11" s="64"/>
      <c r="RYW11" s="218"/>
      <c r="RYX11" s="64"/>
      <c r="RYY11" s="64"/>
      <c r="RZH11" s="64"/>
      <c r="RZM11" s="218"/>
      <c r="RZN11" s="64"/>
      <c r="RZO11" s="64"/>
      <c r="RZX11" s="64"/>
      <c r="SAC11" s="218"/>
      <c r="SAD11" s="64"/>
      <c r="SAE11" s="64"/>
      <c r="SAN11" s="64"/>
      <c r="SAS11" s="218"/>
      <c r="SAT11" s="64"/>
      <c r="SAU11" s="64"/>
      <c r="SBD11" s="64"/>
      <c r="SBI11" s="218"/>
      <c r="SBJ11" s="64"/>
      <c r="SBK11" s="64"/>
      <c r="SBT11" s="64"/>
      <c r="SBY11" s="218"/>
      <c r="SBZ11" s="64"/>
      <c r="SCA11" s="64"/>
      <c r="SCJ11" s="64"/>
      <c r="SCO11" s="218"/>
      <c r="SCP11" s="64"/>
      <c r="SCQ11" s="64"/>
      <c r="SCZ11" s="64"/>
      <c r="SDE11" s="218"/>
      <c r="SDF11" s="64"/>
      <c r="SDG11" s="64"/>
      <c r="SDP11" s="64"/>
      <c r="SDU11" s="218"/>
      <c r="SDV11" s="64"/>
      <c r="SDW11" s="64"/>
      <c r="SEF11" s="64"/>
      <c r="SEK11" s="218"/>
      <c r="SEL11" s="64"/>
      <c r="SEM11" s="64"/>
      <c r="SEV11" s="64"/>
      <c r="SFA11" s="218"/>
      <c r="SFB11" s="64"/>
      <c r="SFC11" s="64"/>
      <c r="SFL11" s="64"/>
      <c r="SFQ11" s="218"/>
      <c r="SFR11" s="64"/>
      <c r="SFS11" s="64"/>
      <c r="SGB11" s="64"/>
      <c r="SGG11" s="218"/>
      <c r="SGH11" s="64"/>
      <c r="SGI11" s="64"/>
      <c r="SGR11" s="64"/>
      <c r="SGW11" s="218"/>
      <c r="SGX11" s="64"/>
      <c r="SGY11" s="64"/>
      <c r="SHH11" s="64"/>
      <c r="SHM11" s="218"/>
      <c r="SHN11" s="64"/>
      <c r="SHO11" s="64"/>
      <c r="SHX11" s="64"/>
      <c r="SIC11" s="218"/>
      <c r="SID11" s="64"/>
      <c r="SIE11" s="64"/>
      <c r="SIN11" s="64"/>
      <c r="SIS11" s="218"/>
      <c r="SIT11" s="64"/>
      <c r="SIU11" s="64"/>
      <c r="SJD11" s="64"/>
      <c r="SJI11" s="218"/>
      <c r="SJJ11" s="64"/>
      <c r="SJK11" s="64"/>
      <c r="SJT11" s="64"/>
      <c r="SJY11" s="218"/>
      <c r="SJZ11" s="64"/>
      <c r="SKA11" s="64"/>
      <c r="SKJ11" s="64"/>
      <c r="SKO11" s="218"/>
      <c r="SKP11" s="64"/>
      <c r="SKQ11" s="64"/>
      <c r="SKZ11" s="64"/>
      <c r="SLE11" s="218"/>
      <c r="SLF11" s="64"/>
      <c r="SLG11" s="64"/>
      <c r="SLP11" s="64"/>
      <c r="SLU11" s="218"/>
      <c r="SLV11" s="64"/>
      <c r="SLW11" s="64"/>
      <c r="SMF11" s="64"/>
      <c r="SMK11" s="218"/>
      <c r="SML11" s="64"/>
      <c r="SMM11" s="64"/>
      <c r="SMV11" s="64"/>
      <c r="SNA11" s="218"/>
      <c r="SNB11" s="64"/>
      <c r="SNC11" s="64"/>
      <c r="SNL11" s="64"/>
      <c r="SNQ11" s="218"/>
      <c r="SNR11" s="64"/>
      <c r="SNS11" s="64"/>
      <c r="SOB11" s="64"/>
      <c r="SOG11" s="218"/>
      <c r="SOH11" s="64"/>
      <c r="SOI11" s="64"/>
      <c r="SOR11" s="64"/>
      <c r="SOW11" s="218"/>
      <c r="SOX11" s="64"/>
      <c r="SOY11" s="64"/>
      <c r="SPH11" s="64"/>
      <c r="SPM11" s="218"/>
      <c r="SPN11" s="64"/>
      <c r="SPO11" s="64"/>
      <c r="SPX11" s="64"/>
      <c r="SQC11" s="218"/>
      <c r="SQD11" s="64"/>
      <c r="SQE11" s="64"/>
      <c r="SQN11" s="64"/>
      <c r="SQS11" s="218"/>
      <c r="SQT11" s="64"/>
      <c r="SQU11" s="64"/>
      <c r="SRD11" s="64"/>
      <c r="SRI11" s="218"/>
      <c r="SRJ11" s="64"/>
      <c r="SRK11" s="64"/>
      <c r="SRT11" s="64"/>
      <c r="SRY11" s="218"/>
      <c r="SRZ11" s="64"/>
      <c r="SSA11" s="64"/>
      <c r="SSJ11" s="64"/>
      <c r="SSO11" s="218"/>
      <c r="SSP11" s="64"/>
      <c r="SSQ11" s="64"/>
      <c r="SSZ11" s="64"/>
      <c r="STE11" s="218"/>
      <c r="STF11" s="64"/>
      <c r="STG11" s="64"/>
      <c r="STP11" s="64"/>
      <c r="STU11" s="218"/>
      <c r="STV11" s="64"/>
      <c r="STW11" s="64"/>
      <c r="SUF11" s="64"/>
      <c r="SUK11" s="218"/>
      <c r="SUL11" s="64"/>
      <c r="SUM11" s="64"/>
      <c r="SUV11" s="64"/>
      <c r="SVA11" s="218"/>
      <c r="SVB11" s="64"/>
      <c r="SVC11" s="64"/>
      <c r="SVL11" s="64"/>
      <c r="SVQ11" s="218"/>
      <c r="SVR11" s="64"/>
      <c r="SVS11" s="64"/>
      <c r="SWB11" s="64"/>
      <c r="SWG11" s="218"/>
      <c r="SWH11" s="64"/>
      <c r="SWI11" s="64"/>
      <c r="SWR11" s="64"/>
      <c r="SWW11" s="218"/>
      <c r="SWX11" s="64"/>
      <c r="SWY11" s="64"/>
      <c r="SXH11" s="64"/>
      <c r="SXM11" s="218"/>
      <c r="SXN11" s="64"/>
      <c r="SXO11" s="64"/>
      <c r="SXX11" s="64"/>
      <c r="SYC11" s="218"/>
      <c r="SYD11" s="64"/>
      <c r="SYE11" s="64"/>
      <c r="SYN11" s="64"/>
      <c r="SYS11" s="218"/>
      <c r="SYT11" s="64"/>
      <c r="SYU11" s="64"/>
      <c r="SZD11" s="64"/>
      <c r="SZI11" s="218"/>
      <c r="SZJ11" s="64"/>
      <c r="SZK11" s="64"/>
      <c r="SZT11" s="64"/>
      <c r="SZY11" s="218"/>
      <c r="SZZ11" s="64"/>
      <c r="TAA11" s="64"/>
      <c r="TAJ11" s="64"/>
      <c r="TAO11" s="218"/>
      <c r="TAP11" s="64"/>
      <c r="TAQ11" s="64"/>
      <c r="TAZ11" s="64"/>
      <c r="TBE11" s="218"/>
      <c r="TBF11" s="64"/>
      <c r="TBG11" s="64"/>
      <c r="TBP11" s="64"/>
      <c r="TBU11" s="218"/>
      <c r="TBV11" s="64"/>
      <c r="TBW11" s="64"/>
      <c r="TCF11" s="64"/>
      <c r="TCK11" s="218"/>
      <c r="TCL11" s="64"/>
      <c r="TCM11" s="64"/>
      <c r="TCV11" s="64"/>
      <c r="TDA11" s="218"/>
      <c r="TDB11" s="64"/>
      <c r="TDC11" s="64"/>
      <c r="TDL11" s="64"/>
      <c r="TDQ11" s="218"/>
      <c r="TDR11" s="64"/>
      <c r="TDS11" s="64"/>
      <c r="TEB11" s="64"/>
      <c r="TEG11" s="218"/>
      <c r="TEH11" s="64"/>
      <c r="TEI11" s="64"/>
      <c r="TER11" s="64"/>
      <c r="TEW11" s="218"/>
      <c r="TEX11" s="64"/>
      <c r="TEY11" s="64"/>
      <c r="TFH11" s="64"/>
      <c r="TFM11" s="218"/>
      <c r="TFN11" s="64"/>
      <c r="TFO11" s="64"/>
      <c r="TFX11" s="64"/>
      <c r="TGC11" s="218"/>
      <c r="TGD11" s="64"/>
      <c r="TGE11" s="64"/>
      <c r="TGN11" s="64"/>
      <c r="TGS11" s="218"/>
      <c r="TGT11" s="64"/>
      <c r="TGU11" s="64"/>
      <c r="THD11" s="64"/>
      <c r="THI11" s="218"/>
      <c r="THJ11" s="64"/>
      <c r="THK11" s="64"/>
      <c r="THT11" s="64"/>
      <c r="THY11" s="218"/>
      <c r="THZ11" s="64"/>
      <c r="TIA11" s="64"/>
      <c r="TIJ11" s="64"/>
      <c r="TIO11" s="218"/>
      <c r="TIP11" s="64"/>
      <c r="TIQ11" s="64"/>
      <c r="TIZ11" s="64"/>
      <c r="TJE11" s="218"/>
      <c r="TJF11" s="64"/>
      <c r="TJG11" s="64"/>
      <c r="TJP11" s="64"/>
      <c r="TJU11" s="218"/>
      <c r="TJV11" s="64"/>
      <c r="TJW11" s="64"/>
      <c r="TKF11" s="64"/>
      <c r="TKK11" s="218"/>
      <c r="TKL11" s="64"/>
      <c r="TKM11" s="64"/>
      <c r="TKV11" s="64"/>
      <c r="TLA11" s="218"/>
      <c r="TLB11" s="64"/>
      <c r="TLC11" s="64"/>
      <c r="TLL11" s="64"/>
      <c r="TLQ11" s="218"/>
      <c r="TLR11" s="64"/>
      <c r="TLS11" s="64"/>
      <c r="TMB11" s="64"/>
      <c r="TMG11" s="218"/>
      <c r="TMH11" s="64"/>
      <c r="TMI11" s="64"/>
      <c r="TMR11" s="64"/>
      <c r="TMW11" s="218"/>
      <c r="TMX11" s="64"/>
      <c r="TMY11" s="64"/>
      <c r="TNH11" s="64"/>
      <c r="TNM11" s="218"/>
      <c r="TNN11" s="64"/>
      <c r="TNO11" s="64"/>
      <c r="TNX11" s="64"/>
      <c r="TOC11" s="218"/>
      <c r="TOD11" s="64"/>
      <c r="TOE11" s="64"/>
      <c r="TON11" s="64"/>
      <c r="TOS11" s="218"/>
      <c r="TOT11" s="64"/>
      <c r="TOU11" s="64"/>
      <c r="TPD11" s="64"/>
      <c r="TPI11" s="218"/>
      <c r="TPJ11" s="64"/>
      <c r="TPK11" s="64"/>
      <c r="TPT11" s="64"/>
      <c r="TPY11" s="218"/>
      <c r="TPZ11" s="64"/>
      <c r="TQA11" s="64"/>
      <c r="TQJ11" s="64"/>
      <c r="TQO11" s="218"/>
      <c r="TQP11" s="64"/>
      <c r="TQQ11" s="64"/>
      <c r="TQZ11" s="64"/>
      <c r="TRE11" s="218"/>
      <c r="TRF11" s="64"/>
      <c r="TRG11" s="64"/>
      <c r="TRP11" s="64"/>
      <c r="TRU11" s="218"/>
      <c r="TRV11" s="64"/>
      <c r="TRW11" s="64"/>
      <c r="TSF11" s="64"/>
      <c r="TSK11" s="218"/>
      <c r="TSL11" s="64"/>
      <c r="TSM11" s="64"/>
      <c r="TSV11" s="64"/>
      <c r="TTA11" s="218"/>
      <c r="TTB11" s="64"/>
      <c r="TTC11" s="64"/>
      <c r="TTL11" s="64"/>
      <c r="TTQ11" s="218"/>
      <c r="TTR11" s="64"/>
      <c r="TTS11" s="64"/>
      <c r="TUB11" s="64"/>
      <c r="TUG11" s="218"/>
      <c r="TUH11" s="64"/>
      <c r="TUI11" s="64"/>
      <c r="TUR11" s="64"/>
      <c r="TUW11" s="218"/>
      <c r="TUX11" s="64"/>
      <c r="TUY11" s="64"/>
      <c r="TVH11" s="64"/>
      <c r="TVM11" s="218"/>
      <c r="TVN11" s="64"/>
      <c r="TVO11" s="64"/>
      <c r="TVX11" s="64"/>
      <c r="TWC11" s="218"/>
      <c r="TWD11" s="64"/>
      <c r="TWE11" s="64"/>
      <c r="TWN11" s="64"/>
      <c r="TWS11" s="218"/>
      <c r="TWT11" s="64"/>
      <c r="TWU11" s="64"/>
      <c r="TXD11" s="64"/>
      <c r="TXI11" s="218"/>
      <c r="TXJ11" s="64"/>
      <c r="TXK11" s="64"/>
      <c r="TXT11" s="64"/>
      <c r="TXY11" s="218"/>
      <c r="TXZ11" s="64"/>
      <c r="TYA11" s="64"/>
      <c r="TYJ11" s="64"/>
      <c r="TYO11" s="218"/>
      <c r="TYP11" s="64"/>
      <c r="TYQ11" s="64"/>
      <c r="TYZ11" s="64"/>
      <c r="TZE11" s="218"/>
      <c r="TZF11" s="64"/>
      <c r="TZG11" s="64"/>
      <c r="TZP11" s="64"/>
      <c r="TZU11" s="218"/>
      <c r="TZV11" s="64"/>
      <c r="TZW11" s="64"/>
      <c r="UAF11" s="64"/>
      <c r="UAK11" s="218"/>
      <c r="UAL11" s="64"/>
      <c r="UAM11" s="64"/>
      <c r="UAV11" s="64"/>
      <c r="UBA11" s="218"/>
      <c r="UBB11" s="64"/>
      <c r="UBC11" s="64"/>
      <c r="UBL11" s="64"/>
      <c r="UBQ11" s="218"/>
      <c r="UBR11" s="64"/>
      <c r="UBS11" s="64"/>
      <c r="UCB11" s="64"/>
      <c r="UCG11" s="218"/>
      <c r="UCH11" s="64"/>
      <c r="UCI11" s="64"/>
      <c r="UCR11" s="64"/>
      <c r="UCW11" s="218"/>
      <c r="UCX11" s="64"/>
      <c r="UCY11" s="64"/>
      <c r="UDH11" s="64"/>
      <c r="UDM11" s="218"/>
      <c r="UDN11" s="64"/>
      <c r="UDO11" s="64"/>
      <c r="UDX11" s="64"/>
      <c r="UEC11" s="218"/>
      <c r="UED11" s="64"/>
      <c r="UEE11" s="64"/>
      <c r="UEN11" s="64"/>
      <c r="UES11" s="218"/>
      <c r="UET11" s="64"/>
      <c r="UEU11" s="64"/>
      <c r="UFD11" s="64"/>
      <c r="UFI11" s="218"/>
      <c r="UFJ11" s="64"/>
      <c r="UFK11" s="64"/>
      <c r="UFT11" s="64"/>
      <c r="UFY11" s="218"/>
      <c r="UFZ11" s="64"/>
      <c r="UGA11" s="64"/>
      <c r="UGJ11" s="64"/>
      <c r="UGO11" s="218"/>
      <c r="UGP11" s="64"/>
      <c r="UGQ11" s="64"/>
      <c r="UGZ11" s="64"/>
      <c r="UHE11" s="218"/>
      <c r="UHF11" s="64"/>
      <c r="UHG11" s="64"/>
      <c r="UHP11" s="64"/>
      <c r="UHU11" s="218"/>
      <c r="UHV11" s="64"/>
      <c r="UHW11" s="64"/>
      <c r="UIF11" s="64"/>
      <c r="UIK11" s="218"/>
      <c r="UIL11" s="64"/>
      <c r="UIM11" s="64"/>
      <c r="UIV11" s="64"/>
      <c r="UJA11" s="218"/>
      <c r="UJB11" s="64"/>
      <c r="UJC11" s="64"/>
      <c r="UJL11" s="64"/>
      <c r="UJQ11" s="218"/>
      <c r="UJR11" s="64"/>
      <c r="UJS11" s="64"/>
      <c r="UKB11" s="64"/>
      <c r="UKG11" s="218"/>
      <c r="UKH11" s="64"/>
      <c r="UKI11" s="64"/>
      <c r="UKR11" s="64"/>
      <c r="UKW11" s="218"/>
      <c r="UKX11" s="64"/>
      <c r="UKY11" s="64"/>
      <c r="ULH11" s="64"/>
      <c r="ULM11" s="218"/>
      <c r="ULN11" s="64"/>
      <c r="ULO11" s="64"/>
      <c r="ULX11" s="64"/>
      <c r="UMC11" s="218"/>
      <c r="UMD11" s="64"/>
      <c r="UME11" s="64"/>
      <c r="UMN11" s="64"/>
      <c r="UMS11" s="218"/>
      <c r="UMT11" s="64"/>
      <c r="UMU11" s="64"/>
      <c r="UND11" s="64"/>
      <c r="UNI11" s="218"/>
      <c r="UNJ11" s="64"/>
      <c r="UNK11" s="64"/>
      <c r="UNT11" s="64"/>
      <c r="UNY11" s="218"/>
      <c r="UNZ11" s="64"/>
      <c r="UOA11" s="64"/>
      <c r="UOJ11" s="64"/>
      <c r="UOO11" s="218"/>
      <c r="UOP11" s="64"/>
      <c r="UOQ11" s="64"/>
      <c r="UOZ11" s="64"/>
      <c r="UPE11" s="218"/>
      <c r="UPF11" s="64"/>
      <c r="UPG11" s="64"/>
      <c r="UPP11" s="64"/>
      <c r="UPU11" s="218"/>
      <c r="UPV11" s="64"/>
      <c r="UPW11" s="64"/>
      <c r="UQF11" s="64"/>
      <c r="UQK11" s="218"/>
      <c r="UQL11" s="64"/>
      <c r="UQM11" s="64"/>
      <c r="UQV11" s="64"/>
      <c r="URA11" s="218"/>
      <c r="URB11" s="64"/>
      <c r="URC11" s="64"/>
      <c r="URL11" s="64"/>
      <c r="URQ11" s="218"/>
      <c r="URR11" s="64"/>
      <c r="URS11" s="64"/>
      <c r="USB11" s="64"/>
      <c r="USG11" s="218"/>
      <c r="USH11" s="64"/>
      <c r="USI11" s="64"/>
      <c r="USR11" s="64"/>
      <c r="USW11" s="218"/>
      <c r="USX11" s="64"/>
      <c r="USY11" s="64"/>
      <c r="UTH11" s="64"/>
      <c r="UTM11" s="218"/>
      <c r="UTN11" s="64"/>
      <c r="UTO11" s="64"/>
      <c r="UTX11" s="64"/>
      <c r="UUC11" s="218"/>
      <c r="UUD11" s="64"/>
      <c r="UUE11" s="64"/>
      <c r="UUN11" s="64"/>
      <c r="UUS11" s="218"/>
      <c r="UUT11" s="64"/>
      <c r="UUU11" s="64"/>
      <c r="UVD11" s="64"/>
      <c r="UVI11" s="218"/>
      <c r="UVJ11" s="64"/>
      <c r="UVK11" s="64"/>
      <c r="UVT11" s="64"/>
      <c r="UVY11" s="218"/>
      <c r="UVZ11" s="64"/>
      <c r="UWA11" s="64"/>
      <c r="UWJ11" s="64"/>
      <c r="UWO11" s="218"/>
      <c r="UWP11" s="64"/>
      <c r="UWQ11" s="64"/>
      <c r="UWZ11" s="64"/>
      <c r="UXE11" s="218"/>
      <c r="UXF11" s="64"/>
      <c r="UXG11" s="64"/>
      <c r="UXP11" s="64"/>
      <c r="UXU11" s="218"/>
      <c r="UXV11" s="64"/>
      <c r="UXW11" s="64"/>
      <c r="UYF11" s="64"/>
      <c r="UYK11" s="218"/>
      <c r="UYL11" s="64"/>
      <c r="UYM11" s="64"/>
      <c r="UYV11" s="64"/>
      <c r="UZA11" s="218"/>
      <c r="UZB11" s="64"/>
      <c r="UZC11" s="64"/>
      <c r="UZL11" s="64"/>
      <c r="UZQ11" s="218"/>
      <c r="UZR11" s="64"/>
      <c r="UZS11" s="64"/>
      <c r="VAB11" s="64"/>
      <c r="VAG11" s="218"/>
      <c r="VAH11" s="64"/>
      <c r="VAI11" s="64"/>
      <c r="VAR11" s="64"/>
      <c r="VAW11" s="218"/>
      <c r="VAX11" s="64"/>
      <c r="VAY11" s="64"/>
      <c r="VBH11" s="64"/>
      <c r="VBM11" s="218"/>
      <c r="VBN11" s="64"/>
      <c r="VBO11" s="64"/>
      <c r="VBX11" s="64"/>
      <c r="VCC11" s="218"/>
      <c r="VCD11" s="64"/>
      <c r="VCE11" s="64"/>
      <c r="VCN11" s="64"/>
      <c r="VCS11" s="218"/>
      <c r="VCT11" s="64"/>
      <c r="VCU11" s="64"/>
      <c r="VDD11" s="64"/>
      <c r="VDI11" s="218"/>
      <c r="VDJ11" s="64"/>
      <c r="VDK11" s="64"/>
      <c r="VDT11" s="64"/>
      <c r="VDY11" s="218"/>
      <c r="VDZ11" s="64"/>
      <c r="VEA11" s="64"/>
      <c r="VEJ11" s="64"/>
      <c r="VEO11" s="218"/>
      <c r="VEP11" s="64"/>
      <c r="VEQ11" s="64"/>
      <c r="VEZ11" s="64"/>
      <c r="VFE11" s="218"/>
      <c r="VFF11" s="64"/>
      <c r="VFG11" s="64"/>
      <c r="VFP11" s="64"/>
      <c r="VFU11" s="218"/>
      <c r="VFV11" s="64"/>
      <c r="VFW11" s="64"/>
      <c r="VGF11" s="64"/>
      <c r="VGK11" s="218"/>
      <c r="VGL11" s="64"/>
      <c r="VGM11" s="64"/>
      <c r="VGV11" s="64"/>
      <c r="VHA11" s="218"/>
      <c r="VHB11" s="64"/>
      <c r="VHC11" s="64"/>
      <c r="VHL11" s="64"/>
      <c r="VHQ11" s="218"/>
      <c r="VHR11" s="64"/>
      <c r="VHS11" s="64"/>
      <c r="VIB11" s="64"/>
      <c r="VIG11" s="218"/>
      <c r="VIH11" s="64"/>
      <c r="VII11" s="64"/>
      <c r="VIR11" s="64"/>
      <c r="VIW11" s="218"/>
      <c r="VIX11" s="64"/>
      <c r="VIY11" s="64"/>
      <c r="VJH11" s="64"/>
      <c r="VJM11" s="218"/>
      <c r="VJN11" s="64"/>
      <c r="VJO11" s="64"/>
      <c r="VJX11" s="64"/>
      <c r="VKC11" s="218"/>
      <c r="VKD11" s="64"/>
      <c r="VKE11" s="64"/>
      <c r="VKN11" s="64"/>
      <c r="VKS11" s="218"/>
      <c r="VKT11" s="64"/>
      <c r="VKU11" s="64"/>
      <c r="VLD11" s="64"/>
      <c r="VLI11" s="218"/>
      <c r="VLJ11" s="64"/>
      <c r="VLK11" s="64"/>
      <c r="VLT11" s="64"/>
      <c r="VLY11" s="218"/>
      <c r="VLZ11" s="64"/>
      <c r="VMA11" s="64"/>
      <c r="VMJ11" s="64"/>
      <c r="VMO11" s="218"/>
      <c r="VMP11" s="64"/>
      <c r="VMQ11" s="64"/>
      <c r="VMZ11" s="64"/>
      <c r="VNE11" s="218"/>
      <c r="VNF11" s="64"/>
      <c r="VNG11" s="64"/>
      <c r="VNP11" s="64"/>
      <c r="VNU11" s="218"/>
      <c r="VNV11" s="64"/>
      <c r="VNW11" s="64"/>
      <c r="VOF11" s="64"/>
      <c r="VOK11" s="218"/>
      <c r="VOL11" s="64"/>
      <c r="VOM11" s="64"/>
      <c r="VOV11" s="64"/>
      <c r="VPA11" s="218"/>
      <c r="VPB11" s="64"/>
      <c r="VPC11" s="64"/>
      <c r="VPL11" s="64"/>
      <c r="VPQ11" s="218"/>
      <c r="VPR11" s="64"/>
      <c r="VPS11" s="64"/>
      <c r="VQB11" s="64"/>
      <c r="VQG11" s="218"/>
      <c r="VQH11" s="64"/>
      <c r="VQI11" s="64"/>
      <c r="VQR11" s="64"/>
      <c r="VQW11" s="218"/>
      <c r="VQX11" s="64"/>
      <c r="VQY11" s="64"/>
      <c r="VRH11" s="64"/>
      <c r="VRM11" s="218"/>
      <c r="VRN11" s="64"/>
      <c r="VRO11" s="64"/>
      <c r="VRX11" s="64"/>
      <c r="VSC11" s="218"/>
      <c r="VSD11" s="64"/>
      <c r="VSE11" s="64"/>
      <c r="VSN11" s="64"/>
      <c r="VSS11" s="218"/>
      <c r="VST11" s="64"/>
      <c r="VSU11" s="64"/>
      <c r="VTD11" s="64"/>
      <c r="VTI11" s="218"/>
      <c r="VTJ11" s="64"/>
      <c r="VTK11" s="64"/>
      <c r="VTT11" s="64"/>
      <c r="VTY11" s="218"/>
      <c r="VTZ11" s="64"/>
      <c r="VUA11" s="64"/>
      <c r="VUJ11" s="64"/>
      <c r="VUO11" s="218"/>
      <c r="VUP11" s="64"/>
      <c r="VUQ11" s="64"/>
      <c r="VUZ11" s="64"/>
      <c r="VVE11" s="218"/>
      <c r="VVF11" s="64"/>
      <c r="VVG11" s="64"/>
      <c r="VVP11" s="64"/>
      <c r="VVU11" s="218"/>
      <c r="VVV11" s="64"/>
      <c r="VVW11" s="64"/>
      <c r="VWF11" s="64"/>
      <c r="VWK11" s="218"/>
      <c r="VWL11" s="64"/>
      <c r="VWM11" s="64"/>
      <c r="VWV11" s="64"/>
      <c r="VXA11" s="218"/>
      <c r="VXB11" s="64"/>
      <c r="VXC11" s="64"/>
      <c r="VXL11" s="64"/>
      <c r="VXQ11" s="218"/>
      <c r="VXR11" s="64"/>
      <c r="VXS11" s="64"/>
      <c r="VYB11" s="64"/>
      <c r="VYG11" s="218"/>
      <c r="VYH11" s="64"/>
      <c r="VYI11" s="64"/>
      <c r="VYR11" s="64"/>
      <c r="VYW11" s="218"/>
      <c r="VYX11" s="64"/>
      <c r="VYY11" s="64"/>
      <c r="VZH11" s="64"/>
      <c r="VZM11" s="218"/>
      <c r="VZN11" s="64"/>
      <c r="VZO11" s="64"/>
      <c r="VZX11" s="64"/>
      <c r="WAC11" s="218"/>
      <c r="WAD11" s="64"/>
      <c r="WAE11" s="64"/>
      <c r="WAN11" s="64"/>
      <c r="WAS11" s="218"/>
      <c r="WAT11" s="64"/>
      <c r="WAU11" s="64"/>
      <c r="WBD11" s="64"/>
      <c r="WBI11" s="218"/>
      <c r="WBJ11" s="64"/>
      <c r="WBK11" s="64"/>
      <c r="WBT11" s="64"/>
      <c r="WBY11" s="218"/>
      <c r="WBZ11" s="64"/>
      <c r="WCA11" s="64"/>
      <c r="WCJ11" s="64"/>
      <c r="WCO11" s="218"/>
      <c r="WCP11" s="64"/>
      <c r="WCQ11" s="64"/>
      <c r="WCZ11" s="64"/>
      <c r="WDE11" s="218"/>
      <c r="WDF11" s="64"/>
      <c r="WDG11" s="64"/>
      <c r="WDP11" s="64"/>
      <c r="WDU11" s="218"/>
      <c r="WDV11" s="64"/>
      <c r="WDW11" s="64"/>
      <c r="WEF11" s="64"/>
      <c r="WEK11" s="218"/>
      <c r="WEL11" s="64"/>
      <c r="WEM11" s="64"/>
      <c r="WEV11" s="64"/>
      <c r="WFA11" s="218"/>
      <c r="WFB11" s="64"/>
      <c r="WFC11" s="64"/>
      <c r="WFL11" s="64"/>
      <c r="WFQ11" s="218"/>
      <c r="WFR11" s="64"/>
      <c r="WFS11" s="64"/>
      <c r="WGB11" s="64"/>
      <c r="WGG11" s="218"/>
      <c r="WGH11" s="64"/>
      <c r="WGI11" s="64"/>
      <c r="WGR11" s="64"/>
      <c r="WGW11" s="218"/>
      <c r="WGX11" s="64"/>
      <c r="WGY11" s="64"/>
      <c r="WHH11" s="64"/>
      <c r="WHM11" s="218"/>
      <c r="WHN11" s="64"/>
      <c r="WHO11" s="64"/>
      <c r="WHX11" s="64"/>
      <c r="WIC11" s="218"/>
      <c r="WID11" s="64"/>
      <c r="WIE11" s="64"/>
      <c r="WIN11" s="64"/>
      <c r="WIS11" s="218"/>
      <c r="WIT11" s="64"/>
      <c r="WIU11" s="64"/>
      <c r="WJD11" s="64"/>
      <c r="WJI11" s="218"/>
      <c r="WJJ11" s="64"/>
      <c r="WJK11" s="64"/>
      <c r="WJT11" s="64"/>
      <c r="WJY11" s="218"/>
      <c r="WJZ11" s="64"/>
      <c r="WKA11" s="64"/>
      <c r="WKJ11" s="64"/>
      <c r="WKO11" s="218"/>
      <c r="WKP11" s="64"/>
      <c r="WKQ11" s="64"/>
      <c r="WKZ11" s="64"/>
      <c r="WLE11" s="218"/>
      <c r="WLF11" s="64"/>
      <c r="WLG11" s="64"/>
      <c r="WLP11" s="64"/>
      <c r="WLU11" s="218"/>
      <c r="WLV11" s="64"/>
      <c r="WLW11" s="64"/>
      <c r="WMF11" s="64"/>
      <c r="WMK11" s="218"/>
      <c r="WML11" s="64"/>
      <c r="WMM11" s="64"/>
      <c r="WMV11" s="64"/>
      <c r="WNA11" s="218"/>
      <c r="WNB11" s="64"/>
      <c r="WNC11" s="64"/>
      <c r="WNL11" s="64"/>
      <c r="WNQ11" s="218"/>
      <c r="WNR11" s="64"/>
      <c r="WNS11" s="64"/>
      <c r="WOB11" s="64"/>
      <c r="WOG11" s="218"/>
      <c r="WOH11" s="64"/>
      <c r="WOI11" s="64"/>
      <c r="WOR11" s="64"/>
      <c r="WOW11" s="218"/>
      <c r="WOX11" s="64"/>
      <c r="WOY11" s="64"/>
      <c r="WPH11" s="64"/>
      <c r="WPM11" s="218"/>
      <c r="WPN11" s="64"/>
      <c r="WPO11" s="64"/>
      <c r="WPX11" s="64"/>
      <c r="WQC11" s="218"/>
      <c r="WQD11" s="64"/>
      <c r="WQE11" s="64"/>
      <c r="WQN11" s="64"/>
      <c r="WQS11" s="218"/>
      <c r="WQT11" s="64"/>
      <c r="WQU11" s="64"/>
      <c r="WRD11" s="64"/>
      <c r="WRI11" s="218"/>
      <c r="WRJ11" s="64"/>
      <c r="WRK11" s="64"/>
      <c r="WRT11" s="64"/>
      <c r="WRY11" s="218"/>
      <c r="WRZ11" s="64"/>
      <c r="WSA11" s="64"/>
      <c r="WSJ11" s="64"/>
      <c r="WSO11" s="218"/>
      <c r="WSP11" s="64"/>
      <c r="WSQ11" s="64"/>
      <c r="WSZ11" s="64"/>
      <c r="WTE11" s="218"/>
      <c r="WTF11" s="64"/>
      <c r="WTG11" s="64"/>
      <c r="WTP11" s="64"/>
      <c r="WTU11" s="218"/>
      <c r="WTV11" s="64"/>
      <c r="WTW11" s="64"/>
      <c r="WUF11" s="64"/>
      <c r="WUK11" s="218"/>
      <c r="WUL11" s="64"/>
      <c r="WUM11" s="64"/>
      <c r="WUV11" s="64"/>
      <c r="WVA11" s="218"/>
      <c r="WVB11" s="64"/>
      <c r="WVC11" s="64"/>
      <c r="WVL11" s="64"/>
      <c r="WVQ11" s="218"/>
      <c r="WVR11" s="64"/>
      <c r="WVS11" s="64"/>
      <c r="WWB11" s="64"/>
      <c r="WWG11" s="218"/>
      <c r="WWH11" s="64"/>
      <c r="WWI11" s="64"/>
      <c r="WWR11" s="64"/>
      <c r="WWW11" s="218"/>
      <c r="WWX11" s="64"/>
      <c r="WWY11" s="64"/>
      <c r="WXH11" s="64"/>
      <c r="WXM11" s="218"/>
      <c r="WXN11" s="64"/>
      <c r="WXO11" s="64"/>
      <c r="WXX11" s="64"/>
      <c r="WYC11" s="218"/>
      <c r="WYD11" s="64"/>
      <c r="WYE11" s="64"/>
      <c r="WYN11" s="64"/>
      <c r="WYS11" s="218"/>
      <c r="WYT11" s="64"/>
      <c r="WYU11" s="64"/>
      <c r="WZD11" s="64"/>
      <c r="WZI11" s="218"/>
      <c r="WZJ11" s="64"/>
      <c r="WZK11" s="64"/>
      <c r="WZT11" s="64"/>
      <c r="WZY11" s="218"/>
      <c r="WZZ11" s="64"/>
      <c r="XAA11" s="64"/>
      <c r="XAJ11" s="64"/>
      <c r="XAO11" s="218"/>
      <c r="XAP11" s="64"/>
      <c r="XAQ11" s="64"/>
      <c r="XAZ11" s="64"/>
      <c r="XBE11" s="218"/>
      <c r="XBF11" s="64"/>
      <c r="XBG11" s="64"/>
      <c r="XBP11" s="64"/>
      <c r="XBU11" s="218"/>
      <c r="XBV11" s="64"/>
      <c r="XBW11" s="64"/>
      <c r="XCF11" s="64"/>
      <c r="XCK11" s="218"/>
      <c r="XCL11" s="64"/>
      <c r="XCM11" s="64"/>
      <c r="XCV11" s="64"/>
      <c r="XDA11" s="218"/>
      <c r="XDB11" s="64"/>
      <c r="XDC11" s="64"/>
      <c r="XDL11" s="64"/>
      <c r="XDQ11" s="218"/>
      <c r="XDR11" s="64"/>
      <c r="XDS11" s="64"/>
      <c r="XEB11" s="64"/>
      <c r="XEG11" s="218"/>
      <c r="XEH11" s="64"/>
      <c r="XEI11" s="64"/>
      <c r="XER11" s="64"/>
    </row>
    <row r="12" spans="1:1019 1028:2043 2052:3067 3076:4091 4100:5115 5124:6139 6148:7163 7172:8187 8196:9211 9220:10235 10244:11259 11268:12283 12292:13307 13316:14331 14340:15355 15364:16372" ht="15.5" x14ac:dyDescent="0.25">
      <c r="A12" s="218"/>
      <c r="B12" s="67" t="s">
        <v>681</v>
      </c>
      <c r="C12" s="68">
        <v>0</v>
      </c>
      <c r="D12" s="68">
        <v>0</v>
      </c>
      <c r="E12" s="69">
        <v>43.493737000000003</v>
      </c>
      <c r="F12" s="70" t="s">
        <v>347</v>
      </c>
      <c r="G12" s="71">
        <v>0.9</v>
      </c>
      <c r="H12" s="72">
        <v>0.97</v>
      </c>
      <c r="I12" s="63"/>
      <c r="J12" s="63"/>
      <c r="K12" s="64"/>
      <c r="T12" s="64"/>
      <c r="Y12" s="218"/>
      <c r="Z12" s="64"/>
      <c r="AA12" s="64"/>
      <c r="AJ12" s="64"/>
      <c r="AO12" s="218"/>
      <c r="AP12" s="64"/>
      <c r="AQ12" s="64"/>
      <c r="AZ12" s="64"/>
      <c r="BE12" s="218"/>
      <c r="BF12" s="64"/>
      <c r="BG12" s="64"/>
      <c r="BP12" s="64"/>
      <c r="BU12" s="218"/>
      <c r="BV12" s="64"/>
      <c r="BW12" s="64"/>
      <c r="CF12" s="64"/>
      <c r="CK12" s="218"/>
      <c r="CL12" s="64"/>
      <c r="CM12" s="64"/>
      <c r="CV12" s="64"/>
      <c r="DA12" s="218"/>
      <c r="DB12" s="64"/>
      <c r="DC12" s="64"/>
      <c r="DL12" s="64"/>
      <c r="DQ12" s="218"/>
      <c r="DR12" s="64"/>
      <c r="DS12" s="64"/>
      <c r="EB12" s="64"/>
      <c r="EG12" s="218"/>
      <c r="EH12" s="64"/>
      <c r="EI12" s="64"/>
      <c r="ER12" s="64"/>
      <c r="EW12" s="218"/>
      <c r="EX12" s="64"/>
      <c r="EY12" s="64"/>
      <c r="FH12" s="64"/>
      <c r="FM12" s="218"/>
      <c r="FN12" s="64"/>
      <c r="FO12" s="64"/>
      <c r="FX12" s="64"/>
      <c r="GC12" s="218"/>
      <c r="GD12" s="64"/>
      <c r="GE12" s="64"/>
      <c r="GN12" s="64"/>
      <c r="GS12" s="218"/>
      <c r="GT12" s="64"/>
      <c r="GU12" s="64"/>
      <c r="HD12" s="64"/>
      <c r="HI12" s="218"/>
      <c r="HJ12" s="64"/>
      <c r="HK12" s="64"/>
      <c r="HT12" s="64"/>
      <c r="HY12" s="218"/>
      <c r="HZ12" s="64"/>
      <c r="IA12" s="64"/>
      <c r="IJ12" s="64"/>
      <c r="IO12" s="218"/>
      <c r="IP12" s="64"/>
      <c r="IQ12" s="64"/>
      <c r="IZ12" s="64"/>
      <c r="JE12" s="218"/>
      <c r="JF12" s="64"/>
      <c r="JG12" s="64"/>
      <c r="JP12" s="64"/>
      <c r="JU12" s="218"/>
      <c r="JV12" s="64"/>
      <c r="JW12" s="64"/>
      <c r="KF12" s="64"/>
      <c r="KK12" s="218"/>
      <c r="KL12" s="64"/>
      <c r="KM12" s="64"/>
      <c r="KV12" s="64"/>
      <c r="LA12" s="218"/>
      <c r="LB12" s="64"/>
      <c r="LC12" s="64"/>
      <c r="LL12" s="64"/>
      <c r="LQ12" s="218"/>
      <c r="LR12" s="64"/>
      <c r="LS12" s="64"/>
      <c r="MB12" s="64"/>
      <c r="MG12" s="218"/>
      <c r="MH12" s="64"/>
      <c r="MI12" s="64"/>
      <c r="MR12" s="64"/>
      <c r="MW12" s="218"/>
      <c r="MX12" s="64"/>
      <c r="MY12" s="64"/>
      <c r="NH12" s="64"/>
      <c r="NM12" s="218"/>
      <c r="NN12" s="64"/>
      <c r="NO12" s="64"/>
      <c r="NX12" s="64"/>
      <c r="OC12" s="218"/>
      <c r="OD12" s="64"/>
      <c r="OE12" s="64"/>
      <c r="ON12" s="64"/>
      <c r="OS12" s="218"/>
      <c r="OT12" s="64"/>
      <c r="OU12" s="64"/>
      <c r="PD12" s="64"/>
      <c r="PI12" s="218"/>
      <c r="PJ12" s="64"/>
      <c r="PK12" s="64"/>
      <c r="PT12" s="64"/>
      <c r="PY12" s="218"/>
      <c r="PZ12" s="64"/>
      <c r="QA12" s="64"/>
      <c r="QJ12" s="64"/>
      <c r="QO12" s="218"/>
      <c r="QP12" s="64"/>
      <c r="QQ12" s="64"/>
      <c r="QZ12" s="64"/>
      <c r="RE12" s="218"/>
      <c r="RF12" s="64"/>
      <c r="RG12" s="64"/>
      <c r="RP12" s="64"/>
      <c r="RU12" s="218"/>
      <c r="RV12" s="64"/>
      <c r="RW12" s="64"/>
      <c r="SF12" s="64"/>
      <c r="SK12" s="218"/>
      <c r="SL12" s="64"/>
      <c r="SM12" s="64"/>
      <c r="SV12" s="64"/>
      <c r="TA12" s="218"/>
      <c r="TB12" s="64"/>
      <c r="TC12" s="64"/>
      <c r="TL12" s="64"/>
      <c r="TQ12" s="218"/>
      <c r="TR12" s="64"/>
      <c r="TS12" s="64"/>
      <c r="UB12" s="64"/>
      <c r="UG12" s="218"/>
      <c r="UH12" s="64"/>
      <c r="UI12" s="64"/>
      <c r="UR12" s="64"/>
      <c r="UW12" s="218"/>
      <c r="UX12" s="64"/>
      <c r="UY12" s="64"/>
      <c r="VH12" s="64"/>
      <c r="VM12" s="218"/>
      <c r="VN12" s="64"/>
      <c r="VO12" s="64"/>
      <c r="VX12" s="64"/>
      <c r="WC12" s="218"/>
      <c r="WD12" s="64"/>
      <c r="WE12" s="64"/>
      <c r="WN12" s="64"/>
      <c r="WS12" s="218"/>
      <c r="WT12" s="64"/>
      <c r="WU12" s="64"/>
      <c r="XD12" s="64"/>
      <c r="XI12" s="218"/>
      <c r="XJ12" s="64"/>
      <c r="XK12" s="64"/>
      <c r="XT12" s="64"/>
      <c r="XY12" s="218"/>
      <c r="XZ12" s="64"/>
      <c r="YA12" s="64"/>
      <c r="YJ12" s="64"/>
      <c r="YO12" s="218"/>
      <c r="YP12" s="64"/>
      <c r="YQ12" s="64"/>
      <c r="YZ12" s="64"/>
      <c r="ZE12" s="218"/>
      <c r="ZF12" s="64"/>
      <c r="ZG12" s="64"/>
      <c r="ZP12" s="64"/>
      <c r="ZU12" s="218"/>
      <c r="ZV12" s="64"/>
      <c r="ZW12" s="64"/>
      <c r="AAF12" s="64"/>
      <c r="AAK12" s="218"/>
      <c r="AAL12" s="64"/>
      <c r="AAM12" s="64"/>
      <c r="AAV12" s="64"/>
      <c r="ABA12" s="218"/>
      <c r="ABB12" s="64"/>
      <c r="ABC12" s="64"/>
      <c r="ABL12" s="64"/>
      <c r="ABQ12" s="218"/>
      <c r="ABR12" s="64"/>
      <c r="ABS12" s="64"/>
      <c r="ACB12" s="64"/>
      <c r="ACG12" s="218"/>
      <c r="ACH12" s="64"/>
      <c r="ACI12" s="64"/>
      <c r="ACR12" s="64"/>
      <c r="ACW12" s="218"/>
      <c r="ACX12" s="64"/>
      <c r="ACY12" s="64"/>
      <c r="ADH12" s="64"/>
      <c r="ADM12" s="218"/>
      <c r="ADN12" s="64"/>
      <c r="ADO12" s="64"/>
      <c r="ADX12" s="64"/>
      <c r="AEC12" s="218"/>
      <c r="AED12" s="64"/>
      <c r="AEE12" s="64"/>
      <c r="AEN12" s="64"/>
      <c r="AES12" s="218"/>
      <c r="AET12" s="64"/>
      <c r="AEU12" s="64"/>
      <c r="AFD12" s="64"/>
      <c r="AFI12" s="218"/>
      <c r="AFJ12" s="64"/>
      <c r="AFK12" s="64"/>
      <c r="AFT12" s="64"/>
      <c r="AFY12" s="218"/>
      <c r="AFZ12" s="64"/>
      <c r="AGA12" s="64"/>
      <c r="AGJ12" s="64"/>
      <c r="AGO12" s="218"/>
      <c r="AGP12" s="64"/>
      <c r="AGQ12" s="64"/>
      <c r="AGZ12" s="64"/>
      <c r="AHE12" s="218"/>
      <c r="AHF12" s="64"/>
      <c r="AHG12" s="64"/>
      <c r="AHP12" s="64"/>
      <c r="AHU12" s="218"/>
      <c r="AHV12" s="64"/>
      <c r="AHW12" s="64"/>
      <c r="AIF12" s="64"/>
      <c r="AIK12" s="218"/>
      <c r="AIL12" s="64"/>
      <c r="AIM12" s="64"/>
      <c r="AIV12" s="64"/>
      <c r="AJA12" s="218"/>
      <c r="AJB12" s="64"/>
      <c r="AJC12" s="64"/>
      <c r="AJL12" s="64"/>
      <c r="AJQ12" s="218"/>
      <c r="AJR12" s="64"/>
      <c r="AJS12" s="64"/>
      <c r="AKB12" s="64"/>
      <c r="AKG12" s="218"/>
      <c r="AKH12" s="64"/>
      <c r="AKI12" s="64"/>
      <c r="AKR12" s="64"/>
      <c r="AKW12" s="218"/>
      <c r="AKX12" s="64"/>
      <c r="AKY12" s="64"/>
      <c r="ALH12" s="64"/>
      <c r="ALM12" s="218"/>
      <c r="ALN12" s="64"/>
      <c r="ALO12" s="64"/>
      <c r="ALX12" s="64"/>
      <c r="AMC12" s="218"/>
      <c r="AMD12" s="64"/>
      <c r="AME12" s="64"/>
      <c r="AMN12" s="64"/>
      <c r="AMS12" s="218"/>
      <c r="AMT12" s="64"/>
      <c r="AMU12" s="64"/>
      <c r="AND12" s="64"/>
      <c r="ANI12" s="218"/>
      <c r="ANJ12" s="64"/>
      <c r="ANK12" s="64"/>
      <c r="ANT12" s="64"/>
      <c r="ANY12" s="218"/>
      <c r="ANZ12" s="64"/>
      <c r="AOA12" s="64"/>
      <c r="AOJ12" s="64"/>
      <c r="AOO12" s="218"/>
      <c r="AOP12" s="64"/>
      <c r="AOQ12" s="64"/>
      <c r="AOZ12" s="64"/>
      <c r="APE12" s="218"/>
      <c r="APF12" s="64"/>
      <c r="APG12" s="64"/>
      <c r="APP12" s="64"/>
      <c r="APU12" s="218"/>
      <c r="APV12" s="64"/>
      <c r="APW12" s="64"/>
      <c r="AQF12" s="64"/>
      <c r="AQK12" s="218"/>
      <c r="AQL12" s="64"/>
      <c r="AQM12" s="64"/>
      <c r="AQV12" s="64"/>
      <c r="ARA12" s="218"/>
      <c r="ARB12" s="64"/>
      <c r="ARC12" s="64"/>
      <c r="ARL12" s="64"/>
      <c r="ARQ12" s="218"/>
      <c r="ARR12" s="64"/>
      <c r="ARS12" s="64"/>
      <c r="ASB12" s="64"/>
      <c r="ASG12" s="218"/>
      <c r="ASH12" s="64"/>
      <c r="ASI12" s="64"/>
      <c r="ASR12" s="64"/>
      <c r="ASW12" s="218"/>
      <c r="ASX12" s="64"/>
      <c r="ASY12" s="64"/>
      <c r="ATH12" s="64"/>
      <c r="ATM12" s="218"/>
      <c r="ATN12" s="64"/>
      <c r="ATO12" s="64"/>
      <c r="ATX12" s="64"/>
      <c r="AUC12" s="218"/>
      <c r="AUD12" s="64"/>
      <c r="AUE12" s="64"/>
      <c r="AUN12" s="64"/>
      <c r="AUS12" s="218"/>
      <c r="AUT12" s="64"/>
      <c r="AUU12" s="64"/>
      <c r="AVD12" s="64"/>
      <c r="AVI12" s="218"/>
      <c r="AVJ12" s="64"/>
      <c r="AVK12" s="64"/>
      <c r="AVT12" s="64"/>
      <c r="AVY12" s="218"/>
      <c r="AVZ12" s="64"/>
      <c r="AWA12" s="64"/>
      <c r="AWJ12" s="64"/>
      <c r="AWO12" s="218"/>
      <c r="AWP12" s="64"/>
      <c r="AWQ12" s="64"/>
      <c r="AWZ12" s="64"/>
      <c r="AXE12" s="218"/>
      <c r="AXF12" s="64"/>
      <c r="AXG12" s="64"/>
      <c r="AXP12" s="64"/>
      <c r="AXU12" s="218"/>
      <c r="AXV12" s="64"/>
      <c r="AXW12" s="64"/>
      <c r="AYF12" s="64"/>
      <c r="AYK12" s="218"/>
      <c r="AYL12" s="64"/>
      <c r="AYM12" s="64"/>
      <c r="AYV12" s="64"/>
      <c r="AZA12" s="218"/>
      <c r="AZB12" s="64"/>
      <c r="AZC12" s="64"/>
      <c r="AZL12" s="64"/>
      <c r="AZQ12" s="218"/>
      <c r="AZR12" s="64"/>
      <c r="AZS12" s="64"/>
      <c r="BAB12" s="64"/>
      <c r="BAG12" s="218"/>
      <c r="BAH12" s="64"/>
      <c r="BAI12" s="64"/>
      <c r="BAR12" s="64"/>
      <c r="BAW12" s="218"/>
      <c r="BAX12" s="64"/>
      <c r="BAY12" s="64"/>
      <c r="BBH12" s="64"/>
      <c r="BBM12" s="218"/>
      <c r="BBN12" s="64"/>
      <c r="BBO12" s="64"/>
      <c r="BBX12" s="64"/>
      <c r="BCC12" s="218"/>
      <c r="BCD12" s="64"/>
      <c r="BCE12" s="64"/>
      <c r="BCN12" s="64"/>
      <c r="BCS12" s="218"/>
      <c r="BCT12" s="64"/>
      <c r="BCU12" s="64"/>
      <c r="BDD12" s="64"/>
      <c r="BDI12" s="218"/>
      <c r="BDJ12" s="64"/>
      <c r="BDK12" s="64"/>
      <c r="BDT12" s="64"/>
      <c r="BDY12" s="218"/>
      <c r="BDZ12" s="64"/>
      <c r="BEA12" s="64"/>
      <c r="BEJ12" s="64"/>
      <c r="BEO12" s="218"/>
      <c r="BEP12" s="64"/>
      <c r="BEQ12" s="64"/>
      <c r="BEZ12" s="64"/>
      <c r="BFE12" s="218"/>
      <c r="BFF12" s="64"/>
      <c r="BFG12" s="64"/>
      <c r="BFP12" s="64"/>
      <c r="BFU12" s="218"/>
      <c r="BFV12" s="64"/>
      <c r="BFW12" s="64"/>
      <c r="BGF12" s="64"/>
      <c r="BGK12" s="218"/>
      <c r="BGL12" s="64"/>
      <c r="BGM12" s="64"/>
      <c r="BGV12" s="64"/>
      <c r="BHA12" s="218"/>
      <c r="BHB12" s="64"/>
      <c r="BHC12" s="64"/>
      <c r="BHL12" s="64"/>
      <c r="BHQ12" s="218"/>
      <c r="BHR12" s="64"/>
      <c r="BHS12" s="64"/>
      <c r="BIB12" s="64"/>
      <c r="BIG12" s="218"/>
      <c r="BIH12" s="64"/>
      <c r="BII12" s="64"/>
      <c r="BIR12" s="64"/>
      <c r="BIW12" s="218"/>
      <c r="BIX12" s="64"/>
      <c r="BIY12" s="64"/>
      <c r="BJH12" s="64"/>
      <c r="BJM12" s="218"/>
      <c r="BJN12" s="64"/>
      <c r="BJO12" s="64"/>
      <c r="BJX12" s="64"/>
      <c r="BKC12" s="218"/>
      <c r="BKD12" s="64"/>
      <c r="BKE12" s="64"/>
      <c r="BKN12" s="64"/>
      <c r="BKS12" s="218"/>
      <c r="BKT12" s="64"/>
      <c r="BKU12" s="64"/>
      <c r="BLD12" s="64"/>
      <c r="BLI12" s="218"/>
      <c r="BLJ12" s="64"/>
      <c r="BLK12" s="64"/>
      <c r="BLT12" s="64"/>
      <c r="BLY12" s="218"/>
      <c r="BLZ12" s="64"/>
      <c r="BMA12" s="64"/>
      <c r="BMJ12" s="64"/>
      <c r="BMO12" s="218"/>
      <c r="BMP12" s="64"/>
      <c r="BMQ12" s="64"/>
      <c r="BMZ12" s="64"/>
      <c r="BNE12" s="218"/>
      <c r="BNF12" s="64"/>
      <c r="BNG12" s="64"/>
      <c r="BNP12" s="64"/>
      <c r="BNU12" s="218"/>
      <c r="BNV12" s="64"/>
      <c r="BNW12" s="64"/>
      <c r="BOF12" s="64"/>
      <c r="BOK12" s="218"/>
      <c r="BOL12" s="64"/>
      <c r="BOM12" s="64"/>
      <c r="BOV12" s="64"/>
      <c r="BPA12" s="218"/>
      <c r="BPB12" s="64"/>
      <c r="BPC12" s="64"/>
      <c r="BPL12" s="64"/>
      <c r="BPQ12" s="218"/>
      <c r="BPR12" s="64"/>
      <c r="BPS12" s="64"/>
      <c r="BQB12" s="64"/>
      <c r="BQG12" s="218"/>
      <c r="BQH12" s="64"/>
      <c r="BQI12" s="64"/>
      <c r="BQR12" s="64"/>
      <c r="BQW12" s="218"/>
      <c r="BQX12" s="64"/>
      <c r="BQY12" s="64"/>
      <c r="BRH12" s="64"/>
      <c r="BRM12" s="218"/>
      <c r="BRN12" s="64"/>
      <c r="BRO12" s="64"/>
      <c r="BRX12" s="64"/>
      <c r="BSC12" s="218"/>
      <c r="BSD12" s="64"/>
      <c r="BSE12" s="64"/>
      <c r="BSN12" s="64"/>
      <c r="BSS12" s="218"/>
      <c r="BST12" s="64"/>
      <c r="BSU12" s="64"/>
      <c r="BTD12" s="64"/>
      <c r="BTI12" s="218"/>
      <c r="BTJ12" s="64"/>
      <c r="BTK12" s="64"/>
      <c r="BTT12" s="64"/>
      <c r="BTY12" s="218"/>
      <c r="BTZ12" s="64"/>
      <c r="BUA12" s="64"/>
      <c r="BUJ12" s="64"/>
      <c r="BUO12" s="218"/>
      <c r="BUP12" s="64"/>
      <c r="BUQ12" s="64"/>
      <c r="BUZ12" s="64"/>
      <c r="BVE12" s="218"/>
      <c r="BVF12" s="64"/>
      <c r="BVG12" s="64"/>
      <c r="BVP12" s="64"/>
      <c r="BVU12" s="218"/>
      <c r="BVV12" s="64"/>
      <c r="BVW12" s="64"/>
      <c r="BWF12" s="64"/>
      <c r="BWK12" s="218"/>
      <c r="BWL12" s="64"/>
      <c r="BWM12" s="64"/>
      <c r="BWV12" s="64"/>
      <c r="BXA12" s="218"/>
      <c r="BXB12" s="64"/>
      <c r="BXC12" s="64"/>
      <c r="BXL12" s="64"/>
      <c r="BXQ12" s="218"/>
      <c r="BXR12" s="64"/>
      <c r="BXS12" s="64"/>
      <c r="BYB12" s="64"/>
      <c r="BYG12" s="218"/>
      <c r="BYH12" s="64"/>
      <c r="BYI12" s="64"/>
      <c r="BYR12" s="64"/>
      <c r="BYW12" s="218"/>
      <c r="BYX12" s="64"/>
      <c r="BYY12" s="64"/>
      <c r="BZH12" s="64"/>
      <c r="BZM12" s="218"/>
      <c r="BZN12" s="64"/>
      <c r="BZO12" s="64"/>
      <c r="BZX12" s="64"/>
      <c r="CAC12" s="218"/>
      <c r="CAD12" s="64"/>
      <c r="CAE12" s="64"/>
      <c r="CAN12" s="64"/>
      <c r="CAS12" s="218"/>
      <c r="CAT12" s="64"/>
      <c r="CAU12" s="64"/>
      <c r="CBD12" s="64"/>
      <c r="CBI12" s="218"/>
      <c r="CBJ12" s="64"/>
      <c r="CBK12" s="64"/>
      <c r="CBT12" s="64"/>
      <c r="CBY12" s="218"/>
      <c r="CBZ12" s="64"/>
      <c r="CCA12" s="64"/>
      <c r="CCJ12" s="64"/>
      <c r="CCO12" s="218"/>
      <c r="CCP12" s="64"/>
      <c r="CCQ12" s="64"/>
      <c r="CCZ12" s="64"/>
      <c r="CDE12" s="218"/>
      <c r="CDF12" s="64"/>
      <c r="CDG12" s="64"/>
      <c r="CDP12" s="64"/>
      <c r="CDU12" s="218"/>
      <c r="CDV12" s="64"/>
      <c r="CDW12" s="64"/>
      <c r="CEF12" s="64"/>
      <c r="CEK12" s="218"/>
      <c r="CEL12" s="64"/>
      <c r="CEM12" s="64"/>
      <c r="CEV12" s="64"/>
      <c r="CFA12" s="218"/>
      <c r="CFB12" s="64"/>
      <c r="CFC12" s="64"/>
      <c r="CFL12" s="64"/>
      <c r="CFQ12" s="218"/>
      <c r="CFR12" s="64"/>
      <c r="CFS12" s="64"/>
      <c r="CGB12" s="64"/>
      <c r="CGG12" s="218"/>
      <c r="CGH12" s="64"/>
      <c r="CGI12" s="64"/>
      <c r="CGR12" s="64"/>
      <c r="CGW12" s="218"/>
      <c r="CGX12" s="64"/>
      <c r="CGY12" s="64"/>
      <c r="CHH12" s="64"/>
      <c r="CHM12" s="218"/>
      <c r="CHN12" s="64"/>
      <c r="CHO12" s="64"/>
      <c r="CHX12" s="64"/>
      <c r="CIC12" s="218"/>
      <c r="CID12" s="64"/>
      <c r="CIE12" s="64"/>
      <c r="CIN12" s="64"/>
      <c r="CIS12" s="218"/>
      <c r="CIT12" s="64"/>
      <c r="CIU12" s="64"/>
      <c r="CJD12" s="64"/>
      <c r="CJI12" s="218"/>
      <c r="CJJ12" s="64"/>
      <c r="CJK12" s="64"/>
      <c r="CJT12" s="64"/>
      <c r="CJY12" s="218"/>
      <c r="CJZ12" s="64"/>
      <c r="CKA12" s="64"/>
      <c r="CKJ12" s="64"/>
      <c r="CKO12" s="218"/>
      <c r="CKP12" s="64"/>
      <c r="CKQ12" s="64"/>
      <c r="CKZ12" s="64"/>
      <c r="CLE12" s="218"/>
      <c r="CLF12" s="64"/>
      <c r="CLG12" s="64"/>
      <c r="CLP12" s="64"/>
      <c r="CLU12" s="218"/>
      <c r="CLV12" s="64"/>
      <c r="CLW12" s="64"/>
      <c r="CMF12" s="64"/>
      <c r="CMK12" s="218"/>
      <c r="CML12" s="64"/>
      <c r="CMM12" s="64"/>
      <c r="CMV12" s="64"/>
      <c r="CNA12" s="218"/>
      <c r="CNB12" s="64"/>
      <c r="CNC12" s="64"/>
      <c r="CNL12" s="64"/>
      <c r="CNQ12" s="218"/>
      <c r="CNR12" s="64"/>
      <c r="CNS12" s="64"/>
      <c r="COB12" s="64"/>
      <c r="COG12" s="218"/>
      <c r="COH12" s="64"/>
      <c r="COI12" s="64"/>
      <c r="COR12" s="64"/>
      <c r="COW12" s="218"/>
      <c r="COX12" s="64"/>
      <c r="COY12" s="64"/>
      <c r="CPH12" s="64"/>
      <c r="CPM12" s="218"/>
      <c r="CPN12" s="64"/>
      <c r="CPO12" s="64"/>
      <c r="CPX12" s="64"/>
      <c r="CQC12" s="218"/>
      <c r="CQD12" s="64"/>
      <c r="CQE12" s="64"/>
      <c r="CQN12" s="64"/>
      <c r="CQS12" s="218"/>
      <c r="CQT12" s="64"/>
      <c r="CQU12" s="64"/>
      <c r="CRD12" s="64"/>
      <c r="CRI12" s="218"/>
      <c r="CRJ12" s="64"/>
      <c r="CRK12" s="64"/>
      <c r="CRT12" s="64"/>
      <c r="CRY12" s="218"/>
      <c r="CRZ12" s="64"/>
      <c r="CSA12" s="64"/>
      <c r="CSJ12" s="64"/>
      <c r="CSO12" s="218"/>
      <c r="CSP12" s="64"/>
      <c r="CSQ12" s="64"/>
      <c r="CSZ12" s="64"/>
      <c r="CTE12" s="218"/>
      <c r="CTF12" s="64"/>
      <c r="CTG12" s="64"/>
      <c r="CTP12" s="64"/>
      <c r="CTU12" s="218"/>
      <c r="CTV12" s="64"/>
      <c r="CTW12" s="64"/>
      <c r="CUF12" s="64"/>
      <c r="CUK12" s="218"/>
      <c r="CUL12" s="64"/>
      <c r="CUM12" s="64"/>
      <c r="CUV12" s="64"/>
      <c r="CVA12" s="218"/>
      <c r="CVB12" s="64"/>
      <c r="CVC12" s="64"/>
      <c r="CVL12" s="64"/>
      <c r="CVQ12" s="218"/>
      <c r="CVR12" s="64"/>
      <c r="CVS12" s="64"/>
      <c r="CWB12" s="64"/>
      <c r="CWG12" s="218"/>
      <c r="CWH12" s="64"/>
      <c r="CWI12" s="64"/>
      <c r="CWR12" s="64"/>
      <c r="CWW12" s="218"/>
      <c r="CWX12" s="64"/>
      <c r="CWY12" s="64"/>
      <c r="CXH12" s="64"/>
      <c r="CXM12" s="218"/>
      <c r="CXN12" s="64"/>
      <c r="CXO12" s="64"/>
      <c r="CXX12" s="64"/>
      <c r="CYC12" s="218"/>
      <c r="CYD12" s="64"/>
      <c r="CYE12" s="64"/>
      <c r="CYN12" s="64"/>
      <c r="CYS12" s="218"/>
      <c r="CYT12" s="64"/>
      <c r="CYU12" s="64"/>
      <c r="CZD12" s="64"/>
      <c r="CZI12" s="218"/>
      <c r="CZJ12" s="64"/>
      <c r="CZK12" s="64"/>
      <c r="CZT12" s="64"/>
      <c r="CZY12" s="218"/>
      <c r="CZZ12" s="64"/>
      <c r="DAA12" s="64"/>
      <c r="DAJ12" s="64"/>
      <c r="DAO12" s="218"/>
      <c r="DAP12" s="64"/>
      <c r="DAQ12" s="64"/>
      <c r="DAZ12" s="64"/>
      <c r="DBE12" s="218"/>
      <c r="DBF12" s="64"/>
      <c r="DBG12" s="64"/>
      <c r="DBP12" s="64"/>
      <c r="DBU12" s="218"/>
      <c r="DBV12" s="64"/>
      <c r="DBW12" s="64"/>
      <c r="DCF12" s="64"/>
      <c r="DCK12" s="218"/>
      <c r="DCL12" s="64"/>
      <c r="DCM12" s="64"/>
      <c r="DCV12" s="64"/>
      <c r="DDA12" s="218"/>
      <c r="DDB12" s="64"/>
      <c r="DDC12" s="64"/>
      <c r="DDL12" s="64"/>
      <c r="DDQ12" s="218"/>
      <c r="DDR12" s="64"/>
      <c r="DDS12" s="64"/>
      <c r="DEB12" s="64"/>
      <c r="DEG12" s="218"/>
      <c r="DEH12" s="64"/>
      <c r="DEI12" s="64"/>
      <c r="DER12" s="64"/>
      <c r="DEW12" s="218"/>
      <c r="DEX12" s="64"/>
      <c r="DEY12" s="64"/>
      <c r="DFH12" s="64"/>
      <c r="DFM12" s="218"/>
      <c r="DFN12" s="64"/>
      <c r="DFO12" s="64"/>
      <c r="DFX12" s="64"/>
      <c r="DGC12" s="218"/>
      <c r="DGD12" s="64"/>
      <c r="DGE12" s="64"/>
      <c r="DGN12" s="64"/>
      <c r="DGS12" s="218"/>
      <c r="DGT12" s="64"/>
      <c r="DGU12" s="64"/>
      <c r="DHD12" s="64"/>
      <c r="DHI12" s="218"/>
      <c r="DHJ12" s="64"/>
      <c r="DHK12" s="64"/>
      <c r="DHT12" s="64"/>
      <c r="DHY12" s="218"/>
      <c r="DHZ12" s="64"/>
      <c r="DIA12" s="64"/>
      <c r="DIJ12" s="64"/>
      <c r="DIO12" s="218"/>
      <c r="DIP12" s="64"/>
      <c r="DIQ12" s="64"/>
      <c r="DIZ12" s="64"/>
      <c r="DJE12" s="218"/>
      <c r="DJF12" s="64"/>
      <c r="DJG12" s="64"/>
      <c r="DJP12" s="64"/>
      <c r="DJU12" s="218"/>
      <c r="DJV12" s="64"/>
      <c r="DJW12" s="64"/>
      <c r="DKF12" s="64"/>
      <c r="DKK12" s="218"/>
      <c r="DKL12" s="64"/>
      <c r="DKM12" s="64"/>
      <c r="DKV12" s="64"/>
      <c r="DLA12" s="218"/>
      <c r="DLB12" s="64"/>
      <c r="DLC12" s="64"/>
      <c r="DLL12" s="64"/>
      <c r="DLQ12" s="218"/>
      <c r="DLR12" s="64"/>
      <c r="DLS12" s="64"/>
      <c r="DMB12" s="64"/>
      <c r="DMG12" s="218"/>
      <c r="DMH12" s="64"/>
      <c r="DMI12" s="64"/>
      <c r="DMR12" s="64"/>
      <c r="DMW12" s="218"/>
      <c r="DMX12" s="64"/>
      <c r="DMY12" s="64"/>
      <c r="DNH12" s="64"/>
      <c r="DNM12" s="218"/>
      <c r="DNN12" s="64"/>
      <c r="DNO12" s="64"/>
      <c r="DNX12" s="64"/>
      <c r="DOC12" s="218"/>
      <c r="DOD12" s="64"/>
      <c r="DOE12" s="64"/>
      <c r="DON12" s="64"/>
      <c r="DOS12" s="218"/>
      <c r="DOT12" s="64"/>
      <c r="DOU12" s="64"/>
      <c r="DPD12" s="64"/>
      <c r="DPI12" s="218"/>
      <c r="DPJ12" s="64"/>
      <c r="DPK12" s="64"/>
      <c r="DPT12" s="64"/>
      <c r="DPY12" s="218"/>
      <c r="DPZ12" s="64"/>
      <c r="DQA12" s="64"/>
      <c r="DQJ12" s="64"/>
      <c r="DQO12" s="218"/>
      <c r="DQP12" s="64"/>
      <c r="DQQ12" s="64"/>
      <c r="DQZ12" s="64"/>
      <c r="DRE12" s="218"/>
      <c r="DRF12" s="64"/>
      <c r="DRG12" s="64"/>
      <c r="DRP12" s="64"/>
      <c r="DRU12" s="218"/>
      <c r="DRV12" s="64"/>
      <c r="DRW12" s="64"/>
      <c r="DSF12" s="64"/>
      <c r="DSK12" s="218"/>
      <c r="DSL12" s="64"/>
      <c r="DSM12" s="64"/>
      <c r="DSV12" s="64"/>
      <c r="DTA12" s="218"/>
      <c r="DTB12" s="64"/>
      <c r="DTC12" s="64"/>
      <c r="DTL12" s="64"/>
      <c r="DTQ12" s="218"/>
      <c r="DTR12" s="64"/>
      <c r="DTS12" s="64"/>
      <c r="DUB12" s="64"/>
      <c r="DUG12" s="218"/>
      <c r="DUH12" s="64"/>
      <c r="DUI12" s="64"/>
      <c r="DUR12" s="64"/>
      <c r="DUW12" s="218"/>
      <c r="DUX12" s="64"/>
      <c r="DUY12" s="64"/>
      <c r="DVH12" s="64"/>
      <c r="DVM12" s="218"/>
      <c r="DVN12" s="64"/>
      <c r="DVO12" s="64"/>
      <c r="DVX12" s="64"/>
      <c r="DWC12" s="218"/>
      <c r="DWD12" s="64"/>
      <c r="DWE12" s="64"/>
      <c r="DWN12" s="64"/>
      <c r="DWS12" s="218"/>
      <c r="DWT12" s="64"/>
      <c r="DWU12" s="64"/>
      <c r="DXD12" s="64"/>
      <c r="DXI12" s="218"/>
      <c r="DXJ12" s="64"/>
      <c r="DXK12" s="64"/>
      <c r="DXT12" s="64"/>
      <c r="DXY12" s="218"/>
      <c r="DXZ12" s="64"/>
      <c r="DYA12" s="64"/>
      <c r="DYJ12" s="64"/>
      <c r="DYO12" s="218"/>
      <c r="DYP12" s="64"/>
      <c r="DYQ12" s="64"/>
      <c r="DYZ12" s="64"/>
      <c r="DZE12" s="218"/>
      <c r="DZF12" s="64"/>
      <c r="DZG12" s="64"/>
      <c r="DZP12" s="64"/>
      <c r="DZU12" s="218"/>
      <c r="DZV12" s="64"/>
      <c r="DZW12" s="64"/>
      <c r="EAF12" s="64"/>
      <c r="EAK12" s="218"/>
      <c r="EAL12" s="64"/>
      <c r="EAM12" s="64"/>
      <c r="EAV12" s="64"/>
      <c r="EBA12" s="218"/>
      <c r="EBB12" s="64"/>
      <c r="EBC12" s="64"/>
      <c r="EBL12" s="64"/>
      <c r="EBQ12" s="218"/>
      <c r="EBR12" s="64"/>
      <c r="EBS12" s="64"/>
      <c r="ECB12" s="64"/>
      <c r="ECG12" s="218"/>
      <c r="ECH12" s="64"/>
      <c r="ECI12" s="64"/>
      <c r="ECR12" s="64"/>
      <c r="ECW12" s="218"/>
      <c r="ECX12" s="64"/>
      <c r="ECY12" s="64"/>
      <c r="EDH12" s="64"/>
      <c r="EDM12" s="218"/>
      <c r="EDN12" s="64"/>
      <c r="EDO12" s="64"/>
      <c r="EDX12" s="64"/>
      <c r="EEC12" s="218"/>
      <c r="EED12" s="64"/>
      <c r="EEE12" s="64"/>
      <c r="EEN12" s="64"/>
      <c r="EES12" s="218"/>
      <c r="EET12" s="64"/>
      <c r="EEU12" s="64"/>
      <c r="EFD12" s="64"/>
      <c r="EFI12" s="218"/>
      <c r="EFJ12" s="64"/>
      <c r="EFK12" s="64"/>
      <c r="EFT12" s="64"/>
      <c r="EFY12" s="218"/>
      <c r="EFZ12" s="64"/>
      <c r="EGA12" s="64"/>
      <c r="EGJ12" s="64"/>
      <c r="EGO12" s="218"/>
      <c r="EGP12" s="64"/>
      <c r="EGQ12" s="64"/>
      <c r="EGZ12" s="64"/>
      <c r="EHE12" s="218"/>
      <c r="EHF12" s="64"/>
      <c r="EHG12" s="64"/>
      <c r="EHP12" s="64"/>
      <c r="EHU12" s="218"/>
      <c r="EHV12" s="64"/>
      <c r="EHW12" s="64"/>
      <c r="EIF12" s="64"/>
      <c r="EIK12" s="218"/>
      <c r="EIL12" s="64"/>
      <c r="EIM12" s="64"/>
      <c r="EIV12" s="64"/>
      <c r="EJA12" s="218"/>
      <c r="EJB12" s="64"/>
      <c r="EJC12" s="64"/>
      <c r="EJL12" s="64"/>
      <c r="EJQ12" s="218"/>
      <c r="EJR12" s="64"/>
      <c r="EJS12" s="64"/>
      <c r="EKB12" s="64"/>
      <c r="EKG12" s="218"/>
      <c r="EKH12" s="64"/>
      <c r="EKI12" s="64"/>
      <c r="EKR12" s="64"/>
      <c r="EKW12" s="218"/>
      <c r="EKX12" s="64"/>
      <c r="EKY12" s="64"/>
      <c r="ELH12" s="64"/>
      <c r="ELM12" s="218"/>
      <c r="ELN12" s="64"/>
      <c r="ELO12" s="64"/>
      <c r="ELX12" s="64"/>
      <c r="EMC12" s="218"/>
      <c r="EMD12" s="64"/>
      <c r="EME12" s="64"/>
      <c r="EMN12" s="64"/>
      <c r="EMS12" s="218"/>
      <c r="EMT12" s="64"/>
      <c r="EMU12" s="64"/>
      <c r="END12" s="64"/>
      <c r="ENI12" s="218"/>
      <c r="ENJ12" s="64"/>
      <c r="ENK12" s="64"/>
      <c r="ENT12" s="64"/>
      <c r="ENY12" s="218"/>
      <c r="ENZ12" s="64"/>
      <c r="EOA12" s="64"/>
      <c r="EOJ12" s="64"/>
      <c r="EOO12" s="218"/>
      <c r="EOP12" s="64"/>
      <c r="EOQ12" s="64"/>
      <c r="EOZ12" s="64"/>
      <c r="EPE12" s="218"/>
      <c r="EPF12" s="64"/>
      <c r="EPG12" s="64"/>
      <c r="EPP12" s="64"/>
      <c r="EPU12" s="218"/>
      <c r="EPV12" s="64"/>
      <c r="EPW12" s="64"/>
      <c r="EQF12" s="64"/>
      <c r="EQK12" s="218"/>
      <c r="EQL12" s="64"/>
      <c r="EQM12" s="64"/>
      <c r="EQV12" s="64"/>
      <c r="ERA12" s="218"/>
      <c r="ERB12" s="64"/>
      <c r="ERC12" s="64"/>
      <c r="ERL12" s="64"/>
      <c r="ERQ12" s="218"/>
      <c r="ERR12" s="64"/>
      <c r="ERS12" s="64"/>
      <c r="ESB12" s="64"/>
      <c r="ESG12" s="218"/>
      <c r="ESH12" s="64"/>
      <c r="ESI12" s="64"/>
      <c r="ESR12" s="64"/>
      <c r="ESW12" s="218"/>
      <c r="ESX12" s="64"/>
      <c r="ESY12" s="64"/>
      <c r="ETH12" s="64"/>
      <c r="ETM12" s="218"/>
      <c r="ETN12" s="64"/>
      <c r="ETO12" s="64"/>
      <c r="ETX12" s="64"/>
      <c r="EUC12" s="218"/>
      <c r="EUD12" s="64"/>
      <c r="EUE12" s="64"/>
      <c r="EUN12" s="64"/>
      <c r="EUS12" s="218"/>
      <c r="EUT12" s="64"/>
      <c r="EUU12" s="64"/>
      <c r="EVD12" s="64"/>
      <c r="EVI12" s="218"/>
      <c r="EVJ12" s="64"/>
      <c r="EVK12" s="64"/>
      <c r="EVT12" s="64"/>
      <c r="EVY12" s="218"/>
      <c r="EVZ12" s="64"/>
      <c r="EWA12" s="64"/>
      <c r="EWJ12" s="64"/>
      <c r="EWO12" s="218"/>
      <c r="EWP12" s="64"/>
      <c r="EWQ12" s="64"/>
      <c r="EWZ12" s="64"/>
      <c r="EXE12" s="218"/>
      <c r="EXF12" s="64"/>
      <c r="EXG12" s="64"/>
      <c r="EXP12" s="64"/>
      <c r="EXU12" s="218"/>
      <c r="EXV12" s="64"/>
      <c r="EXW12" s="64"/>
      <c r="EYF12" s="64"/>
      <c r="EYK12" s="218"/>
      <c r="EYL12" s="64"/>
      <c r="EYM12" s="64"/>
      <c r="EYV12" s="64"/>
      <c r="EZA12" s="218"/>
      <c r="EZB12" s="64"/>
      <c r="EZC12" s="64"/>
      <c r="EZL12" s="64"/>
      <c r="EZQ12" s="218"/>
      <c r="EZR12" s="64"/>
      <c r="EZS12" s="64"/>
      <c r="FAB12" s="64"/>
      <c r="FAG12" s="218"/>
      <c r="FAH12" s="64"/>
      <c r="FAI12" s="64"/>
      <c r="FAR12" s="64"/>
      <c r="FAW12" s="218"/>
      <c r="FAX12" s="64"/>
      <c r="FAY12" s="64"/>
      <c r="FBH12" s="64"/>
      <c r="FBM12" s="218"/>
      <c r="FBN12" s="64"/>
      <c r="FBO12" s="64"/>
      <c r="FBX12" s="64"/>
      <c r="FCC12" s="218"/>
      <c r="FCD12" s="64"/>
      <c r="FCE12" s="64"/>
      <c r="FCN12" s="64"/>
      <c r="FCS12" s="218"/>
      <c r="FCT12" s="64"/>
      <c r="FCU12" s="64"/>
      <c r="FDD12" s="64"/>
      <c r="FDI12" s="218"/>
      <c r="FDJ12" s="64"/>
      <c r="FDK12" s="64"/>
      <c r="FDT12" s="64"/>
      <c r="FDY12" s="218"/>
      <c r="FDZ12" s="64"/>
      <c r="FEA12" s="64"/>
      <c r="FEJ12" s="64"/>
      <c r="FEO12" s="218"/>
      <c r="FEP12" s="64"/>
      <c r="FEQ12" s="64"/>
      <c r="FEZ12" s="64"/>
      <c r="FFE12" s="218"/>
      <c r="FFF12" s="64"/>
      <c r="FFG12" s="64"/>
      <c r="FFP12" s="64"/>
      <c r="FFU12" s="218"/>
      <c r="FFV12" s="64"/>
      <c r="FFW12" s="64"/>
      <c r="FGF12" s="64"/>
      <c r="FGK12" s="218"/>
      <c r="FGL12" s="64"/>
      <c r="FGM12" s="64"/>
      <c r="FGV12" s="64"/>
      <c r="FHA12" s="218"/>
      <c r="FHB12" s="64"/>
      <c r="FHC12" s="64"/>
      <c r="FHL12" s="64"/>
      <c r="FHQ12" s="218"/>
      <c r="FHR12" s="64"/>
      <c r="FHS12" s="64"/>
      <c r="FIB12" s="64"/>
      <c r="FIG12" s="218"/>
      <c r="FIH12" s="64"/>
      <c r="FII12" s="64"/>
      <c r="FIR12" s="64"/>
      <c r="FIW12" s="218"/>
      <c r="FIX12" s="64"/>
      <c r="FIY12" s="64"/>
      <c r="FJH12" s="64"/>
      <c r="FJM12" s="218"/>
      <c r="FJN12" s="64"/>
      <c r="FJO12" s="64"/>
      <c r="FJX12" s="64"/>
      <c r="FKC12" s="218"/>
      <c r="FKD12" s="64"/>
      <c r="FKE12" s="64"/>
      <c r="FKN12" s="64"/>
      <c r="FKS12" s="218"/>
      <c r="FKT12" s="64"/>
      <c r="FKU12" s="64"/>
      <c r="FLD12" s="64"/>
      <c r="FLI12" s="218"/>
      <c r="FLJ12" s="64"/>
      <c r="FLK12" s="64"/>
      <c r="FLT12" s="64"/>
      <c r="FLY12" s="218"/>
      <c r="FLZ12" s="64"/>
      <c r="FMA12" s="64"/>
      <c r="FMJ12" s="64"/>
      <c r="FMO12" s="218"/>
      <c r="FMP12" s="64"/>
      <c r="FMQ12" s="64"/>
      <c r="FMZ12" s="64"/>
      <c r="FNE12" s="218"/>
      <c r="FNF12" s="64"/>
      <c r="FNG12" s="64"/>
      <c r="FNP12" s="64"/>
      <c r="FNU12" s="218"/>
      <c r="FNV12" s="64"/>
      <c r="FNW12" s="64"/>
      <c r="FOF12" s="64"/>
      <c r="FOK12" s="218"/>
      <c r="FOL12" s="64"/>
      <c r="FOM12" s="64"/>
      <c r="FOV12" s="64"/>
      <c r="FPA12" s="218"/>
      <c r="FPB12" s="64"/>
      <c r="FPC12" s="64"/>
      <c r="FPL12" s="64"/>
      <c r="FPQ12" s="218"/>
      <c r="FPR12" s="64"/>
      <c r="FPS12" s="64"/>
      <c r="FQB12" s="64"/>
      <c r="FQG12" s="218"/>
      <c r="FQH12" s="64"/>
      <c r="FQI12" s="64"/>
      <c r="FQR12" s="64"/>
      <c r="FQW12" s="218"/>
      <c r="FQX12" s="64"/>
      <c r="FQY12" s="64"/>
      <c r="FRH12" s="64"/>
      <c r="FRM12" s="218"/>
      <c r="FRN12" s="64"/>
      <c r="FRO12" s="64"/>
      <c r="FRX12" s="64"/>
      <c r="FSC12" s="218"/>
      <c r="FSD12" s="64"/>
      <c r="FSE12" s="64"/>
      <c r="FSN12" s="64"/>
      <c r="FSS12" s="218"/>
      <c r="FST12" s="64"/>
      <c r="FSU12" s="64"/>
      <c r="FTD12" s="64"/>
      <c r="FTI12" s="218"/>
      <c r="FTJ12" s="64"/>
      <c r="FTK12" s="64"/>
      <c r="FTT12" s="64"/>
      <c r="FTY12" s="218"/>
      <c r="FTZ12" s="64"/>
      <c r="FUA12" s="64"/>
      <c r="FUJ12" s="64"/>
      <c r="FUO12" s="218"/>
      <c r="FUP12" s="64"/>
      <c r="FUQ12" s="64"/>
      <c r="FUZ12" s="64"/>
      <c r="FVE12" s="218"/>
      <c r="FVF12" s="64"/>
      <c r="FVG12" s="64"/>
      <c r="FVP12" s="64"/>
      <c r="FVU12" s="218"/>
      <c r="FVV12" s="64"/>
      <c r="FVW12" s="64"/>
      <c r="FWF12" s="64"/>
      <c r="FWK12" s="218"/>
      <c r="FWL12" s="64"/>
      <c r="FWM12" s="64"/>
      <c r="FWV12" s="64"/>
      <c r="FXA12" s="218"/>
      <c r="FXB12" s="64"/>
      <c r="FXC12" s="64"/>
      <c r="FXL12" s="64"/>
      <c r="FXQ12" s="218"/>
      <c r="FXR12" s="64"/>
      <c r="FXS12" s="64"/>
      <c r="FYB12" s="64"/>
      <c r="FYG12" s="218"/>
      <c r="FYH12" s="64"/>
      <c r="FYI12" s="64"/>
      <c r="FYR12" s="64"/>
      <c r="FYW12" s="218"/>
      <c r="FYX12" s="64"/>
      <c r="FYY12" s="64"/>
      <c r="FZH12" s="64"/>
      <c r="FZM12" s="218"/>
      <c r="FZN12" s="64"/>
      <c r="FZO12" s="64"/>
      <c r="FZX12" s="64"/>
      <c r="GAC12" s="218"/>
      <c r="GAD12" s="64"/>
      <c r="GAE12" s="64"/>
      <c r="GAN12" s="64"/>
      <c r="GAS12" s="218"/>
      <c r="GAT12" s="64"/>
      <c r="GAU12" s="64"/>
      <c r="GBD12" s="64"/>
      <c r="GBI12" s="218"/>
      <c r="GBJ12" s="64"/>
      <c r="GBK12" s="64"/>
      <c r="GBT12" s="64"/>
      <c r="GBY12" s="218"/>
      <c r="GBZ12" s="64"/>
      <c r="GCA12" s="64"/>
      <c r="GCJ12" s="64"/>
      <c r="GCO12" s="218"/>
      <c r="GCP12" s="64"/>
      <c r="GCQ12" s="64"/>
      <c r="GCZ12" s="64"/>
      <c r="GDE12" s="218"/>
      <c r="GDF12" s="64"/>
      <c r="GDG12" s="64"/>
      <c r="GDP12" s="64"/>
      <c r="GDU12" s="218"/>
      <c r="GDV12" s="64"/>
      <c r="GDW12" s="64"/>
      <c r="GEF12" s="64"/>
      <c r="GEK12" s="218"/>
      <c r="GEL12" s="64"/>
      <c r="GEM12" s="64"/>
      <c r="GEV12" s="64"/>
      <c r="GFA12" s="218"/>
      <c r="GFB12" s="64"/>
      <c r="GFC12" s="64"/>
      <c r="GFL12" s="64"/>
      <c r="GFQ12" s="218"/>
      <c r="GFR12" s="64"/>
      <c r="GFS12" s="64"/>
      <c r="GGB12" s="64"/>
      <c r="GGG12" s="218"/>
      <c r="GGH12" s="64"/>
      <c r="GGI12" s="64"/>
      <c r="GGR12" s="64"/>
      <c r="GGW12" s="218"/>
      <c r="GGX12" s="64"/>
      <c r="GGY12" s="64"/>
      <c r="GHH12" s="64"/>
      <c r="GHM12" s="218"/>
      <c r="GHN12" s="64"/>
      <c r="GHO12" s="64"/>
      <c r="GHX12" s="64"/>
      <c r="GIC12" s="218"/>
      <c r="GID12" s="64"/>
      <c r="GIE12" s="64"/>
      <c r="GIN12" s="64"/>
      <c r="GIS12" s="218"/>
      <c r="GIT12" s="64"/>
      <c r="GIU12" s="64"/>
      <c r="GJD12" s="64"/>
      <c r="GJI12" s="218"/>
      <c r="GJJ12" s="64"/>
      <c r="GJK12" s="64"/>
      <c r="GJT12" s="64"/>
      <c r="GJY12" s="218"/>
      <c r="GJZ12" s="64"/>
      <c r="GKA12" s="64"/>
      <c r="GKJ12" s="64"/>
      <c r="GKO12" s="218"/>
      <c r="GKP12" s="64"/>
      <c r="GKQ12" s="64"/>
      <c r="GKZ12" s="64"/>
      <c r="GLE12" s="218"/>
      <c r="GLF12" s="64"/>
      <c r="GLG12" s="64"/>
      <c r="GLP12" s="64"/>
      <c r="GLU12" s="218"/>
      <c r="GLV12" s="64"/>
      <c r="GLW12" s="64"/>
      <c r="GMF12" s="64"/>
      <c r="GMK12" s="218"/>
      <c r="GML12" s="64"/>
      <c r="GMM12" s="64"/>
      <c r="GMV12" s="64"/>
      <c r="GNA12" s="218"/>
      <c r="GNB12" s="64"/>
      <c r="GNC12" s="64"/>
      <c r="GNL12" s="64"/>
      <c r="GNQ12" s="218"/>
      <c r="GNR12" s="64"/>
      <c r="GNS12" s="64"/>
      <c r="GOB12" s="64"/>
      <c r="GOG12" s="218"/>
      <c r="GOH12" s="64"/>
      <c r="GOI12" s="64"/>
      <c r="GOR12" s="64"/>
      <c r="GOW12" s="218"/>
      <c r="GOX12" s="64"/>
      <c r="GOY12" s="64"/>
      <c r="GPH12" s="64"/>
      <c r="GPM12" s="218"/>
      <c r="GPN12" s="64"/>
      <c r="GPO12" s="64"/>
      <c r="GPX12" s="64"/>
      <c r="GQC12" s="218"/>
      <c r="GQD12" s="64"/>
      <c r="GQE12" s="64"/>
      <c r="GQN12" s="64"/>
      <c r="GQS12" s="218"/>
      <c r="GQT12" s="64"/>
      <c r="GQU12" s="64"/>
      <c r="GRD12" s="64"/>
      <c r="GRI12" s="218"/>
      <c r="GRJ12" s="64"/>
      <c r="GRK12" s="64"/>
      <c r="GRT12" s="64"/>
      <c r="GRY12" s="218"/>
      <c r="GRZ12" s="64"/>
      <c r="GSA12" s="64"/>
      <c r="GSJ12" s="64"/>
      <c r="GSO12" s="218"/>
      <c r="GSP12" s="64"/>
      <c r="GSQ12" s="64"/>
      <c r="GSZ12" s="64"/>
      <c r="GTE12" s="218"/>
      <c r="GTF12" s="64"/>
      <c r="GTG12" s="64"/>
      <c r="GTP12" s="64"/>
      <c r="GTU12" s="218"/>
      <c r="GTV12" s="64"/>
      <c r="GTW12" s="64"/>
      <c r="GUF12" s="64"/>
      <c r="GUK12" s="218"/>
      <c r="GUL12" s="64"/>
      <c r="GUM12" s="64"/>
      <c r="GUV12" s="64"/>
      <c r="GVA12" s="218"/>
      <c r="GVB12" s="64"/>
      <c r="GVC12" s="64"/>
      <c r="GVL12" s="64"/>
      <c r="GVQ12" s="218"/>
      <c r="GVR12" s="64"/>
      <c r="GVS12" s="64"/>
      <c r="GWB12" s="64"/>
      <c r="GWG12" s="218"/>
      <c r="GWH12" s="64"/>
      <c r="GWI12" s="64"/>
      <c r="GWR12" s="64"/>
      <c r="GWW12" s="218"/>
      <c r="GWX12" s="64"/>
      <c r="GWY12" s="64"/>
      <c r="GXH12" s="64"/>
      <c r="GXM12" s="218"/>
      <c r="GXN12" s="64"/>
      <c r="GXO12" s="64"/>
      <c r="GXX12" s="64"/>
      <c r="GYC12" s="218"/>
      <c r="GYD12" s="64"/>
      <c r="GYE12" s="64"/>
      <c r="GYN12" s="64"/>
      <c r="GYS12" s="218"/>
      <c r="GYT12" s="64"/>
      <c r="GYU12" s="64"/>
      <c r="GZD12" s="64"/>
      <c r="GZI12" s="218"/>
      <c r="GZJ12" s="64"/>
      <c r="GZK12" s="64"/>
      <c r="GZT12" s="64"/>
      <c r="GZY12" s="218"/>
      <c r="GZZ12" s="64"/>
      <c r="HAA12" s="64"/>
      <c r="HAJ12" s="64"/>
      <c r="HAO12" s="218"/>
      <c r="HAP12" s="64"/>
      <c r="HAQ12" s="64"/>
      <c r="HAZ12" s="64"/>
      <c r="HBE12" s="218"/>
      <c r="HBF12" s="64"/>
      <c r="HBG12" s="64"/>
      <c r="HBP12" s="64"/>
      <c r="HBU12" s="218"/>
      <c r="HBV12" s="64"/>
      <c r="HBW12" s="64"/>
      <c r="HCF12" s="64"/>
      <c r="HCK12" s="218"/>
      <c r="HCL12" s="64"/>
      <c r="HCM12" s="64"/>
      <c r="HCV12" s="64"/>
      <c r="HDA12" s="218"/>
      <c r="HDB12" s="64"/>
      <c r="HDC12" s="64"/>
      <c r="HDL12" s="64"/>
      <c r="HDQ12" s="218"/>
      <c r="HDR12" s="64"/>
      <c r="HDS12" s="64"/>
      <c r="HEB12" s="64"/>
      <c r="HEG12" s="218"/>
      <c r="HEH12" s="64"/>
      <c r="HEI12" s="64"/>
      <c r="HER12" s="64"/>
      <c r="HEW12" s="218"/>
      <c r="HEX12" s="64"/>
      <c r="HEY12" s="64"/>
      <c r="HFH12" s="64"/>
      <c r="HFM12" s="218"/>
      <c r="HFN12" s="64"/>
      <c r="HFO12" s="64"/>
      <c r="HFX12" s="64"/>
      <c r="HGC12" s="218"/>
      <c r="HGD12" s="64"/>
      <c r="HGE12" s="64"/>
      <c r="HGN12" s="64"/>
      <c r="HGS12" s="218"/>
      <c r="HGT12" s="64"/>
      <c r="HGU12" s="64"/>
      <c r="HHD12" s="64"/>
      <c r="HHI12" s="218"/>
      <c r="HHJ12" s="64"/>
      <c r="HHK12" s="64"/>
      <c r="HHT12" s="64"/>
      <c r="HHY12" s="218"/>
      <c r="HHZ12" s="64"/>
      <c r="HIA12" s="64"/>
      <c r="HIJ12" s="64"/>
      <c r="HIO12" s="218"/>
      <c r="HIP12" s="64"/>
      <c r="HIQ12" s="64"/>
      <c r="HIZ12" s="64"/>
      <c r="HJE12" s="218"/>
      <c r="HJF12" s="64"/>
      <c r="HJG12" s="64"/>
      <c r="HJP12" s="64"/>
      <c r="HJU12" s="218"/>
      <c r="HJV12" s="64"/>
      <c r="HJW12" s="64"/>
      <c r="HKF12" s="64"/>
      <c r="HKK12" s="218"/>
      <c r="HKL12" s="64"/>
      <c r="HKM12" s="64"/>
      <c r="HKV12" s="64"/>
      <c r="HLA12" s="218"/>
      <c r="HLB12" s="64"/>
      <c r="HLC12" s="64"/>
      <c r="HLL12" s="64"/>
      <c r="HLQ12" s="218"/>
      <c r="HLR12" s="64"/>
      <c r="HLS12" s="64"/>
      <c r="HMB12" s="64"/>
      <c r="HMG12" s="218"/>
      <c r="HMH12" s="64"/>
      <c r="HMI12" s="64"/>
      <c r="HMR12" s="64"/>
      <c r="HMW12" s="218"/>
      <c r="HMX12" s="64"/>
      <c r="HMY12" s="64"/>
      <c r="HNH12" s="64"/>
      <c r="HNM12" s="218"/>
      <c r="HNN12" s="64"/>
      <c r="HNO12" s="64"/>
      <c r="HNX12" s="64"/>
      <c r="HOC12" s="218"/>
      <c r="HOD12" s="64"/>
      <c r="HOE12" s="64"/>
      <c r="HON12" s="64"/>
      <c r="HOS12" s="218"/>
      <c r="HOT12" s="64"/>
      <c r="HOU12" s="64"/>
      <c r="HPD12" s="64"/>
      <c r="HPI12" s="218"/>
      <c r="HPJ12" s="64"/>
      <c r="HPK12" s="64"/>
      <c r="HPT12" s="64"/>
      <c r="HPY12" s="218"/>
      <c r="HPZ12" s="64"/>
      <c r="HQA12" s="64"/>
      <c r="HQJ12" s="64"/>
      <c r="HQO12" s="218"/>
      <c r="HQP12" s="64"/>
      <c r="HQQ12" s="64"/>
      <c r="HQZ12" s="64"/>
      <c r="HRE12" s="218"/>
      <c r="HRF12" s="64"/>
      <c r="HRG12" s="64"/>
      <c r="HRP12" s="64"/>
      <c r="HRU12" s="218"/>
      <c r="HRV12" s="64"/>
      <c r="HRW12" s="64"/>
      <c r="HSF12" s="64"/>
      <c r="HSK12" s="218"/>
      <c r="HSL12" s="64"/>
      <c r="HSM12" s="64"/>
      <c r="HSV12" s="64"/>
      <c r="HTA12" s="218"/>
      <c r="HTB12" s="64"/>
      <c r="HTC12" s="64"/>
      <c r="HTL12" s="64"/>
      <c r="HTQ12" s="218"/>
      <c r="HTR12" s="64"/>
      <c r="HTS12" s="64"/>
      <c r="HUB12" s="64"/>
      <c r="HUG12" s="218"/>
      <c r="HUH12" s="64"/>
      <c r="HUI12" s="64"/>
      <c r="HUR12" s="64"/>
      <c r="HUW12" s="218"/>
      <c r="HUX12" s="64"/>
      <c r="HUY12" s="64"/>
      <c r="HVH12" s="64"/>
      <c r="HVM12" s="218"/>
      <c r="HVN12" s="64"/>
      <c r="HVO12" s="64"/>
      <c r="HVX12" s="64"/>
      <c r="HWC12" s="218"/>
      <c r="HWD12" s="64"/>
      <c r="HWE12" s="64"/>
      <c r="HWN12" s="64"/>
      <c r="HWS12" s="218"/>
      <c r="HWT12" s="64"/>
      <c r="HWU12" s="64"/>
      <c r="HXD12" s="64"/>
      <c r="HXI12" s="218"/>
      <c r="HXJ12" s="64"/>
      <c r="HXK12" s="64"/>
      <c r="HXT12" s="64"/>
      <c r="HXY12" s="218"/>
      <c r="HXZ12" s="64"/>
      <c r="HYA12" s="64"/>
      <c r="HYJ12" s="64"/>
      <c r="HYO12" s="218"/>
      <c r="HYP12" s="64"/>
      <c r="HYQ12" s="64"/>
      <c r="HYZ12" s="64"/>
      <c r="HZE12" s="218"/>
      <c r="HZF12" s="64"/>
      <c r="HZG12" s="64"/>
      <c r="HZP12" s="64"/>
      <c r="HZU12" s="218"/>
      <c r="HZV12" s="64"/>
      <c r="HZW12" s="64"/>
      <c r="IAF12" s="64"/>
      <c r="IAK12" s="218"/>
      <c r="IAL12" s="64"/>
      <c r="IAM12" s="64"/>
      <c r="IAV12" s="64"/>
      <c r="IBA12" s="218"/>
      <c r="IBB12" s="64"/>
      <c r="IBC12" s="64"/>
      <c r="IBL12" s="64"/>
      <c r="IBQ12" s="218"/>
      <c r="IBR12" s="64"/>
      <c r="IBS12" s="64"/>
      <c r="ICB12" s="64"/>
      <c r="ICG12" s="218"/>
      <c r="ICH12" s="64"/>
      <c r="ICI12" s="64"/>
      <c r="ICR12" s="64"/>
      <c r="ICW12" s="218"/>
      <c r="ICX12" s="64"/>
      <c r="ICY12" s="64"/>
      <c r="IDH12" s="64"/>
      <c r="IDM12" s="218"/>
      <c r="IDN12" s="64"/>
      <c r="IDO12" s="64"/>
      <c r="IDX12" s="64"/>
      <c r="IEC12" s="218"/>
      <c r="IED12" s="64"/>
      <c r="IEE12" s="64"/>
      <c r="IEN12" s="64"/>
      <c r="IES12" s="218"/>
      <c r="IET12" s="64"/>
      <c r="IEU12" s="64"/>
      <c r="IFD12" s="64"/>
      <c r="IFI12" s="218"/>
      <c r="IFJ12" s="64"/>
      <c r="IFK12" s="64"/>
      <c r="IFT12" s="64"/>
      <c r="IFY12" s="218"/>
      <c r="IFZ12" s="64"/>
      <c r="IGA12" s="64"/>
      <c r="IGJ12" s="64"/>
      <c r="IGO12" s="218"/>
      <c r="IGP12" s="64"/>
      <c r="IGQ12" s="64"/>
      <c r="IGZ12" s="64"/>
      <c r="IHE12" s="218"/>
      <c r="IHF12" s="64"/>
      <c r="IHG12" s="64"/>
      <c r="IHP12" s="64"/>
      <c r="IHU12" s="218"/>
      <c r="IHV12" s="64"/>
      <c r="IHW12" s="64"/>
      <c r="IIF12" s="64"/>
      <c r="IIK12" s="218"/>
      <c r="IIL12" s="64"/>
      <c r="IIM12" s="64"/>
      <c r="IIV12" s="64"/>
      <c r="IJA12" s="218"/>
      <c r="IJB12" s="64"/>
      <c r="IJC12" s="64"/>
      <c r="IJL12" s="64"/>
      <c r="IJQ12" s="218"/>
      <c r="IJR12" s="64"/>
      <c r="IJS12" s="64"/>
      <c r="IKB12" s="64"/>
      <c r="IKG12" s="218"/>
      <c r="IKH12" s="64"/>
      <c r="IKI12" s="64"/>
      <c r="IKR12" s="64"/>
      <c r="IKW12" s="218"/>
      <c r="IKX12" s="64"/>
      <c r="IKY12" s="64"/>
      <c r="ILH12" s="64"/>
      <c r="ILM12" s="218"/>
      <c r="ILN12" s="64"/>
      <c r="ILO12" s="64"/>
      <c r="ILX12" s="64"/>
      <c r="IMC12" s="218"/>
      <c r="IMD12" s="64"/>
      <c r="IME12" s="64"/>
      <c r="IMN12" s="64"/>
      <c r="IMS12" s="218"/>
      <c r="IMT12" s="64"/>
      <c r="IMU12" s="64"/>
      <c r="IND12" s="64"/>
      <c r="INI12" s="218"/>
      <c r="INJ12" s="64"/>
      <c r="INK12" s="64"/>
      <c r="INT12" s="64"/>
      <c r="INY12" s="218"/>
      <c r="INZ12" s="64"/>
      <c r="IOA12" s="64"/>
      <c r="IOJ12" s="64"/>
      <c r="IOO12" s="218"/>
      <c r="IOP12" s="64"/>
      <c r="IOQ12" s="64"/>
      <c r="IOZ12" s="64"/>
      <c r="IPE12" s="218"/>
      <c r="IPF12" s="64"/>
      <c r="IPG12" s="64"/>
      <c r="IPP12" s="64"/>
      <c r="IPU12" s="218"/>
      <c r="IPV12" s="64"/>
      <c r="IPW12" s="64"/>
      <c r="IQF12" s="64"/>
      <c r="IQK12" s="218"/>
      <c r="IQL12" s="64"/>
      <c r="IQM12" s="64"/>
      <c r="IQV12" s="64"/>
      <c r="IRA12" s="218"/>
      <c r="IRB12" s="64"/>
      <c r="IRC12" s="64"/>
      <c r="IRL12" s="64"/>
      <c r="IRQ12" s="218"/>
      <c r="IRR12" s="64"/>
      <c r="IRS12" s="64"/>
      <c r="ISB12" s="64"/>
      <c r="ISG12" s="218"/>
      <c r="ISH12" s="64"/>
      <c r="ISI12" s="64"/>
      <c r="ISR12" s="64"/>
      <c r="ISW12" s="218"/>
      <c r="ISX12" s="64"/>
      <c r="ISY12" s="64"/>
      <c r="ITH12" s="64"/>
      <c r="ITM12" s="218"/>
      <c r="ITN12" s="64"/>
      <c r="ITO12" s="64"/>
      <c r="ITX12" s="64"/>
      <c r="IUC12" s="218"/>
      <c r="IUD12" s="64"/>
      <c r="IUE12" s="64"/>
      <c r="IUN12" s="64"/>
      <c r="IUS12" s="218"/>
      <c r="IUT12" s="64"/>
      <c r="IUU12" s="64"/>
      <c r="IVD12" s="64"/>
      <c r="IVI12" s="218"/>
      <c r="IVJ12" s="64"/>
      <c r="IVK12" s="64"/>
      <c r="IVT12" s="64"/>
      <c r="IVY12" s="218"/>
      <c r="IVZ12" s="64"/>
      <c r="IWA12" s="64"/>
      <c r="IWJ12" s="64"/>
      <c r="IWO12" s="218"/>
      <c r="IWP12" s="64"/>
      <c r="IWQ12" s="64"/>
      <c r="IWZ12" s="64"/>
      <c r="IXE12" s="218"/>
      <c r="IXF12" s="64"/>
      <c r="IXG12" s="64"/>
      <c r="IXP12" s="64"/>
      <c r="IXU12" s="218"/>
      <c r="IXV12" s="64"/>
      <c r="IXW12" s="64"/>
      <c r="IYF12" s="64"/>
      <c r="IYK12" s="218"/>
      <c r="IYL12" s="64"/>
      <c r="IYM12" s="64"/>
      <c r="IYV12" s="64"/>
      <c r="IZA12" s="218"/>
      <c r="IZB12" s="64"/>
      <c r="IZC12" s="64"/>
      <c r="IZL12" s="64"/>
      <c r="IZQ12" s="218"/>
      <c r="IZR12" s="64"/>
      <c r="IZS12" s="64"/>
      <c r="JAB12" s="64"/>
      <c r="JAG12" s="218"/>
      <c r="JAH12" s="64"/>
      <c r="JAI12" s="64"/>
      <c r="JAR12" s="64"/>
      <c r="JAW12" s="218"/>
      <c r="JAX12" s="64"/>
      <c r="JAY12" s="64"/>
      <c r="JBH12" s="64"/>
      <c r="JBM12" s="218"/>
      <c r="JBN12" s="64"/>
      <c r="JBO12" s="64"/>
      <c r="JBX12" s="64"/>
      <c r="JCC12" s="218"/>
      <c r="JCD12" s="64"/>
      <c r="JCE12" s="64"/>
      <c r="JCN12" s="64"/>
      <c r="JCS12" s="218"/>
      <c r="JCT12" s="64"/>
      <c r="JCU12" s="64"/>
      <c r="JDD12" s="64"/>
      <c r="JDI12" s="218"/>
      <c r="JDJ12" s="64"/>
      <c r="JDK12" s="64"/>
      <c r="JDT12" s="64"/>
      <c r="JDY12" s="218"/>
      <c r="JDZ12" s="64"/>
      <c r="JEA12" s="64"/>
      <c r="JEJ12" s="64"/>
      <c r="JEO12" s="218"/>
      <c r="JEP12" s="64"/>
      <c r="JEQ12" s="64"/>
      <c r="JEZ12" s="64"/>
      <c r="JFE12" s="218"/>
      <c r="JFF12" s="64"/>
      <c r="JFG12" s="64"/>
      <c r="JFP12" s="64"/>
      <c r="JFU12" s="218"/>
      <c r="JFV12" s="64"/>
      <c r="JFW12" s="64"/>
      <c r="JGF12" s="64"/>
      <c r="JGK12" s="218"/>
      <c r="JGL12" s="64"/>
      <c r="JGM12" s="64"/>
      <c r="JGV12" s="64"/>
      <c r="JHA12" s="218"/>
      <c r="JHB12" s="64"/>
      <c r="JHC12" s="64"/>
      <c r="JHL12" s="64"/>
      <c r="JHQ12" s="218"/>
      <c r="JHR12" s="64"/>
      <c r="JHS12" s="64"/>
      <c r="JIB12" s="64"/>
      <c r="JIG12" s="218"/>
      <c r="JIH12" s="64"/>
      <c r="JII12" s="64"/>
      <c r="JIR12" s="64"/>
      <c r="JIW12" s="218"/>
      <c r="JIX12" s="64"/>
      <c r="JIY12" s="64"/>
      <c r="JJH12" s="64"/>
      <c r="JJM12" s="218"/>
      <c r="JJN12" s="64"/>
      <c r="JJO12" s="64"/>
      <c r="JJX12" s="64"/>
      <c r="JKC12" s="218"/>
      <c r="JKD12" s="64"/>
      <c r="JKE12" s="64"/>
      <c r="JKN12" s="64"/>
      <c r="JKS12" s="218"/>
      <c r="JKT12" s="64"/>
      <c r="JKU12" s="64"/>
      <c r="JLD12" s="64"/>
      <c r="JLI12" s="218"/>
      <c r="JLJ12" s="64"/>
      <c r="JLK12" s="64"/>
      <c r="JLT12" s="64"/>
      <c r="JLY12" s="218"/>
      <c r="JLZ12" s="64"/>
      <c r="JMA12" s="64"/>
      <c r="JMJ12" s="64"/>
      <c r="JMO12" s="218"/>
      <c r="JMP12" s="64"/>
      <c r="JMQ12" s="64"/>
      <c r="JMZ12" s="64"/>
      <c r="JNE12" s="218"/>
      <c r="JNF12" s="64"/>
      <c r="JNG12" s="64"/>
      <c r="JNP12" s="64"/>
      <c r="JNU12" s="218"/>
      <c r="JNV12" s="64"/>
      <c r="JNW12" s="64"/>
      <c r="JOF12" s="64"/>
      <c r="JOK12" s="218"/>
      <c r="JOL12" s="64"/>
      <c r="JOM12" s="64"/>
      <c r="JOV12" s="64"/>
      <c r="JPA12" s="218"/>
      <c r="JPB12" s="64"/>
      <c r="JPC12" s="64"/>
      <c r="JPL12" s="64"/>
      <c r="JPQ12" s="218"/>
      <c r="JPR12" s="64"/>
      <c r="JPS12" s="64"/>
      <c r="JQB12" s="64"/>
      <c r="JQG12" s="218"/>
      <c r="JQH12" s="64"/>
      <c r="JQI12" s="64"/>
      <c r="JQR12" s="64"/>
      <c r="JQW12" s="218"/>
      <c r="JQX12" s="64"/>
      <c r="JQY12" s="64"/>
      <c r="JRH12" s="64"/>
      <c r="JRM12" s="218"/>
      <c r="JRN12" s="64"/>
      <c r="JRO12" s="64"/>
      <c r="JRX12" s="64"/>
      <c r="JSC12" s="218"/>
      <c r="JSD12" s="64"/>
      <c r="JSE12" s="64"/>
      <c r="JSN12" s="64"/>
      <c r="JSS12" s="218"/>
      <c r="JST12" s="64"/>
      <c r="JSU12" s="64"/>
      <c r="JTD12" s="64"/>
      <c r="JTI12" s="218"/>
      <c r="JTJ12" s="64"/>
      <c r="JTK12" s="64"/>
      <c r="JTT12" s="64"/>
      <c r="JTY12" s="218"/>
      <c r="JTZ12" s="64"/>
      <c r="JUA12" s="64"/>
      <c r="JUJ12" s="64"/>
      <c r="JUO12" s="218"/>
      <c r="JUP12" s="64"/>
      <c r="JUQ12" s="64"/>
      <c r="JUZ12" s="64"/>
      <c r="JVE12" s="218"/>
      <c r="JVF12" s="64"/>
      <c r="JVG12" s="64"/>
      <c r="JVP12" s="64"/>
      <c r="JVU12" s="218"/>
      <c r="JVV12" s="64"/>
      <c r="JVW12" s="64"/>
      <c r="JWF12" s="64"/>
      <c r="JWK12" s="218"/>
      <c r="JWL12" s="64"/>
      <c r="JWM12" s="64"/>
      <c r="JWV12" s="64"/>
      <c r="JXA12" s="218"/>
      <c r="JXB12" s="64"/>
      <c r="JXC12" s="64"/>
      <c r="JXL12" s="64"/>
      <c r="JXQ12" s="218"/>
      <c r="JXR12" s="64"/>
      <c r="JXS12" s="64"/>
      <c r="JYB12" s="64"/>
      <c r="JYG12" s="218"/>
      <c r="JYH12" s="64"/>
      <c r="JYI12" s="64"/>
      <c r="JYR12" s="64"/>
      <c r="JYW12" s="218"/>
      <c r="JYX12" s="64"/>
      <c r="JYY12" s="64"/>
      <c r="JZH12" s="64"/>
      <c r="JZM12" s="218"/>
      <c r="JZN12" s="64"/>
      <c r="JZO12" s="64"/>
      <c r="JZX12" s="64"/>
      <c r="KAC12" s="218"/>
      <c r="KAD12" s="64"/>
      <c r="KAE12" s="64"/>
      <c r="KAN12" s="64"/>
      <c r="KAS12" s="218"/>
      <c r="KAT12" s="64"/>
      <c r="KAU12" s="64"/>
      <c r="KBD12" s="64"/>
      <c r="KBI12" s="218"/>
      <c r="KBJ12" s="64"/>
      <c r="KBK12" s="64"/>
      <c r="KBT12" s="64"/>
      <c r="KBY12" s="218"/>
      <c r="KBZ12" s="64"/>
      <c r="KCA12" s="64"/>
      <c r="KCJ12" s="64"/>
      <c r="KCO12" s="218"/>
      <c r="KCP12" s="64"/>
      <c r="KCQ12" s="64"/>
      <c r="KCZ12" s="64"/>
      <c r="KDE12" s="218"/>
      <c r="KDF12" s="64"/>
      <c r="KDG12" s="64"/>
      <c r="KDP12" s="64"/>
      <c r="KDU12" s="218"/>
      <c r="KDV12" s="64"/>
      <c r="KDW12" s="64"/>
      <c r="KEF12" s="64"/>
      <c r="KEK12" s="218"/>
      <c r="KEL12" s="64"/>
      <c r="KEM12" s="64"/>
      <c r="KEV12" s="64"/>
      <c r="KFA12" s="218"/>
      <c r="KFB12" s="64"/>
      <c r="KFC12" s="64"/>
      <c r="KFL12" s="64"/>
      <c r="KFQ12" s="218"/>
      <c r="KFR12" s="64"/>
      <c r="KFS12" s="64"/>
      <c r="KGB12" s="64"/>
      <c r="KGG12" s="218"/>
      <c r="KGH12" s="64"/>
      <c r="KGI12" s="64"/>
      <c r="KGR12" s="64"/>
      <c r="KGW12" s="218"/>
      <c r="KGX12" s="64"/>
      <c r="KGY12" s="64"/>
      <c r="KHH12" s="64"/>
      <c r="KHM12" s="218"/>
      <c r="KHN12" s="64"/>
      <c r="KHO12" s="64"/>
      <c r="KHX12" s="64"/>
      <c r="KIC12" s="218"/>
      <c r="KID12" s="64"/>
      <c r="KIE12" s="64"/>
      <c r="KIN12" s="64"/>
      <c r="KIS12" s="218"/>
      <c r="KIT12" s="64"/>
      <c r="KIU12" s="64"/>
      <c r="KJD12" s="64"/>
      <c r="KJI12" s="218"/>
      <c r="KJJ12" s="64"/>
      <c r="KJK12" s="64"/>
      <c r="KJT12" s="64"/>
      <c r="KJY12" s="218"/>
      <c r="KJZ12" s="64"/>
      <c r="KKA12" s="64"/>
      <c r="KKJ12" s="64"/>
      <c r="KKO12" s="218"/>
      <c r="KKP12" s="64"/>
      <c r="KKQ12" s="64"/>
      <c r="KKZ12" s="64"/>
      <c r="KLE12" s="218"/>
      <c r="KLF12" s="64"/>
      <c r="KLG12" s="64"/>
      <c r="KLP12" s="64"/>
      <c r="KLU12" s="218"/>
      <c r="KLV12" s="64"/>
      <c r="KLW12" s="64"/>
      <c r="KMF12" s="64"/>
      <c r="KMK12" s="218"/>
      <c r="KML12" s="64"/>
      <c r="KMM12" s="64"/>
      <c r="KMV12" s="64"/>
      <c r="KNA12" s="218"/>
      <c r="KNB12" s="64"/>
      <c r="KNC12" s="64"/>
      <c r="KNL12" s="64"/>
      <c r="KNQ12" s="218"/>
      <c r="KNR12" s="64"/>
      <c r="KNS12" s="64"/>
      <c r="KOB12" s="64"/>
      <c r="KOG12" s="218"/>
      <c r="KOH12" s="64"/>
      <c r="KOI12" s="64"/>
      <c r="KOR12" s="64"/>
      <c r="KOW12" s="218"/>
      <c r="KOX12" s="64"/>
      <c r="KOY12" s="64"/>
      <c r="KPH12" s="64"/>
      <c r="KPM12" s="218"/>
      <c r="KPN12" s="64"/>
      <c r="KPO12" s="64"/>
      <c r="KPX12" s="64"/>
      <c r="KQC12" s="218"/>
      <c r="KQD12" s="64"/>
      <c r="KQE12" s="64"/>
      <c r="KQN12" s="64"/>
      <c r="KQS12" s="218"/>
      <c r="KQT12" s="64"/>
      <c r="KQU12" s="64"/>
      <c r="KRD12" s="64"/>
      <c r="KRI12" s="218"/>
      <c r="KRJ12" s="64"/>
      <c r="KRK12" s="64"/>
      <c r="KRT12" s="64"/>
      <c r="KRY12" s="218"/>
      <c r="KRZ12" s="64"/>
      <c r="KSA12" s="64"/>
      <c r="KSJ12" s="64"/>
      <c r="KSO12" s="218"/>
      <c r="KSP12" s="64"/>
      <c r="KSQ12" s="64"/>
      <c r="KSZ12" s="64"/>
      <c r="KTE12" s="218"/>
      <c r="KTF12" s="64"/>
      <c r="KTG12" s="64"/>
      <c r="KTP12" s="64"/>
      <c r="KTU12" s="218"/>
      <c r="KTV12" s="64"/>
      <c r="KTW12" s="64"/>
      <c r="KUF12" s="64"/>
      <c r="KUK12" s="218"/>
      <c r="KUL12" s="64"/>
      <c r="KUM12" s="64"/>
      <c r="KUV12" s="64"/>
      <c r="KVA12" s="218"/>
      <c r="KVB12" s="64"/>
      <c r="KVC12" s="64"/>
      <c r="KVL12" s="64"/>
      <c r="KVQ12" s="218"/>
      <c r="KVR12" s="64"/>
      <c r="KVS12" s="64"/>
      <c r="KWB12" s="64"/>
      <c r="KWG12" s="218"/>
      <c r="KWH12" s="64"/>
      <c r="KWI12" s="64"/>
      <c r="KWR12" s="64"/>
      <c r="KWW12" s="218"/>
      <c r="KWX12" s="64"/>
      <c r="KWY12" s="64"/>
      <c r="KXH12" s="64"/>
      <c r="KXM12" s="218"/>
      <c r="KXN12" s="64"/>
      <c r="KXO12" s="64"/>
      <c r="KXX12" s="64"/>
      <c r="KYC12" s="218"/>
      <c r="KYD12" s="64"/>
      <c r="KYE12" s="64"/>
      <c r="KYN12" s="64"/>
      <c r="KYS12" s="218"/>
      <c r="KYT12" s="64"/>
      <c r="KYU12" s="64"/>
      <c r="KZD12" s="64"/>
      <c r="KZI12" s="218"/>
      <c r="KZJ12" s="64"/>
      <c r="KZK12" s="64"/>
      <c r="KZT12" s="64"/>
      <c r="KZY12" s="218"/>
      <c r="KZZ12" s="64"/>
      <c r="LAA12" s="64"/>
      <c r="LAJ12" s="64"/>
      <c r="LAO12" s="218"/>
      <c r="LAP12" s="64"/>
      <c r="LAQ12" s="64"/>
      <c r="LAZ12" s="64"/>
      <c r="LBE12" s="218"/>
      <c r="LBF12" s="64"/>
      <c r="LBG12" s="64"/>
      <c r="LBP12" s="64"/>
      <c r="LBU12" s="218"/>
      <c r="LBV12" s="64"/>
      <c r="LBW12" s="64"/>
      <c r="LCF12" s="64"/>
      <c r="LCK12" s="218"/>
      <c r="LCL12" s="64"/>
      <c r="LCM12" s="64"/>
      <c r="LCV12" s="64"/>
      <c r="LDA12" s="218"/>
      <c r="LDB12" s="64"/>
      <c r="LDC12" s="64"/>
      <c r="LDL12" s="64"/>
      <c r="LDQ12" s="218"/>
      <c r="LDR12" s="64"/>
      <c r="LDS12" s="64"/>
      <c r="LEB12" s="64"/>
      <c r="LEG12" s="218"/>
      <c r="LEH12" s="64"/>
      <c r="LEI12" s="64"/>
      <c r="LER12" s="64"/>
      <c r="LEW12" s="218"/>
      <c r="LEX12" s="64"/>
      <c r="LEY12" s="64"/>
      <c r="LFH12" s="64"/>
      <c r="LFM12" s="218"/>
      <c r="LFN12" s="64"/>
      <c r="LFO12" s="64"/>
      <c r="LFX12" s="64"/>
      <c r="LGC12" s="218"/>
      <c r="LGD12" s="64"/>
      <c r="LGE12" s="64"/>
      <c r="LGN12" s="64"/>
      <c r="LGS12" s="218"/>
      <c r="LGT12" s="64"/>
      <c r="LGU12" s="64"/>
      <c r="LHD12" s="64"/>
      <c r="LHI12" s="218"/>
      <c r="LHJ12" s="64"/>
      <c r="LHK12" s="64"/>
      <c r="LHT12" s="64"/>
      <c r="LHY12" s="218"/>
      <c r="LHZ12" s="64"/>
      <c r="LIA12" s="64"/>
      <c r="LIJ12" s="64"/>
      <c r="LIO12" s="218"/>
      <c r="LIP12" s="64"/>
      <c r="LIQ12" s="64"/>
      <c r="LIZ12" s="64"/>
      <c r="LJE12" s="218"/>
      <c r="LJF12" s="64"/>
      <c r="LJG12" s="64"/>
      <c r="LJP12" s="64"/>
      <c r="LJU12" s="218"/>
      <c r="LJV12" s="64"/>
      <c r="LJW12" s="64"/>
      <c r="LKF12" s="64"/>
      <c r="LKK12" s="218"/>
      <c r="LKL12" s="64"/>
      <c r="LKM12" s="64"/>
      <c r="LKV12" s="64"/>
      <c r="LLA12" s="218"/>
      <c r="LLB12" s="64"/>
      <c r="LLC12" s="64"/>
      <c r="LLL12" s="64"/>
      <c r="LLQ12" s="218"/>
      <c r="LLR12" s="64"/>
      <c r="LLS12" s="64"/>
      <c r="LMB12" s="64"/>
      <c r="LMG12" s="218"/>
      <c r="LMH12" s="64"/>
      <c r="LMI12" s="64"/>
      <c r="LMR12" s="64"/>
      <c r="LMW12" s="218"/>
      <c r="LMX12" s="64"/>
      <c r="LMY12" s="64"/>
      <c r="LNH12" s="64"/>
      <c r="LNM12" s="218"/>
      <c r="LNN12" s="64"/>
      <c r="LNO12" s="64"/>
      <c r="LNX12" s="64"/>
      <c r="LOC12" s="218"/>
      <c r="LOD12" s="64"/>
      <c r="LOE12" s="64"/>
      <c r="LON12" s="64"/>
      <c r="LOS12" s="218"/>
      <c r="LOT12" s="64"/>
      <c r="LOU12" s="64"/>
      <c r="LPD12" s="64"/>
      <c r="LPI12" s="218"/>
      <c r="LPJ12" s="64"/>
      <c r="LPK12" s="64"/>
      <c r="LPT12" s="64"/>
      <c r="LPY12" s="218"/>
      <c r="LPZ12" s="64"/>
      <c r="LQA12" s="64"/>
      <c r="LQJ12" s="64"/>
      <c r="LQO12" s="218"/>
      <c r="LQP12" s="64"/>
      <c r="LQQ12" s="64"/>
      <c r="LQZ12" s="64"/>
      <c r="LRE12" s="218"/>
      <c r="LRF12" s="64"/>
      <c r="LRG12" s="64"/>
      <c r="LRP12" s="64"/>
      <c r="LRU12" s="218"/>
      <c r="LRV12" s="64"/>
      <c r="LRW12" s="64"/>
      <c r="LSF12" s="64"/>
      <c r="LSK12" s="218"/>
      <c r="LSL12" s="64"/>
      <c r="LSM12" s="64"/>
      <c r="LSV12" s="64"/>
      <c r="LTA12" s="218"/>
      <c r="LTB12" s="64"/>
      <c r="LTC12" s="64"/>
      <c r="LTL12" s="64"/>
      <c r="LTQ12" s="218"/>
      <c r="LTR12" s="64"/>
      <c r="LTS12" s="64"/>
      <c r="LUB12" s="64"/>
      <c r="LUG12" s="218"/>
      <c r="LUH12" s="64"/>
      <c r="LUI12" s="64"/>
      <c r="LUR12" s="64"/>
      <c r="LUW12" s="218"/>
      <c r="LUX12" s="64"/>
      <c r="LUY12" s="64"/>
      <c r="LVH12" s="64"/>
      <c r="LVM12" s="218"/>
      <c r="LVN12" s="64"/>
      <c r="LVO12" s="64"/>
      <c r="LVX12" s="64"/>
      <c r="LWC12" s="218"/>
      <c r="LWD12" s="64"/>
      <c r="LWE12" s="64"/>
      <c r="LWN12" s="64"/>
      <c r="LWS12" s="218"/>
      <c r="LWT12" s="64"/>
      <c r="LWU12" s="64"/>
      <c r="LXD12" s="64"/>
      <c r="LXI12" s="218"/>
      <c r="LXJ12" s="64"/>
      <c r="LXK12" s="64"/>
      <c r="LXT12" s="64"/>
      <c r="LXY12" s="218"/>
      <c r="LXZ12" s="64"/>
      <c r="LYA12" s="64"/>
      <c r="LYJ12" s="64"/>
      <c r="LYO12" s="218"/>
      <c r="LYP12" s="64"/>
      <c r="LYQ12" s="64"/>
      <c r="LYZ12" s="64"/>
      <c r="LZE12" s="218"/>
      <c r="LZF12" s="64"/>
      <c r="LZG12" s="64"/>
      <c r="LZP12" s="64"/>
      <c r="LZU12" s="218"/>
      <c r="LZV12" s="64"/>
      <c r="LZW12" s="64"/>
      <c r="MAF12" s="64"/>
      <c r="MAK12" s="218"/>
      <c r="MAL12" s="64"/>
      <c r="MAM12" s="64"/>
      <c r="MAV12" s="64"/>
      <c r="MBA12" s="218"/>
      <c r="MBB12" s="64"/>
      <c r="MBC12" s="64"/>
      <c r="MBL12" s="64"/>
      <c r="MBQ12" s="218"/>
      <c r="MBR12" s="64"/>
      <c r="MBS12" s="64"/>
      <c r="MCB12" s="64"/>
      <c r="MCG12" s="218"/>
      <c r="MCH12" s="64"/>
      <c r="MCI12" s="64"/>
      <c r="MCR12" s="64"/>
      <c r="MCW12" s="218"/>
      <c r="MCX12" s="64"/>
      <c r="MCY12" s="64"/>
      <c r="MDH12" s="64"/>
      <c r="MDM12" s="218"/>
      <c r="MDN12" s="64"/>
      <c r="MDO12" s="64"/>
      <c r="MDX12" s="64"/>
      <c r="MEC12" s="218"/>
      <c r="MED12" s="64"/>
      <c r="MEE12" s="64"/>
      <c r="MEN12" s="64"/>
      <c r="MES12" s="218"/>
      <c r="MET12" s="64"/>
      <c r="MEU12" s="64"/>
      <c r="MFD12" s="64"/>
      <c r="MFI12" s="218"/>
      <c r="MFJ12" s="64"/>
      <c r="MFK12" s="64"/>
      <c r="MFT12" s="64"/>
      <c r="MFY12" s="218"/>
      <c r="MFZ12" s="64"/>
      <c r="MGA12" s="64"/>
      <c r="MGJ12" s="64"/>
      <c r="MGO12" s="218"/>
      <c r="MGP12" s="64"/>
      <c r="MGQ12" s="64"/>
      <c r="MGZ12" s="64"/>
      <c r="MHE12" s="218"/>
      <c r="MHF12" s="64"/>
      <c r="MHG12" s="64"/>
      <c r="MHP12" s="64"/>
      <c r="MHU12" s="218"/>
      <c r="MHV12" s="64"/>
      <c r="MHW12" s="64"/>
      <c r="MIF12" s="64"/>
      <c r="MIK12" s="218"/>
      <c r="MIL12" s="64"/>
      <c r="MIM12" s="64"/>
      <c r="MIV12" s="64"/>
      <c r="MJA12" s="218"/>
      <c r="MJB12" s="64"/>
      <c r="MJC12" s="64"/>
      <c r="MJL12" s="64"/>
      <c r="MJQ12" s="218"/>
      <c r="MJR12" s="64"/>
      <c r="MJS12" s="64"/>
      <c r="MKB12" s="64"/>
      <c r="MKG12" s="218"/>
      <c r="MKH12" s="64"/>
      <c r="MKI12" s="64"/>
      <c r="MKR12" s="64"/>
      <c r="MKW12" s="218"/>
      <c r="MKX12" s="64"/>
      <c r="MKY12" s="64"/>
      <c r="MLH12" s="64"/>
      <c r="MLM12" s="218"/>
      <c r="MLN12" s="64"/>
      <c r="MLO12" s="64"/>
      <c r="MLX12" s="64"/>
      <c r="MMC12" s="218"/>
      <c r="MMD12" s="64"/>
      <c r="MME12" s="64"/>
      <c r="MMN12" s="64"/>
      <c r="MMS12" s="218"/>
      <c r="MMT12" s="64"/>
      <c r="MMU12" s="64"/>
      <c r="MND12" s="64"/>
      <c r="MNI12" s="218"/>
      <c r="MNJ12" s="64"/>
      <c r="MNK12" s="64"/>
      <c r="MNT12" s="64"/>
      <c r="MNY12" s="218"/>
      <c r="MNZ12" s="64"/>
      <c r="MOA12" s="64"/>
      <c r="MOJ12" s="64"/>
      <c r="MOO12" s="218"/>
      <c r="MOP12" s="64"/>
      <c r="MOQ12" s="64"/>
      <c r="MOZ12" s="64"/>
      <c r="MPE12" s="218"/>
      <c r="MPF12" s="64"/>
      <c r="MPG12" s="64"/>
      <c r="MPP12" s="64"/>
      <c r="MPU12" s="218"/>
      <c r="MPV12" s="64"/>
      <c r="MPW12" s="64"/>
      <c r="MQF12" s="64"/>
      <c r="MQK12" s="218"/>
      <c r="MQL12" s="64"/>
      <c r="MQM12" s="64"/>
      <c r="MQV12" s="64"/>
      <c r="MRA12" s="218"/>
      <c r="MRB12" s="64"/>
      <c r="MRC12" s="64"/>
      <c r="MRL12" s="64"/>
      <c r="MRQ12" s="218"/>
      <c r="MRR12" s="64"/>
      <c r="MRS12" s="64"/>
      <c r="MSB12" s="64"/>
      <c r="MSG12" s="218"/>
      <c r="MSH12" s="64"/>
      <c r="MSI12" s="64"/>
      <c r="MSR12" s="64"/>
      <c r="MSW12" s="218"/>
      <c r="MSX12" s="64"/>
      <c r="MSY12" s="64"/>
      <c r="MTH12" s="64"/>
      <c r="MTM12" s="218"/>
      <c r="MTN12" s="64"/>
      <c r="MTO12" s="64"/>
      <c r="MTX12" s="64"/>
      <c r="MUC12" s="218"/>
      <c r="MUD12" s="64"/>
      <c r="MUE12" s="64"/>
      <c r="MUN12" s="64"/>
      <c r="MUS12" s="218"/>
      <c r="MUT12" s="64"/>
      <c r="MUU12" s="64"/>
      <c r="MVD12" s="64"/>
      <c r="MVI12" s="218"/>
      <c r="MVJ12" s="64"/>
      <c r="MVK12" s="64"/>
      <c r="MVT12" s="64"/>
      <c r="MVY12" s="218"/>
      <c r="MVZ12" s="64"/>
      <c r="MWA12" s="64"/>
      <c r="MWJ12" s="64"/>
      <c r="MWO12" s="218"/>
      <c r="MWP12" s="64"/>
      <c r="MWQ12" s="64"/>
      <c r="MWZ12" s="64"/>
      <c r="MXE12" s="218"/>
      <c r="MXF12" s="64"/>
      <c r="MXG12" s="64"/>
      <c r="MXP12" s="64"/>
      <c r="MXU12" s="218"/>
      <c r="MXV12" s="64"/>
      <c r="MXW12" s="64"/>
      <c r="MYF12" s="64"/>
      <c r="MYK12" s="218"/>
      <c r="MYL12" s="64"/>
      <c r="MYM12" s="64"/>
      <c r="MYV12" s="64"/>
      <c r="MZA12" s="218"/>
      <c r="MZB12" s="64"/>
      <c r="MZC12" s="64"/>
      <c r="MZL12" s="64"/>
      <c r="MZQ12" s="218"/>
      <c r="MZR12" s="64"/>
      <c r="MZS12" s="64"/>
      <c r="NAB12" s="64"/>
      <c r="NAG12" s="218"/>
      <c r="NAH12" s="64"/>
      <c r="NAI12" s="64"/>
      <c r="NAR12" s="64"/>
      <c r="NAW12" s="218"/>
      <c r="NAX12" s="64"/>
      <c r="NAY12" s="64"/>
      <c r="NBH12" s="64"/>
      <c r="NBM12" s="218"/>
      <c r="NBN12" s="64"/>
      <c r="NBO12" s="64"/>
      <c r="NBX12" s="64"/>
      <c r="NCC12" s="218"/>
      <c r="NCD12" s="64"/>
      <c r="NCE12" s="64"/>
      <c r="NCN12" s="64"/>
      <c r="NCS12" s="218"/>
      <c r="NCT12" s="64"/>
      <c r="NCU12" s="64"/>
      <c r="NDD12" s="64"/>
      <c r="NDI12" s="218"/>
      <c r="NDJ12" s="64"/>
      <c r="NDK12" s="64"/>
      <c r="NDT12" s="64"/>
      <c r="NDY12" s="218"/>
      <c r="NDZ12" s="64"/>
      <c r="NEA12" s="64"/>
      <c r="NEJ12" s="64"/>
      <c r="NEO12" s="218"/>
      <c r="NEP12" s="64"/>
      <c r="NEQ12" s="64"/>
      <c r="NEZ12" s="64"/>
      <c r="NFE12" s="218"/>
      <c r="NFF12" s="64"/>
      <c r="NFG12" s="64"/>
      <c r="NFP12" s="64"/>
      <c r="NFU12" s="218"/>
      <c r="NFV12" s="64"/>
      <c r="NFW12" s="64"/>
      <c r="NGF12" s="64"/>
      <c r="NGK12" s="218"/>
      <c r="NGL12" s="64"/>
      <c r="NGM12" s="64"/>
      <c r="NGV12" s="64"/>
      <c r="NHA12" s="218"/>
      <c r="NHB12" s="64"/>
      <c r="NHC12" s="64"/>
      <c r="NHL12" s="64"/>
      <c r="NHQ12" s="218"/>
      <c r="NHR12" s="64"/>
      <c r="NHS12" s="64"/>
      <c r="NIB12" s="64"/>
      <c r="NIG12" s="218"/>
      <c r="NIH12" s="64"/>
      <c r="NII12" s="64"/>
      <c r="NIR12" s="64"/>
      <c r="NIW12" s="218"/>
      <c r="NIX12" s="64"/>
      <c r="NIY12" s="64"/>
      <c r="NJH12" s="64"/>
      <c r="NJM12" s="218"/>
      <c r="NJN12" s="64"/>
      <c r="NJO12" s="64"/>
      <c r="NJX12" s="64"/>
      <c r="NKC12" s="218"/>
      <c r="NKD12" s="64"/>
      <c r="NKE12" s="64"/>
      <c r="NKN12" s="64"/>
      <c r="NKS12" s="218"/>
      <c r="NKT12" s="64"/>
      <c r="NKU12" s="64"/>
      <c r="NLD12" s="64"/>
      <c r="NLI12" s="218"/>
      <c r="NLJ12" s="64"/>
      <c r="NLK12" s="64"/>
      <c r="NLT12" s="64"/>
      <c r="NLY12" s="218"/>
      <c r="NLZ12" s="64"/>
      <c r="NMA12" s="64"/>
      <c r="NMJ12" s="64"/>
      <c r="NMO12" s="218"/>
      <c r="NMP12" s="64"/>
      <c r="NMQ12" s="64"/>
      <c r="NMZ12" s="64"/>
      <c r="NNE12" s="218"/>
      <c r="NNF12" s="64"/>
      <c r="NNG12" s="64"/>
      <c r="NNP12" s="64"/>
      <c r="NNU12" s="218"/>
      <c r="NNV12" s="64"/>
      <c r="NNW12" s="64"/>
      <c r="NOF12" s="64"/>
      <c r="NOK12" s="218"/>
      <c r="NOL12" s="64"/>
      <c r="NOM12" s="64"/>
      <c r="NOV12" s="64"/>
      <c r="NPA12" s="218"/>
      <c r="NPB12" s="64"/>
      <c r="NPC12" s="64"/>
      <c r="NPL12" s="64"/>
      <c r="NPQ12" s="218"/>
      <c r="NPR12" s="64"/>
      <c r="NPS12" s="64"/>
      <c r="NQB12" s="64"/>
      <c r="NQG12" s="218"/>
      <c r="NQH12" s="64"/>
      <c r="NQI12" s="64"/>
      <c r="NQR12" s="64"/>
      <c r="NQW12" s="218"/>
      <c r="NQX12" s="64"/>
      <c r="NQY12" s="64"/>
      <c r="NRH12" s="64"/>
      <c r="NRM12" s="218"/>
      <c r="NRN12" s="64"/>
      <c r="NRO12" s="64"/>
      <c r="NRX12" s="64"/>
      <c r="NSC12" s="218"/>
      <c r="NSD12" s="64"/>
      <c r="NSE12" s="64"/>
      <c r="NSN12" s="64"/>
      <c r="NSS12" s="218"/>
      <c r="NST12" s="64"/>
      <c r="NSU12" s="64"/>
      <c r="NTD12" s="64"/>
      <c r="NTI12" s="218"/>
      <c r="NTJ12" s="64"/>
      <c r="NTK12" s="64"/>
      <c r="NTT12" s="64"/>
      <c r="NTY12" s="218"/>
      <c r="NTZ12" s="64"/>
      <c r="NUA12" s="64"/>
      <c r="NUJ12" s="64"/>
      <c r="NUO12" s="218"/>
      <c r="NUP12" s="64"/>
      <c r="NUQ12" s="64"/>
      <c r="NUZ12" s="64"/>
      <c r="NVE12" s="218"/>
      <c r="NVF12" s="64"/>
      <c r="NVG12" s="64"/>
      <c r="NVP12" s="64"/>
      <c r="NVU12" s="218"/>
      <c r="NVV12" s="64"/>
      <c r="NVW12" s="64"/>
      <c r="NWF12" s="64"/>
      <c r="NWK12" s="218"/>
      <c r="NWL12" s="64"/>
      <c r="NWM12" s="64"/>
      <c r="NWV12" s="64"/>
      <c r="NXA12" s="218"/>
      <c r="NXB12" s="64"/>
      <c r="NXC12" s="64"/>
      <c r="NXL12" s="64"/>
      <c r="NXQ12" s="218"/>
      <c r="NXR12" s="64"/>
      <c r="NXS12" s="64"/>
      <c r="NYB12" s="64"/>
      <c r="NYG12" s="218"/>
      <c r="NYH12" s="64"/>
      <c r="NYI12" s="64"/>
      <c r="NYR12" s="64"/>
      <c r="NYW12" s="218"/>
      <c r="NYX12" s="64"/>
      <c r="NYY12" s="64"/>
      <c r="NZH12" s="64"/>
      <c r="NZM12" s="218"/>
      <c r="NZN12" s="64"/>
      <c r="NZO12" s="64"/>
      <c r="NZX12" s="64"/>
      <c r="OAC12" s="218"/>
      <c r="OAD12" s="64"/>
      <c r="OAE12" s="64"/>
      <c r="OAN12" s="64"/>
      <c r="OAS12" s="218"/>
      <c r="OAT12" s="64"/>
      <c r="OAU12" s="64"/>
      <c r="OBD12" s="64"/>
      <c r="OBI12" s="218"/>
      <c r="OBJ12" s="64"/>
      <c r="OBK12" s="64"/>
      <c r="OBT12" s="64"/>
      <c r="OBY12" s="218"/>
      <c r="OBZ12" s="64"/>
      <c r="OCA12" s="64"/>
      <c r="OCJ12" s="64"/>
      <c r="OCO12" s="218"/>
      <c r="OCP12" s="64"/>
      <c r="OCQ12" s="64"/>
      <c r="OCZ12" s="64"/>
      <c r="ODE12" s="218"/>
      <c r="ODF12" s="64"/>
      <c r="ODG12" s="64"/>
      <c r="ODP12" s="64"/>
      <c r="ODU12" s="218"/>
      <c r="ODV12" s="64"/>
      <c r="ODW12" s="64"/>
      <c r="OEF12" s="64"/>
      <c r="OEK12" s="218"/>
      <c r="OEL12" s="64"/>
      <c r="OEM12" s="64"/>
      <c r="OEV12" s="64"/>
      <c r="OFA12" s="218"/>
      <c r="OFB12" s="64"/>
      <c r="OFC12" s="64"/>
      <c r="OFL12" s="64"/>
      <c r="OFQ12" s="218"/>
      <c r="OFR12" s="64"/>
      <c r="OFS12" s="64"/>
      <c r="OGB12" s="64"/>
      <c r="OGG12" s="218"/>
      <c r="OGH12" s="64"/>
      <c r="OGI12" s="64"/>
      <c r="OGR12" s="64"/>
      <c r="OGW12" s="218"/>
      <c r="OGX12" s="64"/>
      <c r="OGY12" s="64"/>
      <c r="OHH12" s="64"/>
      <c r="OHM12" s="218"/>
      <c r="OHN12" s="64"/>
      <c r="OHO12" s="64"/>
      <c r="OHX12" s="64"/>
      <c r="OIC12" s="218"/>
      <c r="OID12" s="64"/>
      <c r="OIE12" s="64"/>
      <c r="OIN12" s="64"/>
      <c r="OIS12" s="218"/>
      <c r="OIT12" s="64"/>
      <c r="OIU12" s="64"/>
      <c r="OJD12" s="64"/>
      <c r="OJI12" s="218"/>
      <c r="OJJ12" s="64"/>
      <c r="OJK12" s="64"/>
      <c r="OJT12" s="64"/>
      <c r="OJY12" s="218"/>
      <c r="OJZ12" s="64"/>
      <c r="OKA12" s="64"/>
      <c r="OKJ12" s="64"/>
      <c r="OKO12" s="218"/>
      <c r="OKP12" s="64"/>
      <c r="OKQ12" s="64"/>
      <c r="OKZ12" s="64"/>
      <c r="OLE12" s="218"/>
      <c r="OLF12" s="64"/>
      <c r="OLG12" s="64"/>
      <c r="OLP12" s="64"/>
      <c r="OLU12" s="218"/>
      <c r="OLV12" s="64"/>
      <c r="OLW12" s="64"/>
      <c r="OMF12" s="64"/>
      <c r="OMK12" s="218"/>
      <c r="OML12" s="64"/>
      <c r="OMM12" s="64"/>
      <c r="OMV12" s="64"/>
      <c r="ONA12" s="218"/>
      <c r="ONB12" s="64"/>
      <c r="ONC12" s="64"/>
      <c r="ONL12" s="64"/>
      <c r="ONQ12" s="218"/>
      <c r="ONR12" s="64"/>
      <c r="ONS12" s="64"/>
      <c r="OOB12" s="64"/>
      <c r="OOG12" s="218"/>
      <c r="OOH12" s="64"/>
      <c r="OOI12" s="64"/>
      <c r="OOR12" s="64"/>
      <c r="OOW12" s="218"/>
      <c r="OOX12" s="64"/>
      <c r="OOY12" s="64"/>
      <c r="OPH12" s="64"/>
      <c r="OPM12" s="218"/>
      <c r="OPN12" s="64"/>
      <c r="OPO12" s="64"/>
      <c r="OPX12" s="64"/>
      <c r="OQC12" s="218"/>
      <c r="OQD12" s="64"/>
      <c r="OQE12" s="64"/>
      <c r="OQN12" s="64"/>
      <c r="OQS12" s="218"/>
      <c r="OQT12" s="64"/>
      <c r="OQU12" s="64"/>
      <c r="ORD12" s="64"/>
      <c r="ORI12" s="218"/>
      <c r="ORJ12" s="64"/>
      <c r="ORK12" s="64"/>
      <c r="ORT12" s="64"/>
      <c r="ORY12" s="218"/>
      <c r="ORZ12" s="64"/>
      <c r="OSA12" s="64"/>
      <c r="OSJ12" s="64"/>
      <c r="OSO12" s="218"/>
      <c r="OSP12" s="64"/>
      <c r="OSQ12" s="64"/>
      <c r="OSZ12" s="64"/>
      <c r="OTE12" s="218"/>
      <c r="OTF12" s="64"/>
      <c r="OTG12" s="64"/>
      <c r="OTP12" s="64"/>
      <c r="OTU12" s="218"/>
      <c r="OTV12" s="64"/>
      <c r="OTW12" s="64"/>
      <c r="OUF12" s="64"/>
      <c r="OUK12" s="218"/>
      <c r="OUL12" s="64"/>
      <c r="OUM12" s="64"/>
      <c r="OUV12" s="64"/>
      <c r="OVA12" s="218"/>
      <c r="OVB12" s="64"/>
      <c r="OVC12" s="64"/>
      <c r="OVL12" s="64"/>
      <c r="OVQ12" s="218"/>
      <c r="OVR12" s="64"/>
      <c r="OVS12" s="64"/>
      <c r="OWB12" s="64"/>
      <c r="OWG12" s="218"/>
      <c r="OWH12" s="64"/>
      <c r="OWI12" s="64"/>
      <c r="OWR12" s="64"/>
      <c r="OWW12" s="218"/>
      <c r="OWX12" s="64"/>
      <c r="OWY12" s="64"/>
      <c r="OXH12" s="64"/>
      <c r="OXM12" s="218"/>
      <c r="OXN12" s="64"/>
      <c r="OXO12" s="64"/>
      <c r="OXX12" s="64"/>
      <c r="OYC12" s="218"/>
      <c r="OYD12" s="64"/>
      <c r="OYE12" s="64"/>
      <c r="OYN12" s="64"/>
      <c r="OYS12" s="218"/>
      <c r="OYT12" s="64"/>
      <c r="OYU12" s="64"/>
      <c r="OZD12" s="64"/>
      <c r="OZI12" s="218"/>
      <c r="OZJ12" s="64"/>
      <c r="OZK12" s="64"/>
      <c r="OZT12" s="64"/>
      <c r="OZY12" s="218"/>
      <c r="OZZ12" s="64"/>
      <c r="PAA12" s="64"/>
      <c r="PAJ12" s="64"/>
      <c r="PAO12" s="218"/>
      <c r="PAP12" s="64"/>
      <c r="PAQ12" s="64"/>
      <c r="PAZ12" s="64"/>
      <c r="PBE12" s="218"/>
      <c r="PBF12" s="64"/>
      <c r="PBG12" s="64"/>
      <c r="PBP12" s="64"/>
      <c r="PBU12" s="218"/>
      <c r="PBV12" s="64"/>
      <c r="PBW12" s="64"/>
      <c r="PCF12" s="64"/>
      <c r="PCK12" s="218"/>
      <c r="PCL12" s="64"/>
      <c r="PCM12" s="64"/>
      <c r="PCV12" s="64"/>
      <c r="PDA12" s="218"/>
      <c r="PDB12" s="64"/>
      <c r="PDC12" s="64"/>
      <c r="PDL12" s="64"/>
      <c r="PDQ12" s="218"/>
      <c r="PDR12" s="64"/>
      <c r="PDS12" s="64"/>
      <c r="PEB12" s="64"/>
      <c r="PEG12" s="218"/>
      <c r="PEH12" s="64"/>
      <c r="PEI12" s="64"/>
      <c r="PER12" s="64"/>
      <c r="PEW12" s="218"/>
      <c r="PEX12" s="64"/>
      <c r="PEY12" s="64"/>
      <c r="PFH12" s="64"/>
      <c r="PFM12" s="218"/>
      <c r="PFN12" s="64"/>
      <c r="PFO12" s="64"/>
      <c r="PFX12" s="64"/>
      <c r="PGC12" s="218"/>
      <c r="PGD12" s="64"/>
      <c r="PGE12" s="64"/>
      <c r="PGN12" s="64"/>
      <c r="PGS12" s="218"/>
      <c r="PGT12" s="64"/>
      <c r="PGU12" s="64"/>
      <c r="PHD12" s="64"/>
      <c r="PHI12" s="218"/>
      <c r="PHJ12" s="64"/>
      <c r="PHK12" s="64"/>
      <c r="PHT12" s="64"/>
      <c r="PHY12" s="218"/>
      <c r="PHZ12" s="64"/>
      <c r="PIA12" s="64"/>
      <c r="PIJ12" s="64"/>
      <c r="PIO12" s="218"/>
      <c r="PIP12" s="64"/>
      <c r="PIQ12" s="64"/>
      <c r="PIZ12" s="64"/>
      <c r="PJE12" s="218"/>
      <c r="PJF12" s="64"/>
      <c r="PJG12" s="64"/>
      <c r="PJP12" s="64"/>
      <c r="PJU12" s="218"/>
      <c r="PJV12" s="64"/>
      <c r="PJW12" s="64"/>
      <c r="PKF12" s="64"/>
      <c r="PKK12" s="218"/>
      <c r="PKL12" s="64"/>
      <c r="PKM12" s="64"/>
      <c r="PKV12" s="64"/>
      <c r="PLA12" s="218"/>
      <c r="PLB12" s="64"/>
      <c r="PLC12" s="64"/>
      <c r="PLL12" s="64"/>
      <c r="PLQ12" s="218"/>
      <c r="PLR12" s="64"/>
      <c r="PLS12" s="64"/>
      <c r="PMB12" s="64"/>
      <c r="PMG12" s="218"/>
      <c r="PMH12" s="64"/>
      <c r="PMI12" s="64"/>
      <c r="PMR12" s="64"/>
      <c r="PMW12" s="218"/>
      <c r="PMX12" s="64"/>
      <c r="PMY12" s="64"/>
      <c r="PNH12" s="64"/>
      <c r="PNM12" s="218"/>
      <c r="PNN12" s="64"/>
      <c r="PNO12" s="64"/>
      <c r="PNX12" s="64"/>
      <c r="POC12" s="218"/>
      <c r="POD12" s="64"/>
      <c r="POE12" s="64"/>
      <c r="PON12" s="64"/>
      <c r="POS12" s="218"/>
      <c r="POT12" s="64"/>
      <c r="POU12" s="64"/>
      <c r="PPD12" s="64"/>
      <c r="PPI12" s="218"/>
      <c r="PPJ12" s="64"/>
      <c r="PPK12" s="64"/>
      <c r="PPT12" s="64"/>
      <c r="PPY12" s="218"/>
      <c r="PPZ12" s="64"/>
      <c r="PQA12" s="64"/>
      <c r="PQJ12" s="64"/>
      <c r="PQO12" s="218"/>
      <c r="PQP12" s="64"/>
      <c r="PQQ12" s="64"/>
      <c r="PQZ12" s="64"/>
      <c r="PRE12" s="218"/>
      <c r="PRF12" s="64"/>
      <c r="PRG12" s="64"/>
      <c r="PRP12" s="64"/>
      <c r="PRU12" s="218"/>
      <c r="PRV12" s="64"/>
      <c r="PRW12" s="64"/>
      <c r="PSF12" s="64"/>
      <c r="PSK12" s="218"/>
      <c r="PSL12" s="64"/>
      <c r="PSM12" s="64"/>
      <c r="PSV12" s="64"/>
      <c r="PTA12" s="218"/>
      <c r="PTB12" s="64"/>
      <c r="PTC12" s="64"/>
      <c r="PTL12" s="64"/>
      <c r="PTQ12" s="218"/>
      <c r="PTR12" s="64"/>
      <c r="PTS12" s="64"/>
      <c r="PUB12" s="64"/>
      <c r="PUG12" s="218"/>
      <c r="PUH12" s="64"/>
      <c r="PUI12" s="64"/>
      <c r="PUR12" s="64"/>
      <c r="PUW12" s="218"/>
      <c r="PUX12" s="64"/>
      <c r="PUY12" s="64"/>
      <c r="PVH12" s="64"/>
      <c r="PVM12" s="218"/>
      <c r="PVN12" s="64"/>
      <c r="PVO12" s="64"/>
      <c r="PVX12" s="64"/>
      <c r="PWC12" s="218"/>
      <c r="PWD12" s="64"/>
      <c r="PWE12" s="64"/>
      <c r="PWN12" s="64"/>
      <c r="PWS12" s="218"/>
      <c r="PWT12" s="64"/>
      <c r="PWU12" s="64"/>
      <c r="PXD12" s="64"/>
      <c r="PXI12" s="218"/>
      <c r="PXJ12" s="64"/>
      <c r="PXK12" s="64"/>
      <c r="PXT12" s="64"/>
      <c r="PXY12" s="218"/>
      <c r="PXZ12" s="64"/>
      <c r="PYA12" s="64"/>
      <c r="PYJ12" s="64"/>
      <c r="PYO12" s="218"/>
      <c r="PYP12" s="64"/>
      <c r="PYQ12" s="64"/>
      <c r="PYZ12" s="64"/>
      <c r="PZE12" s="218"/>
      <c r="PZF12" s="64"/>
      <c r="PZG12" s="64"/>
      <c r="PZP12" s="64"/>
      <c r="PZU12" s="218"/>
      <c r="PZV12" s="64"/>
      <c r="PZW12" s="64"/>
      <c r="QAF12" s="64"/>
      <c r="QAK12" s="218"/>
      <c r="QAL12" s="64"/>
      <c r="QAM12" s="64"/>
      <c r="QAV12" s="64"/>
      <c r="QBA12" s="218"/>
      <c r="QBB12" s="64"/>
      <c r="QBC12" s="64"/>
      <c r="QBL12" s="64"/>
      <c r="QBQ12" s="218"/>
      <c r="QBR12" s="64"/>
      <c r="QBS12" s="64"/>
      <c r="QCB12" s="64"/>
      <c r="QCG12" s="218"/>
      <c r="QCH12" s="64"/>
      <c r="QCI12" s="64"/>
      <c r="QCR12" s="64"/>
      <c r="QCW12" s="218"/>
      <c r="QCX12" s="64"/>
      <c r="QCY12" s="64"/>
      <c r="QDH12" s="64"/>
      <c r="QDM12" s="218"/>
      <c r="QDN12" s="64"/>
      <c r="QDO12" s="64"/>
      <c r="QDX12" s="64"/>
      <c r="QEC12" s="218"/>
      <c r="QED12" s="64"/>
      <c r="QEE12" s="64"/>
      <c r="QEN12" s="64"/>
      <c r="QES12" s="218"/>
      <c r="QET12" s="64"/>
      <c r="QEU12" s="64"/>
      <c r="QFD12" s="64"/>
      <c r="QFI12" s="218"/>
      <c r="QFJ12" s="64"/>
      <c r="QFK12" s="64"/>
      <c r="QFT12" s="64"/>
      <c r="QFY12" s="218"/>
      <c r="QFZ12" s="64"/>
      <c r="QGA12" s="64"/>
      <c r="QGJ12" s="64"/>
      <c r="QGO12" s="218"/>
      <c r="QGP12" s="64"/>
      <c r="QGQ12" s="64"/>
      <c r="QGZ12" s="64"/>
      <c r="QHE12" s="218"/>
      <c r="QHF12" s="64"/>
      <c r="QHG12" s="64"/>
      <c r="QHP12" s="64"/>
      <c r="QHU12" s="218"/>
      <c r="QHV12" s="64"/>
      <c r="QHW12" s="64"/>
      <c r="QIF12" s="64"/>
      <c r="QIK12" s="218"/>
      <c r="QIL12" s="64"/>
      <c r="QIM12" s="64"/>
      <c r="QIV12" s="64"/>
      <c r="QJA12" s="218"/>
      <c r="QJB12" s="64"/>
      <c r="QJC12" s="64"/>
      <c r="QJL12" s="64"/>
      <c r="QJQ12" s="218"/>
      <c r="QJR12" s="64"/>
      <c r="QJS12" s="64"/>
      <c r="QKB12" s="64"/>
      <c r="QKG12" s="218"/>
      <c r="QKH12" s="64"/>
      <c r="QKI12" s="64"/>
      <c r="QKR12" s="64"/>
      <c r="QKW12" s="218"/>
      <c r="QKX12" s="64"/>
      <c r="QKY12" s="64"/>
      <c r="QLH12" s="64"/>
      <c r="QLM12" s="218"/>
      <c r="QLN12" s="64"/>
      <c r="QLO12" s="64"/>
      <c r="QLX12" s="64"/>
      <c r="QMC12" s="218"/>
      <c r="QMD12" s="64"/>
      <c r="QME12" s="64"/>
      <c r="QMN12" s="64"/>
      <c r="QMS12" s="218"/>
      <c r="QMT12" s="64"/>
      <c r="QMU12" s="64"/>
      <c r="QND12" s="64"/>
      <c r="QNI12" s="218"/>
      <c r="QNJ12" s="64"/>
      <c r="QNK12" s="64"/>
      <c r="QNT12" s="64"/>
      <c r="QNY12" s="218"/>
      <c r="QNZ12" s="64"/>
      <c r="QOA12" s="64"/>
      <c r="QOJ12" s="64"/>
      <c r="QOO12" s="218"/>
      <c r="QOP12" s="64"/>
      <c r="QOQ12" s="64"/>
      <c r="QOZ12" s="64"/>
      <c r="QPE12" s="218"/>
      <c r="QPF12" s="64"/>
      <c r="QPG12" s="64"/>
      <c r="QPP12" s="64"/>
      <c r="QPU12" s="218"/>
      <c r="QPV12" s="64"/>
      <c r="QPW12" s="64"/>
      <c r="QQF12" s="64"/>
      <c r="QQK12" s="218"/>
      <c r="QQL12" s="64"/>
      <c r="QQM12" s="64"/>
      <c r="QQV12" s="64"/>
      <c r="QRA12" s="218"/>
      <c r="QRB12" s="64"/>
      <c r="QRC12" s="64"/>
      <c r="QRL12" s="64"/>
      <c r="QRQ12" s="218"/>
      <c r="QRR12" s="64"/>
      <c r="QRS12" s="64"/>
      <c r="QSB12" s="64"/>
      <c r="QSG12" s="218"/>
      <c r="QSH12" s="64"/>
      <c r="QSI12" s="64"/>
      <c r="QSR12" s="64"/>
      <c r="QSW12" s="218"/>
      <c r="QSX12" s="64"/>
      <c r="QSY12" s="64"/>
      <c r="QTH12" s="64"/>
      <c r="QTM12" s="218"/>
      <c r="QTN12" s="64"/>
      <c r="QTO12" s="64"/>
      <c r="QTX12" s="64"/>
      <c r="QUC12" s="218"/>
      <c r="QUD12" s="64"/>
      <c r="QUE12" s="64"/>
      <c r="QUN12" s="64"/>
      <c r="QUS12" s="218"/>
      <c r="QUT12" s="64"/>
      <c r="QUU12" s="64"/>
      <c r="QVD12" s="64"/>
      <c r="QVI12" s="218"/>
      <c r="QVJ12" s="64"/>
      <c r="QVK12" s="64"/>
      <c r="QVT12" s="64"/>
      <c r="QVY12" s="218"/>
      <c r="QVZ12" s="64"/>
      <c r="QWA12" s="64"/>
      <c r="QWJ12" s="64"/>
      <c r="QWO12" s="218"/>
      <c r="QWP12" s="64"/>
      <c r="QWQ12" s="64"/>
      <c r="QWZ12" s="64"/>
      <c r="QXE12" s="218"/>
      <c r="QXF12" s="64"/>
      <c r="QXG12" s="64"/>
      <c r="QXP12" s="64"/>
      <c r="QXU12" s="218"/>
      <c r="QXV12" s="64"/>
      <c r="QXW12" s="64"/>
      <c r="QYF12" s="64"/>
      <c r="QYK12" s="218"/>
      <c r="QYL12" s="64"/>
      <c r="QYM12" s="64"/>
      <c r="QYV12" s="64"/>
      <c r="QZA12" s="218"/>
      <c r="QZB12" s="64"/>
      <c r="QZC12" s="64"/>
      <c r="QZL12" s="64"/>
      <c r="QZQ12" s="218"/>
      <c r="QZR12" s="64"/>
      <c r="QZS12" s="64"/>
      <c r="RAB12" s="64"/>
      <c r="RAG12" s="218"/>
      <c r="RAH12" s="64"/>
      <c r="RAI12" s="64"/>
      <c r="RAR12" s="64"/>
      <c r="RAW12" s="218"/>
      <c r="RAX12" s="64"/>
      <c r="RAY12" s="64"/>
      <c r="RBH12" s="64"/>
      <c r="RBM12" s="218"/>
      <c r="RBN12" s="64"/>
      <c r="RBO12" s="64"/>
      <c r="RBX12" s="64"/>
      <c r="RCC12" s="218"/>
      <c r="RCD12" s="64"/>
      <c r="RCE12" s="64"/>
      <c r="RCN12" s="64"/>
      <c r="RCS12" s="218"/>
      <c r="RCT12" s="64"/>
      <c r="RCU12" s="64"/>
      <c r="RDD12" s="64"/>
      <c r="RDI12" s="218"/>
      <c r="RDJ12" s="64"/>
      <c r="RDK12" s="64"/>
      <c r="RDT12" s="64"/>
      <c r="RDY12" s="218"/>
      <c r="RDZ12" s="64"/>
      <c r="REA12" s="64"/>
      <c r="REJ12" s="64"/>
      <c r="REO12" s="218"/>
      <c r="REP12" s="64"/>
      <c r="REQ12" s="64"/>
      <c r="REZ12" s="64"/>
      <c r="RFE12" s="218"/>
      <c r="RFF12" s="64"/>
      <c r="RFG12" s="64"/>
      <c r="RFP12" s="64"/>
      <c r="RFU12" s="218"/>
      <c r="RFV12" s="64"/>
      <c r="RFW12" s="64"/>
      <c r="RGF12" s="64"/>
      <c r="RGK12" s="218"/>
      <c r="RGL12" s="64"/>
      <c r="RGM12" s="64"/>
      <c r="RGV12" s="64"/>
      <c r="RHA12" s="218"/>
      <c r="RHB12" s="64"/>
      <c r="RHC12" s="64"/>
      <c r="RHL12" s="64"/>
      <c r="RHQ12" s="218"/>
      <c r="RHR12" s="64"/>
      <c r="RHS12" s="64"/>
      <c r="RIB12" s="64"/>
      <c r="RIG12" s="218"/>
      <c r="RIH12" s="64"/>
      <c r="RII12" s="64"/>
      <c r="RIR12" s="64"/>
      <c r="RIW12" s="218"/>
      <c r="RIX12" s="64"/>
      <c r="RIY12" s="64"/>
      <c r="RJH12" s="64"/>
      <c r="RJM12" s="218"/>
      <c r="RJN12" s="64"/>
      <c r="RJO12" s="64"/>
      <c r="RJX12" s="64"/>
      <c r="RKC12" s="218"/>
      <c r="RKD12" s="64"/>
      <c r="RKE12" s="64"/>
      <c r="RKN12" s="64"/>
      <c r="RKS12" s="218"/>
      <c r="RKT12" s="64"/>
      <c r="RKU12" s="64"/>
      <c r="RLD12" s="64"/>
      <c r="RLI12" s="218"/>
      <c r="RLJ12" s="64"/>
      <c r="RLK12" s="64"/>
      <c r="RLT12" s="64"/>
      <c r="RLY12" s="218"/>
      <c r="RLZ12" s="64"/>
      <c r="RMA12" s="64"/>
      <c r="RMJ12" s="64"/>
      <c r="RMO12" s="218"/>
      <c r="RMP12" s="64"/>
      <c r="RMQ12" s="64"/>
      <c r="RMZ12" s="64"/>
      <c r="RNE12" s="218"/>
      <c r="RNF12" s="64"/>
      <c r="RNG12" s="64"/>
      <c r="RNP12" s="64"/>
      <c r="RNU12" s="218"/>
      <c r="RNV12" s="64"/>
      <c r="RNW12" s="64"/>
      <c r="ROF12" s="64"/>
      <c r="ROK12" s="218"/>
      <c r="ROL12" s="64"/>
      <c r="ROM12" s="64"/>
      <c r="ROV12" s="64"/>
      <c r="RPA12" s="218"/>
      <c r="RPB12" s="64"/>
      <c r="RPC12" s="64"/>
      <c r="RPL12" s="64"/>
      <c r="RPQ12" s="218"/>
      <c r="RPR12" s="64"/>
      <c r="RPS12" s="64"/>
      <c r="RQB12" s="64"/>
      <c r="RQG12" s="218"/>
      <c r="RQH12" s="64"/>
      <c r="RQI12" s="64"/>
      <c r="RQR12" s="64"/>
      <c r="RQW12" s="218"/>
      <c r="RQX12" s="64"/>
      <c r="RQY12" s="64"/>
      <c r="RRH12" s="64"/>
      <c r="RRM12" s="218"/>
      <c r="RRN12" s="64"/>
      <c r="RRO12" s="64"/>
      <c r="RRX12" s="64"/>
      <c r="RSC12" s="218"/>
      <c r="RSD12" s="64"/>
      <c r="RSE12" s="64"/>
      <c r="RSN12" s="64"/>
      <c r="RSS12" s="218"/>
      <c r="RST12" s="64"/>
      <c r="RSU12" s="64"/>
      <c r="RTD12" s="64"/>
      <c r="RTI12" s="218"/>
      <c r="RTJ12" s="64"/>
      <c r="RTK12" s="64"/>
      <c r="RTT12" s="64"/>
      <c r="RTY12" s="218"/>
      <c r="RTZ12" s="64"/>
      <c r="RUA12" s="64"/>
      <c r="RUJ12" s="64"/>
      <c r="RUO12" s="218"/>
      <c r="RUP12" s="64"/>
      <c r="RUQ12" s="64"/>
      <c r="RUZ12" s="64"/>
      <c r="RVE12" s="218"/>
      <c r="RVF12" s="64"/>
      <c r="RVG12" s="64"/>
      <c r="RVP12" s="64"/>
      <c r="RVU12" s="218"/>
      <c r="RVV12" s="64"/>
      <c r="RVW12" s="64"/>
      <c r="RWF12" s="64"/>
      <c r="RWK12" s="218"/>
      <c r="RWL12" s="64"/>
      <c r="RWM12" s="64"/>
      <c r="RWV12" s="64"/>
      <c r="RXA12" s="218"/>
      <c r="RXB12" s="64"/>
      <c r="RXC12" s="64"/>
      <c r="RXL12" s="64"/>
      <c r="RXQ12" s="218"/>
      <c r="RXR12" s="64"/>
      <c r="RXS12" s="64"/>
      <c r="RYB12" s="64"/>
      <c r="RYG12" s="218"/>
      <c r="RYH12" s="64"/>
      <c r="RYI12" s="64"/>
      <c r="RYR12" s="64"/>
      <c r="RYW12" s="218"/>
      <c r="RYX12" s="64"/>
      <c r="RYY12" s="64"/>
      <c r="RZH12" s="64"/>
      <c r="RZM12" s="218"/>
      <c r="RZN12" s="64"/>
      <c r="RZO12" s="64"/>
      <c r="RZX12" s="64"/>
      <c r="SAC12" s="218"/>
      <c r="SAD12" s="64"/>
      <c r="SAE12" s="64"/>
      <c r="SAN12" s="64"/>
      <c r="SAS12" s="218"/>
      <c r="SAT12" s="64"/>
      <c r="SAU12" s="64"/>
      <c r="SBD12" s="64"/>
      <c r="SBI12" s="218"/>
      <c r="SBJ12" s="64"/>
      <c r="SBK12" s="64"/>
      <c r="SBT12" s="64"/>
      <c r="SBY12" s="218"/>
      <c r="SBZ12" s="64"/>
      <c r="SCA12" s="64"/>
      <c r="SCJ12" s="64"/>
      <c r="SCO12" s="218"/>
      <c r="SCP12" s="64"/>
      <c r="SCQ12" s="64"/>
      <c r="SCZ12" s="64"/>
      <c r="SDE12" s="218"/>
      <c r="SDF12" s="64"/>
      <c r="SDG12" s="64"/>
      <c r="SDP12" s="64"/>
      <c r="SDU12" s="218"/>
      <c r="SDV12" s="64"/>
      <c r="SDW12" s="64"/>
      <c r="SEF12" s="64"/>
      <c r="SEK12" s="218"/>
      <c r="SEL12" s="64"/>
      <c r="SEM12" s="64"/>
      <c r="SEV12" s="64"/>
      <c r="SFA12" s="218"/>
      <c r="SFB12" s="64"/>
      <c r="SFC12" s="64"/>
      <c r="SFL12" s="64"/>
      <c r="SFQ12" s="218"/>
      <c r="SFR12" s="64"/>
      <c r="SFS12" s="64"/>
      <c r="SGB12" s="64"/>
      <c r="SGG12" s="218"/>
      <c r="SGH12" s="64"/>
      <c r="SGI12" s="64"/>
      <c r="SGR12" s="64"/>
      <c r="SGW12" s="218"/>
      <c r="SGX12" s="64"/>
      <c r="SGY12" s="64"/>
      <c r="SHH12" s="64"/>
      <c r="SHM12" s="218"/>
      <c r="SHN12" s="64"/>
      <c r="SHO12" s="64"/>
      <c r="SHX12" s="64"/>
      <c r="SIC12" s="218"/>
      <c r="SID12" s="64"/>
      <c r="SIE12" s="64"/>
      <c r="SIN12" s="64"/>
      <c r="SIS12" s="218"/>
      <c r="SIT12" s="64"/>
      <c r="SIU12" s="64"/>
      <c r="SJD12" s="64"/>
      <c r="SJI12" s="218"/>
      <c r="SJJ12" s="64"/>
      <c r="SJK12" s="64"/>
      <c r="SJT12" s="64"/>
      <c r="SJY12" s="218"/>
      <c r="SJZ12" s="64"/>
      <c r="SKA12" s="64"/>
      <c r="SKJ12" s="64"/>
      <c r="SKO12" s="218"/>
      <c r="SKP12" s="64"/>
      <c r="SKQ12" s="64"/>
      <c r="SKZ12" s="64"/>
      <c r="SLE12" s="218"/>
      <c r="SLF12" s="64"/>
      <c r="SLG12" s="64"/>
      <c r="SLP12" s="64"/>
      <c r="SLU12" s="218"/>
      <c r="SLV12" s="64"/>
      <c r="SLW12" s="64"/>
      <c r="SMF12" s="64"/>
      <c r="SMK12" s="218"/>
      <c r="SML12" s="64"/>
      <c r="SMM12" s="64"/>
      <c r="SMV12" s="64"/>
      <c r="SNA12" s="218"/>
      <c r="SNB12" s="64"/>
      <c r="SNC12" s="64"/>
      <c r="SNL12" s="64"/>
      <c r="SNQ12" s="218"/>
      <c r="SNR12" s="64"/>
      <c r="SNS12" s="64"/>
      <c r="SOB12" s="64"/>
      <c r="SOG12" s="218"/>
      <c r="SOH12" s="64"/>
      <c r="SOI12" s="64"/>
      <c r="SOR12" s="64"/>
      <c r="SOW12" s="218"/>
      <c r="SOX12" s="64"/>
      <c r="SOY12" s="64"/>
      <c r="SPH12" s="64"/>
      <c r="SPM12" s="218"/>
      <c r="SPN12" s="64"/>
      <c r="SPO12" s="64"/>
      <c r="SPX12" s="64"/>
      <c r="SQC12" s="218"/>
      <c r="SQD12" s="64"/>
      <c r="SQE12" s="64"/>
      <c r="SQN12" s="64"/>
      <c r="SQS12" s="218"/>
      <c r="SQT12" s="64"/>
      <c r="SQU12" s="64"/>
      <c r="SRD12" s="64"/>
      <c r="SRI12" s="218"/>
      <c r="SRJ12" s="64"/>
      <c r="SRK12" s="64"/>
      <c r="SRT12" s="64"/>
      <c r="SRY12" s="218"/>
      <c r="SRZ12" s="64"/>
      <c r="SSA12" s="64"/>
      <c r="SSJ12" s="64"/>
      <c r="SSO12" s="218"/>
      <c r="SSP12" s="64"/>
      <c r="SSQ12" s="64"/>
      <c r="SSZ12" s="64"/>
      <c r="STE12" s="218"/>
      <c r="STF12" s="64"/>
      <c r="STG12" s="64"/>
      <c r="STP12" s="64"/>
      <c r="STU12" s="218"/>
      <c r="STV12" s="64"/>
      <c r="STW12" s="64"/>
      <c r="SUF12" s="64"/>
      <c r="SUK12" s="218"/>
      <c r="SUL12" s="64"/>
      <c r="SUM12" s="64"/>
      <c r="SUV12" s="64"/>
      <c r="SVA12" s="218"/>
      <c r="SVB12" s="64"/>
      <c r="SVC12" s="64"/>
      <c r="SVL12" s="64"/>
      <c r="SVQ12" s="218"/>
      <c r="SVR12" s="64"/>
      <c r="SVS12" s="64"/>
      <c r="SWB12" s="64"/>
      <c r="SWG12" s="218"/>
      <c r="SWH12" s="64"/>
      <c r="SWI12" s="64"/>
      <c r="SWR12" s="64"/>
      <c r="SWW12" s="218"/>
      <c r="SWX12" s="64"/>
      <c r="SWY12" s="64"/>
      <c r="SXH12" s="64"/>
      <c r="SXM12" s="218"/>
      <c r="SXN12" s="64"/>
      <c r="SXO12" s="64"/>
      <c r="SXX12" s="64"/>
      <c r="SYC12" s="218"/>
      <c r="SYD12" s="64"/>
      <c r="SYE12" s="64"/>
      <c r="SYN12" s="64"/>
      <c r="SYS12" s="218"/>
      <c r="SYT12" s="64"/>
      <c r="SYU12" s="64"/>
      <c r="SZD12" s="64"/>
      <c r="SZI12" s="218"/>
      <c r="SZJ12" s="64"/>
      <c r="SZK12" s="64"/>
      <c r="SZT12" s="64"/>
      <c r="SZY12" s="218"/>
      <c r="SZZ12" s="64"/>
      <c r="TAA12" s="64"/>
      <c r="TAJ12" s="64"/>
      <c r="TAO12" s="218"/>
      <c r="TAP12" s="64"/>
      <c r="TAQ12" s="64"/>
      <c r="TAZ12" s="64"/>
      <c r="TBE12" s="218"/>
      <c r="TBF12" s="64"/>
      <c r="TBG12" s="64"/>
      <c r="TBP12" s="64"/>
      <c r="TBU12" s="218"/>
      <c r="TBV12" s="64"/>
      <c r="TBW12" s="64"/>
      <c r="TCF12" s="64"/>
      <c r="TCK12" s="218"/>
      <c r="TCL12" s="64"/>
      <c r="TCM12" s="64"/>
      <c r="TCV12" s="64"/>
      <c r="TDA12" s="218"/>
      <c r="TDB12" s="64"/>
      <c r="TDC12" s="64"/>
      <c r="TDL12" s="64"/>
      <c r="TDQ12" s="218"/>
      <c r="TDR12" s="64"/>
      <c r="TDS12" s="64"/>
      <c r="TEB12" s="64"/>
      <c r="TEG12" s="218"/>
      <c r="TEH12" s="64"/>
      <c r="TEI12" s="64"/>
      <c r="TER12" s="64"/>
      <c r="TEW12" s="218"/>
      <c r="TEX12" s="64"/>
      <c r="TEY12" s="64"/>
      <c r="TFH12" s="64"/>
      <c r="TFM12" s="218"/>
      <c r="TFN12" s="64"/>
      <c r="TFO12" s="64"/>
      <c r="TFX12" s="64"/>
      <c r="TGC12" s="218"/>
      <c r="TGD12" s="64"/>
      <c r="TGE12" s="64"/>
      <c r="TGN12" s="64"/>
      <c r="TGS12" s="218"/>
      <c r="TGT12" s="64"/>
      <c r="TGU12" s="64"/>
      <c r="THD12" s="64"/>
      <c r="THI12" s="218"/>
      <c r="THJ12" s="64"/>
      <c r="THK12" s="64"/>
      <c r="THT12" s="64"/>
      <c r="THY12" s="218"/>
      <c r="THZ12" s="64"/>
      <c r="TIA12" s="64"/>
      <c r="TIJ12" s="64"/>
      <c r="TIO12" s="218"/>
      <c r="TIP12" s="64"/>
      <c r="TIQ12" s="64"/>
      <c r="TIZ12" s="64"/>
      <c r="TJE12" s="218"/>
      <c r="TJF12" s="64"/>
      <c r="TJG12" s="64"/>
      <c r="TJP12" s="64"/>
      <c r="TJU12" s="218"/>
      <c r="TJV12" s="64"/>
      <c r="TJW12" s="64"/>
      <c r="TKF12" s="64"/>
      <c r="TKK12" s="218"/>
      <c r="TKL12" s="64"/>
      <c r="TKM12" s="64"/>
      <c r="TKV12" s="64"/>
      <c r="TLA12" s="218"/>
      <c r="TLB12" s="64"/>
      <c r="TLC12" s="64"/>
      <c r="TLL12" s="64"/>
      <c r="TLQ12" s="218"/>
      <c r="TLR12" s="64"/>
      <c r="TLS12" s="64"/>
      <c r="TMB12" s="64"/>
      <c r="TMG12" s="218"/>
      <c r="TMH12" s="64"/>
      <c r="TMI12" s="64"/>
      <c r="TMR12" s="64"/>
      <c r="TMW12" s="218"/>
      <c r="TMX12" s="64"/>
      <c r="TMY12" s="64"/>
      <c r="TNH12" s="64"/>
      <c r="TNM12" s="218"/>
      <c r="TNN12" s="64"/>
      <c r="TNO12" s="64"/>
      <c r="TNX12" s="64"/>
      <c r="TOC12" s="218"/>
      <c r="TOD12" s="64"/>
      <c r="TOE12" s="64"/>
      <c r="TON12" s="64"/>
      <c r="TOS12" s="218"/>
      <c r="TOT12" s="64"/>
      <c r="TOU12" s="64"/>
      <c r="TPD12" s="64"/>
      <c r="TPI12" s="218"/>
      <c r="TPJ12" s="64"/>
      <c r="TPK12" s="64"/>
      <c r="TPT12" s="64"/>
      <c r="TPY12" s="218"/>
      <c r="TPZ12" s="64"/>
      <c r="TQA12" s="64"/>
      <c r="TQJ12" s="64"/>
      <c r="TQO12" s="218"/>
      <c r="TQP12" s="64"/>
      <c r="TQQ12" s="64"/>
      <c r="TQZ12" s="64"/>
      <c r="TRE12" s="218"/>
      <c r="TRF12" s="64"/>
      <c r="TRG12" s="64"/>
      <c r="TRP12" s="64"/>
      <c r="TRU12" s="218"/>
      <c r="TRV12" s="64"/>
      <c r="TRW12" s="64"/>
      <c r="TSF12" s="64"/>
      <c r="TSK12" s="218"/>
      <c r="TSL12" s="64"/>
      <c r="TSM12" s="64"/>
      <c r="TSV12" s="64"/>
      <c r="TTA12" s="218"/>
      <c r="TTB12" s="64"/>
      <c r="TTC12" s="64"/>
      <c r="TTL12" s="64"/>
      <c r="TTQ12" s="218"/>
      <c r="TTR12" s="64"/>
      <c r="TTS12" s="64"/>
      <c r="TUB12" s="64"/>
      <c r="TUG12" s="218"/>
      <c r="TUH12" s="64"/>
      <c r="TUI12" s="64"/>
      <c r="TUR12" s="64"/>
      <c r="TUW12" s="218"/>
      <c r="TUX12" s="64"/>
      <c r="TUY12" s="64"/>
      <c r="TVH12" s="64"/>
      <c r="TVM12" s="218"/>
      <c r="TVN12" s="64"/>
      <c r="TVO12" s="64"/>
      <c r="TVX12" s="64"/>
      <c r="TWC12" s="218"/>
      <c r="TWD12" s="64"/>
      <c r="TWE12" s="64"/>
      <c r="TWN12" s="64"/>
      <c r="TWS12" s="218"/>
      <c r="TWT12" s="64"/>
      <c r="TWU12" s="64"/>
      <c r="TXD12" s="64"/>
      <c r="TXI12" s="218"/>
      <c r="TXJ12" s="64"/>
      <c r="TXK12" s="64"/>
      <c r="TXT12" s="64"/>
      <c r="TXY12" s="218"/>
      <c r="TXZ12" s="64"/>
      <c r="TYA12" s="64"/>
      <c r="TYJ12" s="64"/>
      <c r="TYO12" s="218"/>
      <c r="TYP12" s="64"/>
      <c r="TYQ12" s="64"/>
      <c r="TYZ12" s="64"/>
      <c r="TZE12" s="218"/>
      <c r="TZF12" s="64"/>
      <c r="TZG12" s="64"/>
      <c r="TZP12" s="64"/>
      <c r="TZU12" s="218"/>
      <c r="TZV12" s="64"/>
      <c r="TZW12" s="64"/>
      <c r="UAF12" s="64"/>
      <c r="UAK12" s="218"/>
      <c r="UAL12" s="64"/>
      <c r="UAM12" s="64"/>
      <c r="UAV12" s="64"/>
      <c r="UBA12" s="218"/>
      <c r="UBB12" s="64"/>
      <c r="UBC12" s="64"/>
      <c r="UBL12" s="64"/>
      <c r="UBQ12" s="218"/>
      <c r="UBR12" s="64"/>
      <c r="UBS12" s="64"/>
      <c r="UCB12" s="64"/>
      <c r="UCG12" s="218"/>
      <c r="UCH12" s="64"/>
      <c r="UCI12" s="64"/>
      <c r="UCR12" s="64"/>
      <c r="UCW12" s="218"/>
      <c r="UCX12" s="64"/>
      <c r="UCY12" s="64"/>
      <c r="UDH12" s="64"/>
      <c r="UDM12" s="218"/>
      <c r="UDN12" s="64"/>
      <c r="UDO12" s="64"/>
      <c r="UDX12" s="64"/>
      <c r="UEC12" s="218"/>
      <c r="UED12" s="64"/>
      <c r="UEE12" s="64"/>
      <c r="UEN12" s="64"/>
      <c r="UES12" s="218"/>
      <c r="UET12" s="64"/>
      <c r="UEU12" s="64"/>
      <c r="UFD12" s="64"/>
      <c r="UFI12" s="218"/>
      <c r="UFJ12" s="64"/>
      <c r="UFK12" s="64"/>
      <c r="UFT12" s="64"/>
      <c r="UFY12" s="218"/>
      <c r="UFZ12" s="64"/>
      <c r="UGA12" s="64"/>
      <c r="UGJ12" s="64"/>
      <c r="UGO12" s="218"/>
      <c r="UGP12" s="64"/>
      <c r="UGQ12" s="64"/>
      <c r="UGZ12" s="64"/>
      <c r="UHE12" s="218"/>
      <c r="UHF12" s="64"/>
      <c r="UHG12" s="64"/>
      <c r="UHP12" s="64"/>
      <c r="UHU12" s="218"/>
      <c r="UHV12" s="64"/>
      <c r="UHW12" s="64"/>
      <c r="UIF12" s="64"/>
      <c r="UIK12" s="218"/>
      <c r="UIL12" s="64"/>
      <c r="UIM12" s="64"/>
      <c r="UIV12" s="64"/>
      <c r="UJA12" s="218"/>
      <c r="UJB12" s="64"/>
      <c r="UJC12" s="64"/>
      <c r="UJL12" s="64"/>
      <c r="UJQ12" s="218"/>
      <c r="UJR12" s="64"/>
      <c r="UJS12" s="64"/>
      <c r="UKB12" s="64"/>
      <c r="UKG12" s="218"/>
      <c r="UKH12" s="64"/>
      <c r="UKI12" s="64"/>
      <c r="UKR12" s="64"/>
      <c r="UKW12" s="218"/>
      <c r="UKX12" s="64"/>
      <c r="UKY12" s="64"/>
      <c r="ULH12" s="64"/>
      <c r="ULM12" s="218"/>
      <c r="ULN12" s="64"/>
      <c r="ULO12" s="64"/>
      <c r="ULX12" s="64"/>
      <c r="UMC12" s="218"/>
      <c r="UMD12" s="64"/>
      <c r="UME12" s="64"/>
      <c r="UMN12" s="64"/>
      <c r="UMS12" s="218"/>
      <c r="UMT12" s="64"/>
      <c r="UMU12" s="64"/>
      <c r="UND12" s="64"/>
      <c r="UNI12" s="218"/>
      <c r="UNJ12" s="64"/>
      <c r="UNK12" s="64"/>
      <c r="UNT12" s="64"/>
      <c r="UNY12" s="218"/>
      <c r="UNZ12" s="64"/>
      <c r="UOA12" s="64"/>
      <c r="UOJ12" s="64"/>
      <c r="UOO12" s="218"/>
      <c r="UOP12" s="64"/>
      <c r="UOQ12" s="64"/>
      <c r="UOZ12" s="64"/>
      <c r="UPE12" s="218"/>
      <c r="UPF12" s="64"/>
      <c r="UPG12" s="64"/>
      <c r="UPP12" s="64"/>
      <c r="UPU12" s="218"/>
      <c r="UPV12" s="64"/>
      <c r="UPW12" s="64"/>
      <c r="UQF12" s="64"/>
      <c r="UQK12" s="218"/>
      <c r="UQL12" s="64"/>
      <c r="UQM12" s="64"/>
      <c r="UQV12" s="64"/>
      <c r="URA12" s="218"/>
      <c r="URB12" s="64"/>
      <c r="URC12" s="64"/>
      <c r="URL12" s="64"/>
      <c r="URQ12" s="218"/>
      <c r="URR12" s="64"/>
      <c r="URS12" s="64"/>
      <c r="USB12" s="64"/>
      <c r="USG12" s="218"/>
      <c r="USH12" s="64"/>
      <c r="USI12" s="64"/>
      <c r="USR12" s="64"/>
      <c r="USW12" s="218"/>
      <c r="USX12" s="64"/>
      <c r="USY12" s="64"/>
      <c r="UTH12" s="64"/>
      <c r="UTM12" s="218"/>
      <c r="UTN12" s="64"/>
      <c r="UTO12" s="64"/>
      <c r="UTX12" s="64"/>
      <c r="UUC12" s="218"/>
      <c r="UUD12" s="64"/>
      <c r="UUE12" s="64"/>
      <c r="UUN12" s="64"/>
      <c r="UUS12" s="218"/>
      <c r="UUT12" s="64"/>
      <c r="UUU12" s="64"/>
      <c r="UVD12" s="64"/>
      <c r="UVI12" s="218"/>
      <c r="UVJ12" s="64"/>
      <c r="UVK12" s="64"/>
      <c r="UVT12" s="64"/>
      <c r="UVY12" s="218"/>
      <c r="UVZ12" s="64"/>
      <c r="UWA12" s="64"/>
      <c r="UWJ12" s="64"/>
      <c r="UWO12" s="218"/>
      <c r="UWP12" s="64"/>
      <c r="UWQ12" s="64"/>
      <c r="UWZ12" s="64"/>
      <c r="UXE12" s="218"/>
      <c r="UXF12" s="64"/>
      <c r="UXG12" s="64"/>
      <c r="UXP12" s="64"/>
      <c r="UXU12" s="218"/>
      <c r="UXV12" s="64"/>
      <c r="UXW12" s="64"/>
      <c r="UYF12" s="64"/>
      <c r="UYK12" s="218"/>
      <c r="UYL12" s="64"/>
      <c r="UYM12" s="64"/>
      <c r="UYV12" s="64"/>
      <c r="UZA12" s="218"/>
      <c r="UZB12" s="64"/>
      <c r="UZC12" s="64"/>
      <c r="UZL12" s="64"/>
      <c r="UZQ12" s="218"/>
      <c r="UZR12" s="64"/>
      <c r="UZS12" s="64"/>
      <c r="VAB12" s="64"/>
      <c r="VAG12" s="218"/>
      <c r="VAH12" s="64"/>
      <c r="VAI12" s="64"/>
      <c r="VAR12" s="64"/>
      <c r="VAW12" s="218"/>
      <c r="VAX12" s="64"/>
      <c r="VAY12" s="64"/>
      <c r="VBH12" s="64"/>
      <c r="VBM12" s="218"/>
      <c r="VBN12" s="64"/>
      <c r="VBO12" s="64"/>
      <c r="VBX12" s="64"/>
      <c r="VCC12" s="218"/>
      <c r="VCD12" s="64"/>
      <c r="VCE12" s="64"/>
      <c r="VCN12" s="64"/>
      <c r="VCS12" s="218"/>
      <c r="VCT12" s="64"/>
      <c r="VCU12" s="64"/>
      <c r="VDD12" s="64"/>
      <c r="VDI12" s="218"/>
      <c r="VDJ12" s="64"/>
      <c r="VDK12" s="64"/>
      <c r="VDT12" s="64"/>
      <c r="VDY12" s="218"/>
      <c r="VDZ12" s="64"/>
      <c r="VEA12" s="64"/>
      <c r="VEJ12" s="64"/>
      <c r="VEO12" s="218"/>
      <c r="VEP12" s="64"/>
      <c r="VEQ12" s="64"/>
      <c r="VEZ12" s="64"/>
      <c r="VFE12" s="218"/>
      <c r="VFF12" s="64"/>
      <c r="VFG12" s="64"/>
      <c r="VFP12" s="64"/>
      <c r="VFU12" s="218"/>
      <c r="VFV12" s="64"/>
      <c r="VFW12" s="64"/>
      <c r="VGF12" s="64"/>
      <c r="VGK12" s="218"/>
      <c r="VGL12" s="64"/>
      <c r="VGM12" s="64"/>
      <c r="VGV12" s="64"/>
      <c r="VHA12" s="218"/>
      <c r="VHB12" s="64"/>
      <c r="VHC12" s="64"/>
      <c r="VHL12" s="64"/>
      <c r="VHQ12" s="218"/>
      <c r="VHR12" s="64"/>
      <c r="VHS12" s="64"/>
      <c r="VIB12" s="64"/>
      <c r="VIG12" s="218"/>
      <c r="VIH12" s="64"/>
      <c r="VII12" s="64"/>
      <c r="VIR12" s="64"/>
      <c r="VIW12" s="218"/>
      <c r="VIX12" s="64"/>
      <c r="VIY12" s="64"/>
      <c r="VJH12" s="64"/>
      <c r="VJM12" s="218"/>
      <c r="VJN12" s="64"/>
      <c r="VJO12" s="64"/>
      <c r="VJX12" s="64"/>
      <c r="VKC12" s="218"/>
      <c r="VKD12" s="64"/>
      <c r="VKE12" s="64"/>
      <c r="VKN12" s="64"/>
      <c r="VKS12" s="218"/>
      <c r="VKT12" s="64"/>
      <c r="VKU12" s="64"/>
      <c r="VLD12" s="64"/>
      <c r="VLI12" s="218"/>
      <c r="VLJ12" s="64"/>
      <c r="VLK12" s="64"/>
      <c r="VLT12" s="64"/>
      <c r="VLY12" s="218"/>
      <c r="VLZ12" s="64"/>
      <c r="VMA12" s="64"/>
      <c r="VMJ12" s="64"/>
      <c r="VMO12" s="218"/>
      <c r="VMP12" s="64"/>
      <c r="VMQ12" s="64"/>
      <c r="VMZ12" s="64"/>
      <c r="VNE12" s="218"/>
      <c r="VNF12" s="64"/>
      <c r="VNG12" s="64"/>
      <c r="VNP12" s="64"/>
      <c r="VNU12" s="218"/>
      <c r="VNV12" s="64"/>
      <c r="VNW12" s="64"/>
      <c r="VOF12" s="64"/>
      <c r="VOK12" s="218"/>
      <c r="VOL12" s="64"/>
      <c r="VOM12" s="64"/>
      <c r="VOV12" s="64"/>
      <c r="VPA12" s="218"/>
      <c r="VPB12" s="64"/>
      <c r="VPC12" s="64"/>
      <c r="VPL12" s="64"/>
      <c r="VPQ12" s="218"/>
      <c r="VPR12" s="64"/>
      <c r="VPS12" s="64"/>
      <c r="VQB12" s="64"/>
      <c r="VQG12" s="218"/>
      <c r="VQH12" s="64"/>
      <c r="VQI12" s="64"/>
      <c r="VQR12" s="64"/>
      <c r="VQW12" s="218"/>
      <c r="VQX12" s="64"/>
      <c r="VQY12" s="64"/>
      <c r="VRH12" s="64"/>
      <c r="VRM12" s="218"/>
      <c r="VRN12" s="64"/>
      <c r="VRO12" s="64"/>
      <c r="VRX12" s="64"/>
      <c r="VSC12" s="218"/>
      <c r="VSD12" s="64"/>
      <c r="VSE12" s="64"/>
      <c r="VSN12" s="64"/>
      <c r="VSS12" s="218"/>
      <c r="VST12" s="64"/>
      <c r="VSU12" s="64"/>
      <c r="VTD12" s="64"/>
      <c r="VTI12" s="218"/>
      <c r="VTJ12" s="64"/>
      <c r="VTK12" s="64"/>
      <c r="VTT12" s="64"/>
      <c r="VTY12" s="218"/>
      <c r="VTZ12" s="64"/>
      <c r="VUA12" s="64"/>
      <c r="VUJ12" s="64"/>
      <c r="VUO12" s="218"/>
      <c r="VUP12" s="64"/>
      <c r="VUQ12" s="64"/>
      <c r="VUZ12" s="64"/>
      <c r="VVE12" s="218"/>
      <c r="VVF12" s="64"/>
      <c r="VVG12" s="64"/>
      <c r="VVP12" s="64"/>
      <c r="VVU12" s="218"/>
      <c r="VVV12" s="64"/>
      <c r="VVW12" s="64"/>
      <c r="VWF12" s="64"/>
      <c r="VWK12" s="218"/>
      <c r="VWL12" s="64"/>
      <c r="VWM12" s="64"/>
      <c r="VWV12" s="64"/>
      <c r="VXA12" s="218"/>
      <c r="VXB12" s="64"/>
      <c r="VXC12" s="64"/>
      <c r="VXL12" s="64"/>
      <c r="VXQ12" s="218"/>
      <c r="VXR12" s="64"/>
      <c r="VXS12" s="64"/>
      <c r="VYB12" s="64"/>
      <c r="VYG12" s="218"/>
      <c r="VYH12" s="64"/>
      <c r="VYI12" s="64"/>
      <c r="VYR12" s="64"/>
      <c r="VYW12" s="218"/>
      <c r="VYX12" s="64"/>
      <c r="VYY12" s="64"/>
      <c r="VZH12" s="64"/>
      <c r="VZM12" s="218"/>
      <c r="VZN12" s="64"/>
      <c r="VZO12" s="64"/>
      <c r="VZX12" s="64"/>
      <c r="WAC12" s="218"/>
      <c r="WAD12" s="64"/>
      <c r="WAE12" s="64"/>
      <c r="WAN12" s="64"/>
      <c r="WAS12" s="218"/>
      <c r="WAT12" s="64"/>
      <c r="WAU12" s="64"/>
      <c r="WBD12" s="64"/>
      <c r="WBI12" s="218"/>
      <c r="WBJ12" s="64"/>
      <c r="WBK12" s="64"/>
      <c r="WBT12" s="64"/>
      <c r="WBY12" s="218"/>
      <c r="WBZ12" s="64"/>
      <c r="WCA12" s="64"/>
      <c r="WCJ12" s="64"/>
      <c r="WCO12" s="218"/>
      <c r="WCP12" s="64"/>
      <c r="WCQ12" s="64"/>
      <c r="WCZ12" s="64"/>
      <c r="WDE12" s="218"/>
      <c r="WDF12" s="64"/>
      <c r="WDG12" s="64"/>
      <c r="WDP12" s="64"/>
      <c r="WDU12" s="218"/>
      <c r="WDV12" s="64"/>
      <c r="WDW12" s="64"/>
      <c r="WEF12" s="64"/>
      <c r="WEK12" s="218"/>
      <c r="WEL12" s="64"/>
      <c r="WEM12" s="64"/>
      <c r="WEV12" s="64"/>
      <c r="WFA12" s="218"/>
      <c r="WFB12" s="64"/>
      <c r="WFC12" s="64"/>
      <c r="WFL12" s="64"/>
      <c r="WFQ12" s="218"/>
      <c r="WFR12" s="64"/>
      <c r="WFS12" s="64"/>
      <c r="WGB12" s="64"/>
      <c r="WGG12" s="218"/>
      <c r="WGH12" s="64"/>
      <c r="WGI12" s="64"/>
      <c r="WGR12" s="64"/>
      <c r="WGW12" s="218"/>
      <c r="WGX12" s="64"/>
      <c r="WGY12" s="64"/>
      <c r="WHH12" s="64"/>
      <c r="WHM12" s="218"/>
      <c r="WHN12" s="64"/>
      <c r="WHO12" s="64"/>
      <c r="WHX12" s="64"/>
      <c r="WIC12" s="218"/>
      <c r="WID12" s="64"/>
      <c r="WIE12" s="64"/>
      <c r="WIN12" s="64"/>
      <c r="WIS12" s="218"/>
      <c r="WIT12" s="64"/>
      <c r="WIU12" s="64"/>
      <c r="WJD12" s="64"/>
      <c r="WJI12" s="218"/>
      <c r="WJJ12" s="64"/>
      <c r="WJK12" s="64"/>
      <c r="WJT12" s="64"/>
      <c r="WJY12" s="218"/>
      <c r="WJZ12" s="64"/>
      <c r="WKA12" s="64"/>
      <c r="WKJ12" s="64"/>
      <c r="WKO12" s="218"/>
      <c r="WKP12" s="64"/>
      <c r="WKQ12" s="64"/>
      <c r="WKZ12" s="64"/>
      <c r="WLE12" s="218"/>
      <c r="WLF12" s="64"/>
      <c r="WLG12" s="64"/>
      <c r="WLP12" s="64"/>
      <c r="WLU12" s="218"/>
      <c r="WLV12" s="64"/>
      <c r="WLW12" s="64"/>
      <c r="WMF12" s="64"/>
      <c r="WMK12" s="218"/>
      <c r="WML12" s="64"/>
      <c r="WMM12" s="64"/>
      <c r="WMV12" s="64"/>
      <c r="WNA12" s="218"/>
      <c r="WNB12" s="64"/>
      <c r="WNC12" s="64"/>
      <c r="WNL12" s="64"/>
      <c r="WNQ12" s="218"/>
      <c r="WNR12" s="64"/>
      <c r="WNS12" s="64"/>
      <c r="WOB12" s="64"/>
      <c r="WOG12" s="218"/>
      <c r="WOH12" s="64"/>
      <c r="WOI12" s="64"/>
      <c r="WOR12" s="64"/>
      <c r="WOW12" s="218"/>
      <c r="WOX12" s="64"/>
      <c r="WOY12" s="64"/>
      <c r="WPH12" s="64"/>
      <c r="WPM12" s="218"/>
      <c r="WPN12" s="64"/>
      <c r="WPO12" s="64"/>
      <c r="WPX12" s="64"/>
      <c r="WQC12" s="218"/>
      <c r="WQD12" s="64"/>
      <c r="WQE12" s="64"/>
      <c r="WQN12" s="64"/>
      <c r="WQS12" s="218"/>
      <c r="WQT12" s="64"/>
      <c r="WQU12" s="64"/>
      <c r="WRD12" s="64"/>
      <c r="WRI12" s="218"/>
      <c r="WRJ12" s="64"/>
      <c r="WRK12" s="64"/>
      <c r="WRT12" s="64"/>
      <c r="WRY12" s="218"/>
      <c r="WRZ12" s="64"/>
      <c r="WSA12" s="64"/>
      <c r="WSJ12" s="64"/>
      <c r="WSO12" s="218"/>
      <c r="WSP12" s="64"/>
      <c r="WSQ12" s="64"/>
      <c r="WSZ12" s="64"/>
      <c r="WTE12" s="218"/>
      <c r="WTF12" s="64"/>
      <c r="WTG12" s="64"/>
      <c r="WTP12" s="64"/>
      <c r="WTU12" s="218"/>
      <c r="WTV12" s="64"/>
      <c r="WTW12" s="64"/>
      <c r="WUF12" s="64"/>
      <c r="WUK12" s="218"/>
      <c r="WUL12" s="64"/>
      <c r="WUM12" s="64"/>
      <c r="WUV12" s="64"/>
      <c r="WVA12" s="218"/>
      <c r="WVB12" s="64"/>
      <c r="WVC12" s="64"/>
      <c r="WVL12" s="64"/>
      <c r="WVQ12" s="218"/>
      <c r="WVR12" s="64"/>
      <c r="WVS12" s="64"/>
      <c r="WWB12" s="64"/>
      <c r="WWG12" s="218"/>
      <c r="WWH12" s="64"/>
      <c r="WWI12" s="64"/>
      <c r="WWR12" s="64"/>
      <c r="WWW12" s="218"/>
      <c r="WWX12" s="64"/>
      <c r="WWY12" s="64"/>
      <c r="WXH12" s="64"/>
      <c r="WXM12" s="218"/>
      <c r="WXN12" s="64"/>
      <c r="WXO12" s="64"/>
      <c r="WXX12" s="64"/>
      <c r="WYC12" s="218"/>
      <c r="WYD12" s="64"/>
      <c r="WYE12" s="64"/>
      <c r="WYN12" s="64"/>
      <c r="WYS12" s="218"/>
      <c r="WYT12" s="64"/>
      <c r="WYU12" s="64"/>
      <c r="WZD12" s="64"/>
      <c r="WZI12" s="218"/>
      <c r="WZJ12" s="64"/>
      <c r="WZK12" s="64"/>
      <c r="WZT12" s="64"/>
      <c r="WZY12" s="218"/>
      <c r="WZZ12" s="64"/>
      <c r="XAA12" s="64"/>
      <c r="XAJ12" s="64"/>
      <c r="XAO12" s="218"/>
      <c r="XAP12" s="64"/>
      <c r="XAQ12" s="64"/>
      <c r="XAZ12" s="64"/>
      <c r="XBE12" s="218"/>
      <c r="XBF12" s="64"/>
      <c r="XBG12" s="64"/>
      <c r="XBP12" s="64"/>
      <c r="XBU12" s="218"/>
      <c r="XBV12" s="64"/>
      <c r="XBW12" s="64"/>
      <c r="XCF12" s="64"/>
      <c r="XCK12" s="218"/>
      <c r="XCL12" s="64"/>
      <c r="XCM12" s="64"/>
      <c r="XCV12" s="64"/>
      <c r="XDA12" s="218"/>
      <c r="XDB12" s="64"/>
      <c r="XDC12" s="64"/>
      <c r="XDL12" s="64"/>
      <c r="XDQ12" s="218"/>
      <c r="XDR12" s="64"/>
      <c r="XDS12" s="64"/>
      <c r="XEB12" s="64"/>
      <c r="XEG12" s="218"/>
      <c r="XEH12" s="64"/>
      <c r="XEI12" s="64"/>
      <c r="XER12" s="64"/>
    </row>
    <row r="13" spans="1:1019 1028:2043 2052:3067 3076:4091 4100:5115 5124:6139 6148:7163 7172:8187 8196:9211 9220:10235 10244:11259 11268:12283 12292:13307 13316:14331 14340:15355 15364:16372" ht="15.5" x14ac:dyDescent="0.25">
      <c r="A13" s="218"/>
      <c r="B13" s="67" t="s">
        <v>1009</v>
      </c>
      <c r="C13" s="68">
        <v>0</v>
      </c>
      <c r="D13" s="68">
        <v>0</v>
      </c>
      <c r="E13" s="69">
        <v>111.37594042000001</v>
      </c>
      <c r="F13" s="70" t="s">
        <v>372</v>
      </c>
      <c r="G13" s="71">
        <v>0.95</v>
      </c>
      <c r="H13" s="72">
        <v>0.54</v>
      </c>
      <c r="I13" s="63"/>
      <c r="J13" s="63"/>
      <c r="K13" s="64"/>
      <c r="T13" s="64"/>
      <c r="Y13" s="218"/>
      <c r="Z13" s="64"/>
      <c r="AA13" s="64"/>
      <c r="AJ13" s="64"/>
      <c r="AO13" s="218"/>
      <c r="AP13" s="64"/>
      <c r="AQ13" s="64"/>
      <c r="AZ13" s="64"/>
      <c r="BE13" s="218"/>
      <c r="BF13" s="64"/>
      <c r="BG13" s="64"/>
      <c r="BP13" s="64"/>
      <c r="BU13" s="218"/>
      <c r="BV13" s="64"/>
      <c r="BW13" s="64"/>
      <c r="CF13" s="64"/>
      <c r="CK13" s="218"/>
      <c r="CL13" s="64"/>
      <c r="CM13" s="64"/>
      <c r="CV13" s="64"/>
      <c r="DA13" s="218"/>
      <c r="DB13" s="64"/>
      <c r="DC13" s="64"/>
      <c r="DL13" s="64"/>
      <c r="DQ13" s="218"/>
      <c r="DR13" s="64"/>
      <c r="DS13" s="64"/>
      <c r="EB13" s="64"/>
      <c r="EG13" s="218"/>
      <c r="EH13" s="64"/>
      <c r="EI13" s="64"/>
      <c r="ER13" s="64"/>
      <c r="EW13" s="218"/>
      <c r="EX13" s="64"/>
      <c r="EY13" s="64"/>
      <c r="FH13" s="64"/>
      <c r="FM13" s="218"/>
      <c r="FN13" s="64"/>
      <c r="FO13" s="64"/>
      <c r="FX13" s="64"/>
      <c r="GC13" s="218"/>
      <c r="GD13" s="64"/>
      <c r="GE13" s="64"/>
      <c r="GN13" s="64"/>
      <c r="GS13" s="218"/>
      <c r="GT13" s="64"/>
      <c r="GU13" s="64"/>
      <c r="HD13" s="64"/>
      <c r="HI13" s="218"/>
      <c r="HJ13" s="64"/>
      <c r="HK13" s="64"/>
      <c r="HT13" s="64"/>
      <c r="HY13" s="218"/>
      <c r="HZ13" s="64"/>
      <c r="IA13" s="64"/>
      <c r="IJ13" s="64"/>
      <c r="IO13" s="218"/>
      <c r="IP13" s="64"/>
      <c r="IQ13" s="64"/>
      <c r="IZ13" s="64"/>
      <c r="JE13" s="218"/>
      <c r="JF13" s="64"/>
      <c r="JG13" s="64"/>
      <c r="JP13" s="64"/>
      <c r="JU13" s="218"/>
      <c r="JV13" s="64"/>
      <c r="JW13" s="64"/>
      <c r="KF13" s="64"/>
      <c r="KK13" s="218"/>
      <c r="KL13" s="64"/>
      <c r="KM13" s="64"/>
      <c r="KV13" s="64"/>
      <c r="LA13" s="218"/>
      <c r="LB13" s="64"/>
      <c r="LC13" s="64"/>
      <c r="LL13" s="64"/>
      <c r="LQ13" s="218"/>
      <c r="LR13" s="64"/>
      <c r="LS13" s="64"/>
      <c r="MB13" s="64"/>
      <c r="MG13" s="218"/>
      <c r="MH13" s="64"/>
      <c r="MI13" s="64"/>
      <c r="MR13" s="64"/>
      <c r="MW13" s="218"/>
      <c r="MX13" s="64"/>
      <c r="MY13" s="64"/>
      <c r="NH13" s="64"/>
      <c r="NM13" s="218"/>
      <c r="NN13" s="64"/>
      <c r="NO13" s="64"/>
      <c r="NX13" s="64"/>
      <c r="OC13" s="218"/>
      <c r="OD13" s="64"/>
      <c r="OE13" s="64"/>
      <c r="ON13" s="64"/>
      <c r="OS13" s="218"/>
      <c r="OT13" s="64"/>
      <c r="OU13" s="64"/>
      <c r="PD13" s="64"/>
      <c r="PI13" s="218"/>
      <c r="PJ13" s="64"/>
      <c r="PK13" s="64"/>
      <c r="PT13" s="64"/>
      <c r="PY13" s="218"/>
      <c r="PZ13" s="64"/>
      <c r="QA13" s="64"/>
      <c r="QJ13" s="64"/>
      <c r="QO13" s="218"/>
      <c r="QP13" s="64"/>
      <c r="QQ13" s="64"/>
      <c r="QZ13" s="64"/>
      <c r="RE13" s="218"/>
      <c r="RF13" s="64"/>
      <c r="RG13" s="64"/>
      <c r="RP13" s="64"/>
      <c r="RU13" s="218"/>
      <c r="RV13" s="64"/>
      <c r="RW13" s="64"/>
      <c r="SF13" s="64"/>
      <c r="SK13" s="218"/>
      <c r="SL13" s="64"/>
      <c r="SM13" s="64"/>
      <c r="SV13" s="64"/>
      <c r="TA13" s="218"/>
      <c r="TB13" s="64"/>
      <c r="TC13" s="64"/>
      <c r="TL13" s="64"/>
      <c r="TQ13" s="218"/>
      <c r="TR13" s="64"/>
      <c r="TS13" s="64"/>
      <c r="UB13" s="64"/>
      <c r="UG13" s="218"/>
      <c r="UH13" s="64"/>
      <c r="UI13" s="64"/>
      <c r="UR13" s="64"/>
      <c r="UW13" s="218"/>
      <c r="UX13" s="64"/>
      <c r="UY13" s="64"/>
      <c r="VH13" s="64"/>
      <c r="VM13" s="218"/>
      <c r="VN13" s="64"/>
      <c r="VO13" s="64"/>
      <c r="VX13" s="64"/>
      <c r="WC13" s="218"/>
      <c r="WD13" s="64"/>
      <c r="WE13" s="64"/>
      <c r="WN13" s="64"/>
      <c r="WS13" s="218"/>
      <c r="WT13" s="64"/>
      <c r="WU13" s="64"/>
      <c r="XD13" s="64"/>
      <c r="XI13" s="218"/>
      <c r="XJ13" s="64"/>
      <c r="XK13" s="64"/>
      <c r="XT13" s="64"/>
      <c r="XY13" s="218"/>
      <c r="XZ13" s="64"/>
      <c r="YA13" s="64"/>
      <c r="YJ13" s="64"/>
      <c r="YO13" s="218"/>
      <c r="YP13" s="64"/>
      <c r="YQ13" s="64"/>
      <c r="YZ13" s="64"/>
      <c r="ZE13" s="218"/>
      <c r="ZF13" s="64"/>
      <c r="ZG13" s="64"/>
      <c r="ZP13" s="64"/>
      <c r="ZU13" s="218"/>
      <c r="ZV13" s="64"/>
      <c r="ZW13" s="64"/>
      <c r="AAF13" s="64"/>
      <c r="AAK13" s="218"/>
      <c r="AAL13" s="64"/>
      <c r="AAM13" s="64"/>
      <c r="AAV13" s="64"/>
      <c r="ABA13" s="218"/>
      <c r="ABB13" s="64"/>
      <c r="ABC13" s="64"/>
      <c r="ABL13" s="64"/>
      <c r="ABQ13" s="218"/>
      <c r="ABR13" s="64"/>
      <c r="ABS13" s="64"/>
      <c r="ACB13" s="64"/>
      <c r="ACG13" s="218"/>
      <c r="ACH13" s="64"/>
      <c r="ACI13" s="64"/>
      <c r="ACR13" s="64"/>
      <c r="ACW13" s="218"/>
      <c r="ACX13" s="64"/>
      <c r="ACY13" s="64"/>
      <c r="ADH13" s="64"/>
      <c r="ADM13" s="218"/>
      <c r="ADN13" s="64"/>
      <c r="ADO13" s="64"/>
      <c r="ADX13" s="64"/>
      <c r="AEC13" s="218"/>
      <c r="AED13" s="64"/>
      <c r="AEE13" s="64"/>
      <c r="AEN13" s="64"/>
      <c r="AES13" s="218"/>
      <c r="AET13" s="64"/>
      <c r="AEU13" s="64"/>
      <c r="AFD13" s="64"/>
      <c r="AFI13" s="218"/>
      <c r="AFJ13" s="64"/>
      <c r="AFK13" s="64"/>
      <c r="AFT13" s="64"/>
      <c r="AFY13" s="218"/>
      <c r="AFZ13" s="64"/>
      <c r="AGA13" s="64"/>
      <c r="AGJ13" s="64"/>
      <c r="AGO13" s="218"/>
      <c r="AGP13" s="64"/>
      <c r="AGQ13" s="64"/>
      <c r="AGZ13" s="64"/>
      <c r="AHE13" s="218"/>
      <c r="AHF13" s="64"/>
      <c r="AHG13" s="64"/>
      <c r="AHP13" s="64"/>
      <c r="AHU13" s="218"/>
      <c r="AHV13" s="64"/>
      <c r="AHW13" s="64"/>
      <c r="AIF13" s="64"/>
      <c r="AIK13" s="218"/>
      <c r="AIL13" s="64"/>
      <c r="AIM13" s="64"/>
      <c r="AIV13" s="64"/>
      <c r="AJA13" s="218"/>
      <c r="AJB13" s="64"/>
      <c r="AJC13" s="64"/>
      <c r="AJL13" s="64"/>
      <c r="AJQ13" s="218"/>
      <c r="AJR13" s="64"/>
      <c r="AJS13" s="64"/>
      <c r="AKB13" s="64"/>
      <c r="AKG13" s="218"/>
      <c r="AKH13" s="64"/>
      <c r="AKI13" s="64"/>
      <c r="AKR13" s="64"/>
      <c r="AKW13" s="218"/>
      <c r="AKX13" s="64"/>
      <c r="AKY13" s="64"/>
      <c r="ALH13" s="64"/>
      <c r="ALM13" s="218"/>
      <c r="ALN13" s="64"/>
      <c r="ALO13" s="64"/>
      <c r="ALX13" s="64"/>
      <c r="AMC13" s="218"/>
      <c r="AMD13" s="64"/>
      <c r="AME13" s="64"/>
      <c r="AMN13" s="64"/>
      <c r="AMS13" s="218"/>
      <c r="AMT13" s="64"/>
      <c r="AMU13" s="64"/>
      <c r="AND13" s="64"/>
      <c r="ANI13" s="218"/>
      <c r="ANJ13" s="64"/>
      <c r="ANK13" s="64"/>
      <c r="ANT13" s="64"/>
      <c r="ANY13" s="218"/>
      <c r="ANZ13" s="64"/>
      <c r="AOA13" s="64"/>
      <c r="AOJ13" s="64"/>
      <c r="AOO13" s="218"/>
      <c r="AOP13" s="64"/>
      <c r="AOQ13" s="64"/>
      <c r="AOZ13" s="64"/>
      <c r="APE13" s="218"/>
      <c r="APF13" s="64"/>
      <c r="APG13" s="64"/>
      <c r="APP13" s="64"/>
      <c r="APU13" s="218"/>
      <c r="APV13" s="64"/>
      <c r="APW13" s="64"/>
      <c r="AQF13" s="64"/>
      <c r="AQK13" s="218"/>
      <c r="AQL13" s="64"/>
      <c r="AQM13" s="64"/>
      <c r="AQV13" s="64"/>
      <c r="ARA13" s="218"/>
      <c r="ARB13" s="64"/>
      <c r="ARC13" s="64"/>
      <c r="ARL13" s="64"/>
      <c r="ARQ13" s="218"/>
      <c r="ARR13" s="64"/>
      <c r="ARS13" s="64"/>
      <c r="ASB13" s="64"/>
      <c r="ASG13" s="218"/>
      <c r="ASH13" s="64"/>
      <c r="ASI13" s="64"/>
      <c r="ASR13" s="64"/>
      <c r="ASW13" s="218"/>
      <c r="ASX13" s="64"/>
      <c r="ASY13" s="64"/>
      <c r="ATH13" s="64"/>
      <c r="ATM13" s="218"/>
      <c r="ATN13" s="64"/>
      <c r="ATO13" s="64"/>
      <c r="ATX13" s="64"/>
      <c r="AUC13" s="218"/>
      <c r="AUD13" s="64"/>
      <c r="AUE13" s="64"/>
      <c r="AUN13" s="64"/>
      <c r="AUS13" s="218"/>
      <c r="AUT13" s="64"/>
      <c r="AUU13" s="64"/>
      <c r="AVD13" s="64"/>
      <c r="AVI13" s="218"/>
      <c r="AVJ13" s="64"/>
      <c r="AVK13" s="64"/>
      <c r="AVT13" s="64"/>
      <c r="AVY13" s="218"/>
      <c r="AVZ13" s="64"/>
      <c r="AWA13" s="64"/>
      <c r="AWJ13" s="64"/>
      <c r="AWO13" s="218"/>
      <c r="AWP13" s="64"/>
      <c r="AWQ13" s="64"/>
      <c r="AWZ13" s="64"/>
      <c r="AXE13" s="218"/>
      <c r="AXF13" s="64"/>
      <c r="AXG13" s="64"/>
      <c r="AXP13" s="64"/>
      <c r="AXU13" s="218"/>
      <c r="AXV13" s="64"/>
      <c r="AXW13" s="64"/>
      <c r="AYF13" s="64"/>
      <c r="AYK13" s="218"/>
      <c r="AYL13" s="64"/>
      <c r="AYM13" s="64"/>
      <c r="AYV13" s="64"/>
      <c r="AZA13" s="218"/>
      <c r="AZB13" s="64"/>
      <c r="AZC13" s="64"/>
      <c r="AZL13" s="64"/>
      <c r="AZQ13" s="218"/>
      <c r="AZR13" s="64"/>
      <c r="AZS13" s="64"/>
      <c r="BAB13" s="64"/>
      <c r="BAG13" s="218"/>
      <c r="BAH13" s="64"/>
      <c r="BAI13" s="64"/>
      <c r="BAR13" s="64"/>
      <c r="BAW13" s="218"/>
      <c r="BAX13" s="64"/>
      <c r="BAY13" s="64"/>
      <c r="BBH13" s="64"/>
      <c r="BBM13" s="218"/>
      <c r="BBN13" s="64"/>
      <c r="BBO13" s="64"/>
      <c r="BBX13" s="64"/>
      <c r="BCC13" s="218"/>
      <c r="BCD13" s="64"/>
      <c r="BCE13" s="64"/>
      <c r="BCN13" s="64"/>
      <c r="BCS13" s="218"/>
      <c r="BCT13" s="64"/>
      <c r="BCU13" s="64"/>
      <c r="BDD13" s="64"/>
      <c r="BDI13" s="218"/>
      <c r="BDJ13" s="64"/>
      <c r="BDK13" s="64"/>
      <c r="BDT13" s="64"/>
      <c r="BDY13" s="218"/>
      <c r="BDZ13" s="64"/>
      <c r="BEA13" s="64"/>
      <c r="BEJ13" s="64"/>
      <c r="BEO13" s="218"/>
      <c r="BEP13" s="64"/>
      <c r="BEQ13" s="64"/>
      <c r="BEZ13" s="64"/>
      <c r="BFE13" s="218"/>
      <c r="BFF13" s="64"/>
      <c r="BFG13" s="64"/>
      <c r="BFP13" s="64"/>
      <c r="BFU13" s="218"/>
      <c r="BFV13" s="64"/>
      <c r="BFW13" s="64"/>
      <c r="BGF13" s="64"/>
      <c r="BGK13" s="218"/>
      <c r="BGL13" s="64"/>
      <c r="BGM13" s="64"/>
      <c r="BGV13" s="64"/>
      <c r="BHA13" s="218"/>
      <c r="BHB13" s="64"/>
      <c r="BHC13" s="64"/>
      <c r="BHL13" s="64"/>
      <c r="BHQ13" s="218"/>
      <c r="BHR13" s="64"/>
      <c r="BHS13" s="64"/>
      <c r="BIB13" s="64"/>
      <c r="BIG13" s="218"/>
      <c r="BIH13" s="64"/>
      <c r="BII13" s="64"/>
      <c r="BIR13" s="64"/>
      <c r="BIW13" s="218"/>
      <c r="BIX13" s="64"/>
      <c r="BIY13" s="64"/>
      <c r="BJH13" s="64"/>
      <c r="BJM13" s="218"/>
      <c r="BJN13" s="64"/>
      <c r="BJO13" s="64"/>
      <c r="BJX13" s="64"/>
      <c r="BKC13" s="218"/>
      <c r="BKD13" s="64"/>
      <c r="BKE13" s="64"/>
      <c r="BKN13" s="64"/>
      <c r="BKS13" s="218"/>
      <c r="BKT13" s="64"/>
      <c r="BKU13" s="64"/>
      <c r="BLD13" s="64"/>
      <c r="BLI13" s="218"/>
      <c r="BLJ13" s="64"/>
      <c r="BLK13" s="64"/>
      <c r="BLT13" s="64"/>
      <c r="BLY13" s="218"/>
      <c r="BLZ13" s="64"/>
      <c r="BMA13" s="64"/>
      <c r="BMJ13" s="64"/>
      <c r="BMO13" s="218"/>
      <c r="BMP13" s="64"/>
      <c r="BMQ13" s="64"/>
      <c r="BMZ13" s="64"/>
      <c r="BNE13" s="218"/>
      <c r="BNF13" s="64"/>
      <c r="BNG13" s="64"/>
      <c r="BNP13" s="64"/>
      <c r="BNU13" s="218"/>
      <c r="BNV13" s="64"/>
      <c r="BNW13" s="64"/>
      <c r="BOF13" s="64"/>
      <c r="BOK13" s="218"/>
      <c r="BOL13" s="64"/>
      <c r="BOM13" s="64"/>
      <c r="BOV13" s="64"/>
      <c r="BPA13" s="218"/>
      <c r="BPB13" s="64"/>
      <c r="BPC13" s="64"/>
      <c r="BPL13" s="64"/>
      <c r="BPQ13" s="218"/>
      <c r="BPR13" s="64"/>
      <c r="BPS13" s="64"/>
      <c r="BQB13" s="64"/>
      <c r="BQG13" s="218"/>
      <c r="BQH13" s="64"/>
      <c r="BQI13" s="64"/>
      <c r="BQR13" s="64"/>
      <c r="BQW13" s="218"/>
      <c r="BQX13" s="64"/>
      <c r="BQY13" s="64"/>
      <c r="BRH13" s="64"/>
      <c r="BRM13" s="218"/>
      <c r="BRN13" s="64"/>
      <c r="BRO13" s="64"/>
      <c r="BRX13" s="64"/>
      <c r="BSC13" s="218"/>
      <c r="BSD13" s="64"/>
      <c r="BSE13" s="64"/>
      <c r="BSN13" s="64"/>
      <c r="BSS13" s="218"/>
      <c r="BST13" s="64"/>
      <c r="BSU13" s="64"/>
      <c r="BTD13" s="64"/>
      <c r="BTI13" s="218"/>
      <c r="BTJ13" s="64"/>
      <c r="BTK13" s="64"/>
      <c r="BTT13" s="64"/>
      <c r="BTY13" s="218"/>
      <c r="BTZ13" s="64"/>
      <c r="BUA13" s="64"/>
      <c r="BUJ13" s="64"/>
      <c r="BUO13" s="218"/>
      <c r="BUP13" s="64"/>
      <c r="BUQ13" s="64"/>
      <c r="BUZ13" s="64"/>
      <c r="BVE13" s="218"/>
      <c r="BVF13" s="64"/>
      <c r="BVG13" s="64"/>
      <c r="BVP13" s="64"/>
      <c r="BVU13" s="218"/>
      <c r="BVV13" s="64"/>
      <c r="BVW13" s="64"/>
      <c r="BWF13" s="64"/>
      <c r="BWK13" s="218"/>
      <c r="BWL13" s="64"/>
      <c r="BWM13" s="64"/>
      <c r="BWV13" s="64"/>
      <c r="BXA13" s="218"/>
      <c r="BXB13" s="64"/>
      <c r="BXC13" s="64"/>
      <c r="BXL13" s="64"/>
      <c r="BXQ13" s="218"/>
      <c r="BXR13" s="64"/>
      <c r="BXS13" s="64"/>
      <c r="BYB13" s="64"/>
      <c r="BYG13" s="218"/>
      <c r="BYH13" s="64"/>
      <c r="BYI13" s="64"/>
      <c r="BYR13" s="64"/>
      <c r="BYW13" s="218"/>
      <c r="BYX13" s="64"/>
      <c r="BYY13" s="64"/>
      <c r="BZH13" s="64"/>
      <c r="BZM13" s="218"/>
      <c r="BZN13" s="64"/>
      <c r="BZO13" s="64"/>
      <c r="BZX13" s="64"/>
      <c r="CAC13" s="218"/>
      <c r="CAD13" s="64"/>
      <c r="CAE13" s="64"/>
      <c r="CAN13" s="64"/>
      <c r="CAS13" s="218"/>
      <c r="CAT13" s="64"/>
      <c r="CAU13" s="64"/>
      <c r="CBD13" s="64"/>
      <c r="CBI13" s="218"/>
      <c r="CBJ13" s="64"/>
      <c r="CBK13" s="64"/>
      <c r="CBT13" s="64"/>
      <c r="CBY13" s="218"/>
      <c r="CBZ13" s="64"/>
      <c r="CCA13" s="64"/>
      <c r="CCJ13" s="64"/>
      <c r="CCO13" s="218"/>
      <c r="CCP13" s="64"/>
      <c r="CCQ13" s="64"/>
      <c r="CCZ13" s="64"/>
      <c r="CDE13" s="218"/>
      <c r="CDF13" s="64"/>
      <c r="CDG13" s="64"/>
      <c r="CDP13" s="64"/>
      <c r="CDU13" s="218"/>
      <c r="CDV13" s="64"/>
      <c r="CDW13" s="64"/>
      <c r="CEF13" s="64"/>
      <c r="CEK13" s="218"/>
      <c r="CEL13" s="64"/>
      <c r="CEM13" s="64"/>
      <c r="CEV13" s="64"/>
      <c r="CFA13" s="218"/>
      <c r="CFB13" s="64"/>
      <c r="CFC13" s="64"/>
      <c r="CFL13" s="64"/>
      <c r="CFQ13" s="218"/>
      <c r="CFR13" s="64"/>
      <c r="CFS13" s="64"/>
      <c r="CGB13" s="64"/>
      <c r="CGG13" s="218"/>
      <c r="CGH13" s="64"/>
      <c r="CGI13" s="64"/>
      <c r="CGR13" s="64"/>
      <c r="CGW13" s="218"/>
      <c r="CGX13" s="64"/>
      <c r="CGY13" s="64"/>
      <c r="CHH13" s="64"/>
      <c r="CHM13" s="218"/>
      <c r="CHN13" s="64"/>
      <c r="CHO13" s="64"/>
      <c r="CHX13" s="64"/>
      <c r="CIC13" s="218"/>
      <c r="CID13" s="64"/>
      <c r="CIE13" s="64"/>
      <c r="CIN13" s="64"/>
      <c r="CIS13" s="218"/>
      <c r="CIT13" s="64"/>
      <c r="CIU13" s="64"/>
      <c r="CJD13" s="64"/>
      <c r="CJI13" s="218"/>
      <c r="CJJ13" s="64"/>
      <c r="CJK13" s="64"/>
      <c r="CJT13" s="64"/>
      <c r="CJY13" s="218"/>
      <c r="CJZ13" s="64"/>
      <c r="CKA13" s="64"/>
      <c r="CKJ13" s="64"/>
      <c r="CKO13" s="218"/>
      <c r="CKP13" s="64"/>
      <c r="CKQ13" s="64"/>
      <c r="CKZ13" s="64"/>
      <c r="CLE13" s="218"/>
      <c r="CLF13" s="64"/>
      <c r="CLG13" s="64"/>
      <c r="CLP13" s="64"/>
      <c r="CLU13" s="218"/>
      <c r="CLV13" s="64"/>
      <c r="CLW13" s="64"/>
      <c r="CMF13" s="64"/>
      <c r="CMK13" s="218"/>
      <c r="CML13" s="64"/>
      <c r="CMM13" s="64"/>
      <c r="CMV13" s="64"/>
      <c r="CNA13" s="218"/>
      <c r="CNB13" s="64"/>
      <c r="CNC13" s="64"/>
      <c r="CNL13" s="64"/>
      <c r="CNQ13" s="218"/>
      <c r="CNR13" s="64"/>
      <c r="CNS13" s="64"/>
      <c r="COB13" s="64"/>
      <c r="COG13" s="218"/>
      <c r="COH13" s="64"/>
      <c r="COI13" s="64"/>
      <c r="COR13" s="64"/>
      <c r="COW13" s="218"/>
      <c r="COX13" s="64"/>
      <c r="COY13" s="64"/>
      <c r="CPH13" s="64"/>
      <c r="CPM13" s="218"/>
      <c r="CPN13" s="64"/>
      <c r="CPO13" s="64"/>
      <c r="CPX13" s="64"/>
      <c r="CQC13" s="218"/>
      <c r="CQD13" s="64"/>
      <c r="CQE13" s="64"/>
      <c r="CQN13" s="64"/>
      <c r="CQS13" s="218"/>
      <c r="CQT13" s="64"/>
      <c r="CQU13" s="64"/>
      <c r="CRD13" s="64"/>
      <c r="CRI13" s="218"/>
      <c r="CRJ13" s="64"/>
      <c r="CRK13" s="64"/>
      <c r="CRT13" s="64"/>
      <c r="CRY13" s="218"/>
      <c r="CRZ13" s="64"/>
      <c r="CSA13" s="64"/>
      <c r="CSJ13" s="64"/>
      <c r="CSO13" s="218"/>
      <c r="CSP13" s="64"/>
      <c r="CSQ13" s="64"/>
      <c r="CSZ13" s="64"/>
      <c r="CTE13" s="218"/>
      <c r="CTF13" s="64"/>
      <c r="CTG13" s="64"/>
      <c r="CTP13" s="64"/>
      <c r="CTU13" s="218"/>
      <c r="CTV13" s="64"/>
      <c r="CTW13" s="64"/>
      <c r="CUF13" s="64"/>
      <c r="CUK13" s="218"/>
      <c r="CUL13" s="64"/>
      <c r="CUM13" s="64"/>
      <c r="CUV13" s="64"/>
      <c r="CVA13" s="218"/>
      <c r="CVB13" s="64"/>
      <c r="CVC13" s="64"/>
      <c r="CVL13" s="64"/>
      <c r="CVQ13" s="218"/>
      <c r="CVR13" s="64"/>
      <c r="CVS13" s="64"/>
      <c r="CWB13" s="64"/>
      <c r="CWG13" s="218"/>
      <c r="CWH13" s="64"/>
      <c r="CWI13" s="64"/>
      <c r="CWR13" s="64"/>
      <c r="CWW13" s="218"/>
      <c r="CWX13" s="64"/>
      <c r="CWY13" s="64"/>
      <c r="CXH13" s="64"/>
      <c r="CXM13" s="218"/>
      <c r="CXN13" s="64"/>
      <c r="CXO13" s="64"/>
      <c r="CXX13" s="64"/>
      <c r="CYC13" s="218"/>
      <c r="CYD13" s="64"/>
      <c r="CYE13" s="64"/>
      <c r="CYN13" s="64"/>
      <c r="CYS13" s="218"/>
      <c r="CYT13" s="64"/>
      <c r="CYU13" s="64"/>
      <c r="CZD13" s="64"/>
      <c r="CZI13" s="218"/>
      <c r="CZJ13" s="64"/>
      <c r="CZK13" s="64"/>
      <c r="CZT13" s="64"/>
      <c r="CZY13" s="218"/>
      <c r="CZZ13" s="64"/>
      <c r="DAA13" s="64"/>
      <c r="DAJ13" s="64"/>
      <c r="DAO13" s="218"/>
      <c r="DAP13" s="64"/>
      <c r="DAQ13" s="64"/>
      <c r="DAZ13" s="64"/>
      <c r="DBE13" s="218"/>
      <c r="DBF13" s="64"/>
      <c r="DBG13" s="64"/>
      <c r="DBP13" s="64"/>
      <c r="DBU13" s="218"/>
      <c r="DBV13" s="64"/>
      <c r="DBW13" s="64"/>
      <c r="DCF13" s="64"/>
      <c r="DCK13" s="218"/>
      <c r="DCL13" s="64"/>
      <c r="DCM13" s="64"/>
      <c r="DCV13" s="64"/>
      <c r="DDA13" s="218"/>
      <c r="DDB13" s="64"/>
      <c r="DDC13" s="64"/>
      <c r="DDL13" s="64"/>
      <c r="DDQ13" s="218"/>
      <c r="DDR13" s="64"/>
      <c r="DDS13" s="64"/>
      <c r="DEB13" s="64"/>
      <c r="DEG13" s="218"/>
      <c r="DEH13" s="64"/>
      <c r="DEI13" s="64"/>
      <c r="DER13" s="64"/>
      <c r="DEW13" s="218"/>
      <c r="DEX13" s="64"/>
      <c r="DEY13" s="64"/>
      <c r="DFH13" s="64"/>
      <c r="DFM13" s="218"/>
      <c r="DFN13" s="64"/>
      <c r="DFO13" s="64"/>
      <c r="DFX13" s="64"/>
      <c r="DGC13" s="218"/>
      <c r="DGD13" s="64"/>
      <c r="DGE13" s="64"/>
      <c r="DGN13" s="64"/>
      <c r="DGS13" s="218"/>
      <c r="DGT13" s="64"/>
      <c r="DGU13" s="64"/>
      <c r="DHD13" s="64"/>
      <c r="DHI13" s="218"/>
      <c r="DHJ13" s="64"/>
      <c r="DHK13" s="64"/>
      <c r="DHT13" s="64"/>
      <c r="DHY13" s="218"/>
      <c r="DHZ13" s="64"/>
      <c r="DIA13" s="64"/>
      <c r="DIJ13" s="64"/>
      <c r="DIO13" s="218"/>
      <c r="DIP13" s="64"/>
      <c r="DIQ13" s="64"/>
      <c r="DIZ13" s="64"/>
      <c r="DJE13" s="218"/>
      <c r="DJF13" s="64"/>
      <c r="DJG13" s="64"/>
      <c r="DJP13" s="64"/>
      <c r="DJU13" s="218"/>
      <c r="DJV13" s="64"/>
      <c r="DJW13" s="64"/>
      <c r="DKF13" s="64"/>
      <c r="DKK13" s="218"/>
      <c r="DKL13" s="64"/>
      <c r="DKM13" s="64"/>
      <c r="DKV13" s="64"/>
      <c r="DLA13" s="218"/>
      <c r="DLB13" s="64"/>
      <c r="DLC13" s="64"/>
      <c r="DLL13" s="64"/>
      <c r="DLQ13" s="218"/>
      <c r="DLR13" s="64"/>
      <c r="DLS13" s="64"/>
      <c r="DMB13" s="64"/>
      <c r="DMG13" s="218"/>
      <c r="DMH13" s="64"/>
      <c r="DMI13" s="64"/>
      <c r="DMR13" s="64"/>
      <c r="DMW13" s="218"/>
      <c r="DMX13" s="64"/>
      <c r="DMY13" s="64"/>
      <c r="DNH13" s="64"/>
      <c r="DNM13" s="218"/>
      <c r="DNN13" s="64"/>
      <c r="DNO13" s="64"/>
      <c r="DNX13" s="64"/>
      <c r="DOC13" s="218"/>
      <c r="DOD13" s="64"/>
      <c r="DOE13" s="64"/>
      <c r="DON13" s="64"/>
      <c r="DOS13" s="218"/>
      <c r="DOT13" s="64"/>
      <c r="DOU13" s="64"/>
      <c r="DPD13" s="64"/>
      <c r="DPI13" s="218"/>
      <c r="DPJ13" s="64"/>
      <c r="DPK13" s="64"/>
      <c r="DPT13" s="64"/>
      <c r="DPY13" s="218"/>
      <c r="DPZ13" s="64"/>
      <c r="DQA13" s="64"/>
      <c r="DQJ13" s="64"/>
      <c r="DQO13" s="218"/>
      <c r="DQP13" s="64"/>
      <c r="DQQ13" s="64"/>
      <c r="DQZ13" s="64"/>
      <c r="DRE13" s="218"/>
      <c r="DRF13" s="64"/>
      <c r="DRG13" s="64"/>
      <c r="DRP13" s="64"/>
      <c r="DRU13" s="218"/>
      <c r="DRV13" s="64"/>
      <c r="DRW13" s="64"/>
      <c r="DSF13" s="64"/>
      <c r="DSK13" s="218"/>
      <c r="DSL13" s="64"/>
      <c r="DSM13" s="64"/>
      <c r="DSV13" s="64"/>
      <c r="DTA13" s="218"/>
      <c r="DTB13" s="64"/>
      <c r="DTC13" s="64"/>
      <c r="DTL13" s="64"/>
      <c r="DTQ13" s="218"/>
      <c r="DTR13" s="64"/>
      <c r="DTS13" s="64"/>
      <c r="DUB13" s="64"/>
      <c r="DUG13" s="218"/>
      <c r="DUH13" s="64"/>
      <c r="DUI13" s="64"/>
      <c r="DUR13" s="64"/>
      <c r="DUW13" s="218"/>
      <c r="DUX13" s="64"/>
      <c r="DUY13" s="64"/>
      <c r="DVH13" s="64"/>
      <c r="DVM13" s="218"/>
      <c r="DVN13" s="64"/>
      <c r="DVO13" s="64"/>
      <c r="DVX13" s="64"/>
      <c r="DWC13" s="218"/>
      <c r="DWD13" s="64"/>
      <c r="DWE13" s="64"/>
      <c r="DWN13" s="64"/>
      <c r="DWS13" s="218"/>
      <c r="DWT13" s="64"/>
      <c r="DWU13" s="64"/>
      <c r="DXD13" s="64"/>
      <c r="DXI13" s="218"/>
      <c r="DXJ13" s="64"/>
      <c r="DXK13" s="64"/>
      <c r="DXT13" s="64"/>
      <c r="DXY13" s="218"/>
      <c r="DXZ13" s="64"/>
      <c r="DYA13" s="64"/>
      <c r="DYJ13" s="64"/>
      <c r="DYO13" s="218"/>
      <c r="DYP13" s="64"/>
      <c r="DYQ13" s="64"/>
      <c r="DYZ13" s="64"/>
      <c r="DZE13" s="218"/>
      <c r="DZF13" s="64"/>
      <c r="DZG13" s="64"/>
      <c r="DZP13" s="64"/>
      <c r="DZU13" s="218"/>
      <c r="DZV13" s="64"/>
      <c r="DZW13" s="64"/>
      <c r="EAF13" s="64"/>
      <c r="EAK13" s="218"/>
      <c r="EAL13" s="64"/>
      <c r="EAM13" s="64"/>
      <c r="EAV13" s="64"/>
      <c r="EBA13" s="218"/>
      <c r="EBB13" s="64"/>
      <c r="EBC13" s="64"/>
      <c r="EBL13" s="64"/>
      <c r="EBQ13" s="218"/>
      <c r="EBR13" s="64"/>
      <c r="EBS13" s="64"/>
      <c r="ECB13" s="64"/>
      <c r="ECG13" s="218"/>
      <c r="ECH13" s="64"/>
      <c r="ECI13" s="64"/>
      <c r="ECR13" s="64"/>
      <c r="ECW13" s="218"/>
      <c r="ECX13" s="64"/>
      <c r="ECY13" s="64"/>
      <c r="EDH13" s="64"/>
      <c r="EDM13" s="218"/>
      <c r="EDN13" s="64"/>
      <c r="EDO13" s="64"/>
      <c r="EDX13" s="64"/>
      <c r="EEC13" s="218"/>
      <c r="EED13" s="64"/>
      <c r="EEE13" s="64"/>
      <c r="EEN13" s="64"/>
      <c r="EES13" s="218"/>
      <c r="EET13" s="64"/>
      <c r="EEU13" s="64"/>
      <c r="EFD13" s="64"/>
      <c r="EFI13" s="218"/>
      <c r="EFJ13" s="64"/>
      <c r="EFK13" s="64"/>
      <c r="EFT13" s="64"/>
      <c r="EFY13" s="218"/>
      <c r="EFZ13" s="64"/>
      <c r="EGA13" s="64"/>
      <c r="EGJ13" s="64"/>
      <c r="EGO13" s="218"/>
      <c r="EGP13" s="64"/>
      <c r="EGQ13" s="64"/>
      <c r="EGZ13" s="64"/>
      <c r="EHE13" s="218"/>
      <c r="EHF13" s="64"/>
      <c r="EHG13" s="64"/>
      <c r="EHP13" s="64"/>
      <c r="EHU13" s="218"/>
      <c r="EHV13" s="64"/>
      <c r="EHW13" s="64"/>
      <c r="EIF13" s="64"/>
      <c r="EIK13" s="218"/>
      <c r="EIL13" s="64"/>
      <c r="EIM13" s="64"/>
      <c r="EIV13" s="64"/>
      <c r="EJA13" s="218"/>
      <c r="EJB13" s="64"/>
      <c r="EJC13" s="64"/>
      <c r="EJL13" s="64"/>
      <c r="EJQ13" s="218"/>
      <c r="EJR13" s="64"/>
      <c r="EJS13" s="64"/>
      <c r="EKB13" s="64"/>
      <c r="EKG13" s="218"/>
      <c r="EKH13" s="64"/>
      <c r="EKI13" s="64"/>
      <c r="EKR13" s="64"/>
      <c r="EKW13" s="218"/>
      <c r="EKX13" s="64"/>
      <c r="EKY13" s="64"/>
      <c r="ELH13" s="64"/>
      <c r="ELM13" s="218"/>
      <c r="ELN13" s="64"/>
      <c r="ELO13" s="64"/>
      <c r="ELX13" s="64"/>
      <c r="EMC13" s="218"/>
      <c r="EMD13" s="64"/>
      <c r="EME13" s="64"/>
      <c r="EMN13" s="64"/>
      <c r="EMS13" s="218"/>
      <c r="EMT13" s="64"/>
      <c r="EMU13" s="64"/>
      <c r="END13" s="64"/>
      <c r="ENI13" s="218"/>
      <c r="ENJ13" s="64"/>
      <c r="ENK13" s="64"/>
      <c r="ENT13" s="64"/>
      <c r="ENY13" s="218"/>
      <c r="ENZ13" s="64"/>
      <c r="EOA13" s="64"/>
      <c r="EOJ13" s="64"/>
      <c r="EOO13" s="218"/>
      <c r="EOP13" s="64"/>
      <c r="EOQ13" s="64"/>
      <c r="EOZ13" s="64"/>
      <c r="EPE13" s="218"/>
      <c r="EPF13" s="64"/>
      <c r="EPG13" s="64"/>
      <c r="EPP13" s="64"/>
      <c r="EPU13" s="218"/>
      <c r="EPV13" s="64"/>
      <c r="EPW13" s="64"/>
      <c r="EQF13" s="64"/>
      <c r="EQK13" s="218"/>
      <c r="EQL13" s="64"/>
      <c r="EQM13" s="64"/>
      <c r="EQV13" s="64"/>
      <c r="ERA13" s="218"/>
      <c r="ERB13" s="64"/>
      <c r="ERC13" s="64"/>
      <c r="ERL13" s="64"/>
      <c r="ERQ13" s="218"/>
      <c r="ERR13" s="64"/>
      <c r="ERS13" s="64"/>
      <c r="ESB13" s="64"/>
      <c r="ESG13" s="218"/>
      <c r="ESH13" s="64"/>
      <c r="ESI13" s="64"/>
      <c r="ESR13" s="64"/>
      <c r="ESW13" s="218"/>
      <c r="ESX13" s="64"/>
      <c r="ESY13" s="64"/>
      <c r="ETH13" s="64"/>
      <c r="ETM13" s="218"/>
      <c r="ETN13" s="64"/>
      <c r="ETO13" s="64"/>
      <c r="ETX13" s="64"/>
      <c r="EUC13" s="218"/>
      <c r="EUD13" s="64"/>
      <c r="EUE13" s="64"/>
      <c r="EUN13" s="64"/>
      <c r="EUS13" s="218"/>
      <c r="EUT13" s="64"/>
      <c r="EUU13" s="64"/>
      <c r="EVD13" s="64"/>
      <c r="EVI13" s="218"/>
      <c r="EVJ13" s="64"/>
      <c r="EVK13" s="64"/>
      <c r="EVT13" s="64"/>
      <c r="EVY13" s="218"/>
      <c r="EVZ13" s="64"/>
      <c r="EWA13" s="64"/>
      <c r="EWJ13" s="64"/>
      <c r="EWO13" s="218"/>
      <c r="EWP13" s="64"/>
      <c r="EWQ13" s="64"/>
      <c r="EWZ13" s="64"/>
      <c r="EXE13" s="218"/>
      <c r="EXF13" s="64"/>
      <c r="EXG13" s="64"/>
      <c r="EXP13" s="64"/>
      <c r="EXU13" s="218"/>
      <c r="EXV13" s="64"/>
      <c r="EXW13" s="64"/>
      <c r="EYF13" s="64"/>
      <c r="EYK13" s="218"/>
      <c r="EYL13" s="64"/>
      <c r="EYM13" s="64"/>
      <c r="EYV13" s="64"/>
      <c r="EZA13" s="218"/>
      <c r="EZB13" s="64"/>
      <c r="EZC13" s="64"/>
      <c r="EZL13" s="64"/>
      <c r="EZQ13" s="218"/>
      <c r="EZR13" s="64"/>
      <c r="EZS13" s="64"/>
      <c r="FAB13" s="64"/>
      <c r="FAG13" s="218"/>
      <c r="FAH13" s="64"/>
      <c r="FAI13" s="64"/>
      <c r="FAR13" s="64"/>
      <c r="FAW13" s="218"/>
      <c r="FAX13" s="64"/>
      <c r="FAY13" s="64"/>
      <c r="FBH13" s="64"/>
      <c r="FBM13" s="218"/>
      <c r="FBN13" s="64"/>
      <c r="FBO13" s="64"/>
      <c r="FBX13" s="64"/>
      <c r="FCC13" s="218"/>
      <c r="FCD13" s="64"/>
      <c r="FCE13" s="64"/>
      <c r="FCN13" s="64"/>
      <c r="FCS13" s="218"/>
      <c r="FCT13" s="64"/>
      <c r="FCU13" s="64"/>
      <c r="FDD13" s="64"/>
      <c r="FDI13" s="218"/>
      <c r="FDJ13" s="64"/>
      <c r="FDK13" s="64"/>
      <c r="FDT13" s="64"/>
      <c r="FDY13" s="218"/>
      <c r="FDZ13" s="64"/>
      <c r="FEA13" s="64"/>
      <c r="FEJ13" s="64"/>
      <c r="FEO13" s="218"/>
      <c r="FEP13" s="64"/>
      <c r="FEQ13" s="64"/>
      <c r="FEZ13" s="64"/>
      <c r="FFE13" s="218"/>
      <c r="FFF13" s="64"/>
      <c r="FFG13" s="64"/>
      <c r="FFP13" s="64"/>
      <c r="FFU13" s="218"/>
      <c r="FFV13" s="64"/>
      <c r="FFW13" s="64"/>
      <c r="FGF13" s="64"/>
      <c r="FGK13" s="218"/>
      <c r="FGL13" s="64"/>
      <c r="FGM13" s="64"/>
      <c r="FGV13" s="64"/>
      <c r="FHA13" s="218"/>
      <c r="FHB13" s="64"/>
      <c r="FHC13" s="64"/>
      <c r="FHL13" s="64"/>
      <c r="FHQ13" s="218"/>
      <c r="FHR13" s="64"/>
      <c r="FHS13" s="64"/>
      <c r="FIB13" s="64"/>
      <c r="FIG13" s="218"/>
      <c r="FIH13" s="64"/>
      <c r="FII13" s="64"/>
      <c r="FIR13" s="64"/>
      <c r="FIW13" s="218"/>
      <c r="FIX13" s="64"/>
      <c r="FIY13" s="64"/>
      <c r="FJH13" s="64"/>
      <c r="FJM13" s="218"/>
      <c r="FJN13" s="64"/>
      <c r="FJO13" s="64"/>
      <c r="FJX13" s="64"/>
      <c r="FKC13" s="218"/>
      <c r="FKD13" s="64"/>
      <c r="FKE13" s="64"/>
      <c r="FKN13" s="64"/>
      <c r="FKS13" s="218"/>
      <c r="FKT13" s="64"/>
      <c r="FKU13" s="64"/>
      <c r="FLD13" s="64"/>
      <c r="FLI13" s="218"/>
      <c r="FLJ13" s="64"/>
      <c r="FLK13" s="64"/>
      <c r="FLT13" s="64"/>
      <c r="FLY13" s="218"/>
      <c r="FLZ13" s="64"/>
      <c r="FMA13" s="64"/>
      <c r="FMJ13" s="64"/>
      <c r="FMO13" s="218"/>
      <c r="FMP13" s="64"/>
      <c r="FMQ13" s="64"/>
      <c r="FMZ13" s="64"/>
      <c r="FNE13" s="218"/>
      <c r="FNF13" s="64"/>
      <c r="FNG13" s="64"/>
      <c r="FNP13" s="64"/>
      <c r="FNU13" s="218"/>
      <c r="FNV13" s="64"/>
      <c r="FNW13" s="64"/>
      <c r="FOF13" s="64"/>
      <c r="FOK13" s="218"/>
      <c r="FOL13" s="64"/>
      <c r="FOM13" s="64"/>
      <c r="FOV13" s="64"/>
      <c r="FPA13" s="218"/>
      <c r="FPB13" s="64"/>
      <c r="FPC13" s="64"/>
      <c r="FPL13" s="64"/>
      <c r="FPQ13" s="218"/>
      <c r="FPR13" s="64"/>
      <c r="FPS13" s="64"/>
      <c r="FQB13" s="64"/>
      <c r="FQG13" s="218"/>
      <c r="FQH13" s="64"/>
      <c r="FQI13" s="64"/>
      <c r="FQR13" s="64"/>
      <c r="FQW13" s="218"/>
      <c r="FQX13" s="64"/>
      <c r="FQY13" s="64"/>
      <c r="FRH13" s="64"/>
      <c r="FRM13" s="218"/>
      <c r="FRN13" s="64"/>
      <c r="FRO13" s="64"/>
      <c r="FRX13" s="64"/>
      <c r="FSC13" s="218"/>
      <c r="FSD13" s="64"/>
      <c r="FSE13" s="64"/>
      <c r="FSN13" s="64"/>
      <c r="FSS13" s="218"/>
      <c r="FST13" s="64"/>
      <c r="FSU13" s="64"/>
      <c r="FTD13" s="64"/>
      <c r="FTI13" s="218"/>
      <c r="FTJ13" s="64"/>
      <c r="FTK13" s="64"/>
      <c r="FTT13" s="64"/>
      <c r="FTY13" s="218"/>
      <c r="FTZ13" s="64"/>
      <c r="FUA13" s="64"/>
      <c r="FUJ13" s="64"/>
      <c r="FUO13" s="218"/>
      <c r="FUP13" s="64"/>
      <c r="FUQ13" s="64"/>
      <c r="FUZ13" s="64"/>
      <c r="FVE13" s="218"/>
      <c r="FVF13" s="64"/>
      <c r="FVG13" s="64"/>
      <c r="FVP13" s="64"/>
      <c r="FVU13" s="218"/>
      <c r="FVV13" s="64"/>
      <c r="FVW13" s="64"/>
      <c r="FWF13" s="64"/>
      <c r="FWK13" s="218"/>
      <c r="FWL13" s="64"/>
      <c r="FWM13" s="64"/>
      <c r="FWV13" s="64"/>
      <c r="FXA13" s="218"/>
      <c r="FXB13" s="64"/>
      <c r="FXC13" s="64"/>
      <c r="FXL13" s="64"/>
      <c r="FXQ13" s="218"/>
      <c r="FXR13" s="64"/>
      <c r="FXS13" s="64"/>
      <c r="FYB13" s="64"/>
      <c r="FYG13" s="218"/>
      <c r="FYH13" s="64"/>
      <c r="FYI13" s="64"/>
      <c r="FYR13" s="64"/>
      <c r="FYW13" s="218"/>
      <c r="FYX13" s="64"/>
      <c r="FYY13" s="64"/>
      <c r="FZH13" s="64"/>
      <c r="FZM13" s="218"/>
      <c r="FZN13" s="64"/>
      <c r="FZO13" s="64"/>
      <c r="FZX13" s="64"/>
      <c r="GAC13" s="218"/>
      <c r="GAD13" s="64"/>
      <c r="GAE13" s="64"/>
      <c r="GAN13" s="64"/>
      <c r="GAS13" s="218"/>
      <c r="GAT13" s="64"/>
      <c r="GAU13" s="64"/>
      <c r="GBD13" s="64"/>
      <c r="GBI13" s="218"/>
      <c r="GBJ13" s="64"/>
      <c r="GBK13" s="64"/>
      <c r="GBT13" s="64"/>
      <c r="GBY13" s="218"/>
      <c r="GBZ13" s="64"/>
      <c r="GCA13" s="64"/>
      <c r="GCJ13" s="64"/>
      <c r="GCO13" s="218"/>
      <c r="GCP13" s="64"/>
      <c r="GCQ13" s="64"/>
      <c r="GCZ13" s="64"/>
      <c r="GDE13" s="218"/>
      <c r="GDF13" s="64"/>
      <c r="GDG13" s="64"/>
      <c r="GDP13" s="64"/>
      <c r="GDU13" s="218"/>
      <c r="GDV13" s="64"/>
      <c r="GDW13" s="64"/>
      <c r="GEF13" s="64"/>
      <c r="GEK13" s="218"/>
      <c r="GEL13" s="64"/>
      <c r="GEM13" s="64"/>
      <c r="GEV13" s="64"/>
      <c r="GFA13" s="218"/>
      <c r="GFB13" s="64"/>
      <c r="GFC13" s="64"/>
      <c r="GFL13" s="64"/>
      <c r="GFQ13" s="218"/>
      <c r="GFR13" s="64"/>
      <c r="GFS13" s="64"/>
      <c r="GGB13" s="64"/>
      <c r="GGG13" s="218"/>
      <c r="GGH13" s="64"/>
      <c r="GGI13" s="64"/>
      <c r="GGR13" s="64"/>
      <c r="GGW13" s="218"/>
      <c r="GGX13" s="64"/>
      <c r="GGY13" s="64"/>
      <c r="GHH13" s="64"/>
      <c r="GHM13" s="218"/>
      <c r="GHN13" s="64"/>
      <c r="GHO13" s="64"/>
      <c r="GHX13" s="64"/>
      <c r="GIC13" s="218"/>
      <c r="GID13" s="64"/>
      <c r="GIE13" s="64"/>
      <c r="GIN13" s="64"/>
      <c r="GIS13" s="218"/>
      <c r="GIT13" s="64"/>
      <c r="GIU13" s="64"/>
      <c r="GJD13" s="64"/>
      <c r="GJI13" s="218"/>
      <c r="GJJ13" s="64"/>
      <c r="GJK13" s="64"/>
      <c r="GJT13" s="64"/>
      <c r="GJY13" s="218"/>
      <c r="GJZ13" s="64"/>
      <c r="GKA13" s="64"/>
      <c r="GKJ13" s="64"/>
      <c r="GKO13" s="218"/>
      <c r="GKP13" s="64"/>
      <c r="GKQ13" s="64"/>
      <c r="GKZ13" s="64"/>
      <c r="GLE13" s="218"/>
      <c r="GLF13" s="64"/>
      <c r="GLG13" s="64"/>
      <c r="GLP13" s="64"/>
      <c r="GLU13" s="218"/>
      <c r="GLV13" s="64"/>
      <c r="GLW13" s="64"/>
      <c r="GMF13" s="64"/>
      <c r="GMK13" s="218"/>
      <c r="GML13" s="64"/>
      <c r="GMM13" s="64"/>
      <c r="GMV13" s="64"/>
      <c r="GNA13" s="218"/>
      <c r="GNB13" s="64"/>
      <c r="GNC13" s="64"/>
      <c r="GNL13" s="64"/>
      <c r="GNQ13" s="218"/>
      <c r="GNR13" s="64"/>
      <c r="GNS13" s="64"/>
      <c r="GOB13" s="64"/>
      <c r="GOG13" s="218"/>
      <c r="GOH13" s="64"/>
      <c r="GOI13" s="64"/>
      <c r="GOR13" s="64"/>
      <c r="GOW13" s="218"/>
      <c r="GOX13" s="64"/>
      <c r="GOY13" s="64"/>
      <c r="GPH13" s="64"/>
      <c r="GPM13" s="218"/>
      <c r="GPN13" s="64"/>
      <c r="GPO13" s="64"/>
      <c r="GPX13" s="64"/>
      <c r="GQC13" s="218"/>
      <c r="GQD13" s="64"/>
      <c r="GQE13" s="64"/>
      <c r="GQN13" s="64"/>
      <c r="GQS13" s="218"/>
      <c r="GQT13" s="64"/>
      <c r="GQU13" s="64"/>
      <c r="GRD13" s="64"/>
      <c r="GRI13" s="218"/>
      <c r="GRJ13" s="64"/>
      <c r="GRK13" s="64"/>
      <c r="GRT13" s="64"/>
      <c r="GRY13" s="218"/>
      <c r="GRZ13" s="64"/>
      <c r="GSA13" s="64"/>
      <c r="GSJ13" s="64"/>
      <c r="GSO13" s="218"/>
      <c r="GSP13" s="64"/>
      <c r="GSQ13" s="64"/>
      <c r="GSZ13" s="64"/>
      <c r="GTE13" s="218"/>
      <c r="GTF13" s="64"/>
      <c r="GTG13" s="64"/>
      <c r="GTP13" s="64"/>
      <c r="GTU13" s="218"/>
      <c r="GTV13" s="64"/>
      <c r="GTW13" s="64"/>
      <c r="GUF13" s="64"/>
      <c r="GUK13" s="218"/>
      <c r="GUL13" s="64"/>
      <c r="GUM13" s="64"/>
      <c r="GUV13" s="64"/>
      <c r="GVA13" s="218"/>
      <c r="GVB13" s="64"/>
      <c r="GVC13" s="64"/>
      <c r="GVL13" s="64"/>
      <c r="GVQ13" s="218"/>
      <c r="GVR13" s="64"/>
      <c r="GVS13" s="64"/>
      <c r="GWB13" s="64"/>
      <c r="GWG13" s="218"/>
      <c r="GWH13" s="64"/>
      <c r="GWI13" s="64"/>
      <c r="GWR13" s="64"/>
      <c r="GWW13" s="218"/>
      <c r="GWX13" s="64"/>
      <c r="GWY13" s="64"/>
      <c r="GXH13" s="64"/>
      <c r="GXM13" s="218"/>
      <c r="GXN13" s="64"/>
      <c r="GXO13" s="64"/>
      <c r="GXX13" s="64"/>
      <c r="GYC13" s="218"/>
      <c r="GYD13" s="64"/>
      <c r="GYE13" s="64"/>
      <c r="GYN13" s="64"/>
      <c r="GYS13" s="218"/>
      <c r="GYT13" s="64"/>
      <c r="GYU13" s="64"/>
      <c r="GZD13" s="64"/>
      <c r="GZI13" s="218"/>
      <c r="GZJ13" s="64"/>
      <c r="GZK13" s="64"/>
      <c r="GZT13" s="64"/>
      <c r="GZY13" s="218"/>
      <c r="GZZ13" s="64"/>
      <c r="HAA13" s="64"/>
      <c r="HAJ13" s="64"/>
      <c r="HAO13" s="218"/>
      <c r="HAP13" s="64"/>
      <c r="HAQ13" s="64"/>
      <c r="HAZ13" s="64"/>
      <c r="HBE13" s="218"/>
      <c r="HBF13" s="64"/>
      <c r="HBG13" s="64"/>
      <c r="HBP13" s="64"/>
      <c r="HBU13" s="218"/>
      <c r="HBV13" s="64"/>
      <c r="HBW13" s="64"/>
      <c r="HCF13" s="64"/>
      <c r="HCK13" s="218"/>
      <c r="HCL13" s="64"/>
      <c r="HCM13" s="64"/>
      <c r="HCV13" s="64"/>
      <c r="HDA13" s="218"/>
      <c r="HDB13" s="64"/>
      <c r="HDC13" s="64"/>
      <c r="HDL13" s="64"/>
      <c r="HDQ13" s="218"/>
      <c r="HDR13" s="64"/>
      <c r="HDS13" s="64"/>
      <c r="HEB13" s="64"/>
      <c r="HEG13" s="218"/>
      <c r="HEH13" s="64"/>
      <c r="HEI13" s="64"/>
      <c r="HER13" s="64"/>
      <c r="HEW13" s="218"/>
      <c r="HEX13" s="64"/>
      <c r="HEY13" s="64"/>
      <c r="HFH13" s="64"/>
      <c r="HFM13" s="218"/>
      <c r="HFN13" s="64"/>
      <c r="HFO13" s="64"/>
      <c r="HFX13" s="64"/>
      <c r="HGC13" s="218"/>
      <c r="HGD13" s="64"/>
      <c r="HGE13" s="64"/>
      <c r="HGN13" s="64"/>
      <c r="HGS13" s="218"/>
      <c r="HGT13" s="64"/>
      <c r="HGU13" s="64"/>
      <c r="HHD13" s="64"/>
      <c r="HHI13" s="218"/>
      <c r="HHJ13" s="64"/>
      <c r="HHK13" s="64"/>
      <c r="HHT13" s="64"/>
      <c r="HHY13" s="218"/>
      <c r="HHZ13" s="64"/>
      <c r="HIA13" s="64"/>
      <c r="HIJ13" s="64"/>
      <c r="HIO13" s="218"/>
      <c r="HIP13" s="64"/>
      <c r="HIQ13" s="64"/>
      <c r="HIZ13" s="64"/>
      <c r="HJE13" s="218"/>
      <c r="HJF13" s="64"/>
      <c r="HJG13" s="64"/>
      <c r="HJP13" s="64"/>
      <c r="HJU13" s="218"/>
      <c r="HJV13" s="64"/>
      <c r="HJW13" s="64"/>
      <c r="HKF13" s="64"/>
      <c r="HKK13" s="218"/>
      <c r="HKL13" s="64"/>
      <c r="HKM13" s="64"/>
      <c r="HKV13" s="64"/>
      <c r="HLA13" s="218"/>
      <c r="HLB13" s="64"/>
      <c r="HLC13" s="64"/>
      <c r="HLL13" s="64"/>
      <c r="HLQ13" s="218"/>
      <c r="HLR13" s="64"/>
      <c r="HLS13" s="64"/>
      <c r="HMB13" s="64"/>
      <c r="HMG13" s="218"/>
      <c r="HMH13" s="64"/>
      <c r="HMI13" s="64"/>
      <c r="HMR13" s="64"/>
      <c r="HMW13" s="218"/>
      <c r="HMX13" s="64"/>
      <c r="HMY13" s="64"/>
      <c r="HNH13" s="64"/>
      <c r="HNM13" s="218"/>
      <c r="HNN13" s="64"/>
      <c r="HNO13" s="64"/>
      <c r="HNX13" s="64"/>
      <c r="HOC13" s="218"/>
      <c r="HOD13" s="64"/>
      <c r="HOE13" s="64"/>
      <c r="HON13" s="64"/>
      <c r="HOS13" s="218"/>
      <c r="HOT13" s="64"/>
      <c r="HOU13" s="64"/>
      <c r="HPD13" s="64"/>
      <c r="HPI13" s="218"/>
      <c r="HPJ13" s="64"/>
      <c r="HPK13" s="64"/>
      <c r="HPT13" s="64"/>
      <c r="HPY13" s="218"/>
      <c r="HPZ13" s="64"/>
      <c r="HQA13" s="64"/>
      <c r="HQJ13" s="64"/>
      <c r="HQO13" s="218"/>
      <c r="HQP13" s="64"/>
      <c r="HQQ13" s="64"/>
      <c r="HQZ13" s="64"/>
      <c r="HRE13" s="218"/>
      <c r="HRF13" s="64"/>
      <c r="HRG13" s="64"/>
      <c r="HRP13" s="64"/>
      <c r="HRU13" s="218"/>
      <c r="HRV13" s="64"/>
      <c r="HRW13" s="64"/>
      <c r="HSF13" s="64"/>
      <c r="HSK13" s="218"/>
      <c r="HSL13" s="64"/>
      <c r="HSM13" s="64"/>
      <c r="HSV13" s="64"/>
      <c r="HTA13" s="218"/>
      <c r="HTB13" s="64"/>
      <c r="HTC13" s="64"/>
      <c r="HTL13" s="64"/>
      <c r="HTQ13" s="218"/>
      <c r="HTR13" s="64"/>
      <c r="HTS13" s="64"/>
      <c r="HUB13" s="64"/>
      <c r="HUG13" s="218"/>
      <c r="HUH13" s="64"/>
      <c r="HUI13" s="64"/>
      <c r="HUR13" s="64"/>
      <c r="HUW13" s="218"/>
      <c r="HUX13" s="64"/>
      <c r="HUY13" s="64"/>
      <c r="HVH13" s="64"/>
      <c r="HVM13" s="218"/>
      <c r="HVN13" s="64"/>
      <c r="HVO13" s="64"/>
      <c r="HVX13" s="64"/>
      <c r="HWC13" s="218"/>
      <c r="HWD13" s="64"/>
      <c r="HWE13" s="64"/>
      <c r="HWN13" s="64"/>
      <c r="HWS13" s="218"/>
      <c r="HWT13" s="64"/>
      <c r="HWU13" s="64"/>
      <c r="HXD13" s="64"/>
      <c r="HXI13" s="218"/>
      <c r="HXJ13" s="64"/>
      <c r="HXK13" s="64"/>
      <c r="HXT13" s="64"/>
      <c r="HXY13" s="218"/>
      <c r="HXZ13" s="64"/>
      <c r="HYA13" s="64"/>
      <c r="HYJ13" s="64"/>
      <c r="HYO13" s="218"/>
      <c r="HYP13" s="64"/>
      <c r="HYQ13" s="64"/>
      <c r="HYZ13" s="64"/>
      <c r="HZE13" s="218"/>
      <c r="HZF13" s="64"/>
      <c r="HZG13" s="64"/>
      <c r="HZP13" s="64"/>
      <c r="HZU13" s="218"/>
      <c r="HZV13" s="64"/>
      <c r="HZW13" s="64"/>
      <c r="IAF13" s="64"/>
      <c r="IAK13" s="218"/>
      <c r="IAL13" s="64"/>
      <c r="IAM13" s="64"/>
      <c r="IAV13" s="64"/>
      <c r="IBA13" s="218"/>
      <c r="IBB13" s="64"/>
      <c r="IBC13" s="64"/>
      <c r="IBL13" s="64"/>
      <c r="IBQ13" s="218"/>
      <c r="IBR13" s="64"/>
      <c r="IBS13" s="64"/>
      <c r="ICB13" s="64"/>
      <c r="ICG13" s="218"/>
      <c r="ICH13" s="64"/>
      <c r="ICI13" s="64"/>
      <c r="ICR13" s="64"/>
      <c r="ICW13" s="218"/>
      <c r="ICX13" s="64"/>
      <c r="ICY13" s="64"/>
      <c r="IDH13" s="64"/>
      <c r="IDM13" s="218"/>
      <c r="IDN13" s="64"/>
      <c r="IDO13" s="64"/>
      <c r="IDX13" s="64"/>
      <c r="IEC13" s="218"/>
      <c r="IED13" s="64"/>
      <c r="IEE13" s="64"/>
      <c r="IEN13" s="64"/>
      <c r="IES13" s="218"/>
      <c r="IET13" s="64"/>
      <c r="IEU13" s="64"/>
      <c r="IFD13" s="64"/>
      <c r="IFI13" s="218"/>
      <c r="IFJ13" s="64"/>
      <c r="IFK13" s="64"/>
      <c r="IFT13" s="64"/>
      <c r="IFY13" s="218"/>
      <c r="IFZ13" s="64"/>
      <c r="IGA13" s="64"/>
      <c r="IGJ13" s="64"/>
      <c r="IGO13" s="218"/>
      <c r="IGP13" s="64"/>
      <c r="IGQ13" s="64"/>
      <c r="IGZ13" s="64"/>
      <c r="IHE13" s="218"/>
      <c r="IHF13" s="64"/>
      <c r="IHG13" s="64"/>
      <c r="IHP13" s="64"/>
      <c r="IHU13" s="218"/>
      <c r="IHV13" s="64"/>
      <c r="IHW13" s="64"/>
      <c r="IIF13" s="64"/>
      <c r="IIK13" s="218"/>
      <c r="IIL13" s="64"/>
      <c r="IIM13" s="64"/>
      <c r="IIV13" s="64"/>
      <c r="IJA13" s="218"/>
      <c r="IJB13" s="64"/>
      <c r="IJC13" s="64"/>
      <c r="IJL13" s="64"/>
      <c r="IJQ13" s="218"/>
      <c r="IJR13" s="64"/>
      <c r="IJS13" s="64"/>
      <c r="IKB13" s="64"/>
      <c r="IKG13" s="218"/>
      <c r="IKH13" s="64"/>
      <c r="IKI13" s="64"/>
      <c r="IKR13" s="64"/>
      <c r="IKW13" s="218"/>
      <c r="IKX13" s="64"/>
      <c r="IKY13" s="64"/>
      <c r="ILH13" s="64"/>
      <c r="ILM13" s="218"/>
      <c r="ILN13" s="64"/>
      <c r="ILO13" s="64"/>
      <c r="ILX13" s="64"/>
      <c r="IMC13" s="218"/>
      <c r="IMD13" s="64"/>
      <c r="IME13" s="64"/>
      <c r="IMN13" s="64"/>
      <c r="IMS13" s="218"/>
      <c r="IMT13" s="64"/>
      <c r="IMU13" s="64"/>
      <c r="IND13" s="64"/>
      <c r="INI13" s="218"/>
      <c r="INJ13" s="64"/>
      <c r="INK13" s="64"/>
      <c r="INT13" s="64"/>
      <c r="INY13" s="218"/>
      <c r="INZ13" s="64"/>
      <c r="IOA13" s="64"/>
      <c r="IOJ13" s="64"/>
      <c r="IOO13" s="218"/>
      <c r="IOP13" s="64"/>
      <c r="IOQ13" s="64"/>
      <c r="IOZ13" s="64"/>
      <c r="IPE13" s="218"/>
      <c r="IPF13" s="64"/>
      <c r="IPG13" s="64"/>
      <c r="IPP13" s="64"/>
      <c r="IPU13" s="218"/>
      <c r="IPV13" s="64"/>
      <c r="IPW13" s="64"/>
      <c r="IQF13" s="64"/>
      <c r="IQK13" s="218"/>
      <c r="IQL13" s="64"/>
      <c r="IQM13" s="64"/>
      <c r="IQV13" s="64"/>
      <c r="IRA13" s="218"/>
      <c r="IRB13" s="64"/>
      <c r="IRC13" s="64"/>
      <c r="IRL13" s="64"/>
      <c r="IRQ13" s="218"/>
      <c r="IRR13" s="64"/>
      <c r="IRS13" s="64"/>
      <c r="ISB13" s="64"/>
      <c r="ISG13" s="218"/>
      <c r="ISH13" s="64"/>
      <c r="ISI13" s="64"/>
      <c r="ISR13" s="64"/>
      <c r="ISW13" s="218"/>
      <c r="ISX13" s="64"/>
      <c r="ISY13" s="64"/>
      <c r="ITH13" s="64"/>
      <c r="ITM13" s="218"/>
      <c r="ITN13" s="64"/>
      <c r="ITO13" s="64"/>
      <c r="ITX13" s="64"/>
      <c r="IUC13" s="218"/>
      <c r="IUD13" s="64"/>
      <c r="IUE13" s="64"/>
      <c r="IUN13" s="64"/>
      <c r="IUS13" s="218"/>
      <c r="IUT13" s="64"/>
      <c r="IUU13" s="64"/>
      <c r="IVD13" s="64"/>
      <c r="IVI13" s="218"/>
      <c r="IVJ13" s="64"/>
      <c r="IVK13" s="64"/>
      <c r="IVT13" s="64"/>
      <c r="IVY13" s="218"/>
      <c r="IVZ13" s="64"/>
      <c r="IWA13" s="64"/>
      <c r="IWJ13" s="64"/>
      <c r="IWO13" s="218"/>
      <c r="IWP13" s="64"/>
      <c r="IWQ13" s="64"/>
      <c r="IWZ13" s="64"/>
      <c r="IXE13" s="218"/>
      <c r="IXF13" s="64"/>
      <c r="IXG13" s="64"/>
      <c r="IXP13" s="64"/>
      <c r="IXU13" s="218"/>
      <c r="IXV13" s="64"/>
      <c r="IXW13" s="64"/>
      <c r="IYF13" s="64"/>
      <c r="IYK13" s="218"/>
      <c r="IYL13" s="64"/>
      <c r="IYM13" s="64"/>
      <c r="IYV13" s="64"/>
      <c r="IZA13" s="218"/>
      <c r="IZB13" s="64"/>
      <c r="IZC13" s="64"/>
      <c r="IZL13" s="64"/>
      <c r="IZQ13" s="218"/>
      <c r="IZR13" s="64"/>
      <c r="IZS13" s="64"/>
      <c r="JAB13" s="64"/>
      <c r="JAG13" s="218"/>
      <c r="JAH13" s="64"/>
      <c r="JAI13" s="64"/>
      <c r="JAR13" s="64"/>
      <c r="JAW13" s="218"/>
      <c r="JAX13" s="64"/>
      <c r="JAY13" s="64"/>
      <c r="JBH13" s="64"/>
      <c r="JBM13" s="218"/>
      <c r="JBN13" s="64"/>
      <c r="JBO13" s="64"/>
      <c r="JBX13" s="64"/>
      <c r="JCC13" s="218"/>
      <c r="JCD13" s="64"/>
      <c r="JCE13" s="64"/>
      <c r="JCN13" s="64"/>
      <c r="JCS13" s="218"/>
      <c r="JCT13" s="64"/>
      <c r="JCU13" s="64"/>
      <c r="JDD13" s="64"/>
      <c r="JDI13" s="218"/>
      <c r="JDJ13" s="64"/>
      <c r="JDK13" s="64"/>
      <c r="JDT13" s="64"/>
      <c r="JDY13" s="218"/>
      <c r="JDZ13" s="64"/>
      <c r="JEA13" s="64"/>
      <c r="JEJ13" s="64"/>
      <c r="JEO13" s="218"/>
      <c r="JEP13" s="64"/>
      <c r="JEQ13" s="64"/>
      <c r="JEZ13" s="64"/>
      <c r="JFE13" s="218"/>
      <c r="JFF13" s="64"/>
      <c r="JFG13" s="64"/>
      <c r="JFP13" s="64"/>
      <c r="JFU13" s="218"/>
      <c r="JFV13" s="64"/>
      <c r="JFW13" s="64"/>
      <c r="JGF13" s="64"/>
      <c r="JGK13" s="218"/>
      <c r="JGL13" s="64"/>
      <c r="JGM13" s="64"/>
      <c r="JGV13" s="64"/>
      <c r="JHA13" s="218"/>
      <c r="JHB13" s="64"/>
      <c r="JHC13" s="64"/>
      <c r="JHL13" s="64"/>
      <c r="JHQ13" s="218"/>
      <c r="JHR13" s="64"/>
      <c r="JHS13" s="64"/>
      <c r="JIB13" s="64"/>
      <c r="JIG13" s="218"/>
      <c r="JIH13" s="64"/>
      <c r="JII13" s="64"/>
      <c r="JIR13" s="64"/>
      <c r="JIW13" s="218"/>
      <c r="JIX13" s="64"/>
      <c r="JIY13" s="64"/>
      <c r="JJH13" s="64"/>
      <c r="JJM13" s="218"/>
      <c r="JJN13" s="64"/>
      <c r="JJO13" s="64"/>
      <c r="JJX13" s="64"/>
      <c r="JKC13" s="218"/>
      <c r="JKD13" s="64"/>
      <c r="JKE13" s="64"/>
      <c r="JKN13" s="64"/>
      <c r="JKS13" s="218"/>
      <c r="JKT13" s="64"/>
      <c r="JKU13" s="64"/>
      <c r="JLD13" s="64"/>
      <c r="JLI13" s="218"/>
      <c r="JLJ13" s="64"/>
      <c r="JLK13" s="64"/>
      <c r="JLT13" s="64"/>
      <c r="JLY13" s="218"/>
      <c r="JLZ13" s="64"/>
      <c r="JMA13" s="64"/>
      <c r="JMJ13" s="64"/>
      <c r="JMO13" s="218"/>
      <c r="JMP13" s="64"/>
      <c r="JMQ13" s="64"/>
      <c r="JMZ13" s="64"/>
      <c r="JNE13" s="218"/>
      <c r="JNF13" s="64"/>
      <c r="JNG13" s="64"/>
      <c r="JNP13" s="64"/>
      <c r="JNU13" s="218"/>
      <c r="JNV13" s="64"/>
      <c r="JNW13" s="64"/>
      <c r="JOF13" s="64"/>
      <c r="JOK13" s="218"/>
      <c r="JOL13" s="64"/>
      <c r="JOM13" s="64"/>
      <c r="JOV13" s="64"/>
      <c r="JPA13" s="218"/>
      <c r="JPB13" s="64"/>
      <c r="JPC13" s="64"/>
      <c r="JPL13" s="64"/>
      <c r="JPQ13" s="218"/>
      <c r="JPR13" s="64"/>
      <c r="JPS13" s="64"/>
      <c r="JQB13" s="64"/>
      <c r="JQG13" s="218"/>
      <c r="JQH13" s="64"/>
      <c r="JQI13" s="64"/>
      <c r="JQR13" s="64"/>
      <c r="JQW13" s="218"/>
      <c r="JQX13" s="64"/>
      <c r="JQY13" s="64"/>
      <c r="JRH13" s="64"/>
      <c r="JRM13" s="218"/>
      <c r="JRN13" s="64"/>
      <c r="JRO13" s="64"/>
      <c r="JRX13" s="64"/>
      <c r="JSC13" s="218"/>
      <c r="JSD13" s="64"/>
      <c r="JSE13" s="64"/>
      <c r="JSN13" s="64"/>
      <c r="JSS13" s="218"/>
      <c r="JST13" s="64"/>
      <c r="JSU13" s="64"/>
      <c r="JTD13" s="64"/>
      <c r="JTI13" s="218"/>
      <c r="JTJ13" s="64"/>
      <c r="JTK13" s="64"/>
      <c r="JTT13" s="64"/>
      <c r="JTY13" s="218"/>
      <c r="JTZ13" s="64"/>
      <c r="JUA13" s="64"/>
      <c r="JUJ13" s="64"/>
      <c r="JUO13" s="218"/>
      <c r="JUP13" s="64"/>
      <c r="JUQ13" s="64"/>
      <c r="JUZ13" s="64"/>
      <c r="JVE13" s="218"/>
      <c r="JVF13" s="64"/>
      <c r="JVG13" s="64"/>
      <c r="JVP13" s="64"/>
      <c r="JVU13" s="218"/>
      <c r="JVV13" s="64"/>
      <c r="JVW13" s="64"/>
      <c r="JWF13" s="64"/>
      <c r="JWK13" s="218"/>
      <c r="JWL13" s="64"/>
      <c r="JWM13" s="64"/>
      <c r="JWV13" s="64"/>
      <c r="JXA13" s="218"/>
      <c r="JXB13" s="64"/>
      <c r="JXC13" s="64"/>
      <c r="JXL13" s="64"/>
      <c r="JXQ13" s="218"/>
      <c r="JXR13" s="64"/>
      <c r="JXS13" s="64"/>
      <c r="JYB13" s="64"/>
      <c r="JYG13" s="218"/>
      <c r="JYH13" s="64"/>
      <c r="JYI13" s="64"/>
      <c r="JYR13" s="64"/>
      <c r="JYW13" s="218"/>
      <c r="JYX13" s="64"/>
      <c r="JYY13" s="64"/>
      <c r="JZH13" s="64"/>
      <c r="JZM13" s="218"/>
      <c r="JZN13" s="64"/>
      <c r="JZO13" s="64"/>
      <c r="JZX13" s="64"/>
      <c r="KAC13" s="218"/>
      <c r="KAD13" s="64"/>
      <c r="KAE13" s="64"/>
      <c r="KAN13" s="64"/>
      <c r="KAS13" s="218"/>
      <c r="KAT13" s="64"/>
      <c r="KAU13" s="64"/>
      <c r="KBD13" s="64"/>
      <c r="KBI13" s="218"/>
      <c r="KBJ13" s="64"/>
      <c r="KBK13" s="64"/>
      <c r="KBT13" s="64"/>
      <c r="KBY13" s="218"/>
      <c r="KBZ13" s="64"/>
      <c r="KCA13" s="64"/>
      <c r="KCJ13" s="64"/>
      <c r="KCO13" s="218"/>
      <c r="KCP13" s="64"/>
      <c r="KCQ13" s="64"/>
      <c r="KCZ13" s="64"/>
      <c r="KDE13" s="218"/>
      <c r="KDF13" s="64"/>
      <c r="KDG13" s="64"/>
      <c r="KDP13" s="64"/>
      <c r="KDU13" s="218"/>
      <c r="KDV13" s="64"/>
      <c r="KDW13" s="64"/>
      <c r="KEF13" s="64"/>
      <c r="KEK13" s="218"/>
      <c r="KEL13" s="64"/>
      <c r="KEM13" s="64"/>
      <c r="KEV13" s="64"/>
      <c r="KFA13" s="218"/>
      <c r="KFB13" s="64"/>
      <c r="KFC13" s="64"/>
      <c r="KFL13" s="64"/>
      <c r="KFQ13" s="218"/>
      <c r="KFR13" s="64"/>
      <c r="KFS13" s="64"/>
      <c r="KGB13" s="64"/>
      <c r="KGG13" s="218"/>
      <c r="KGH13" s="64"/>
      <c r="KGI13" s="64"/>
      <c r="KGR13" s="64"/>
      <c r="KGW13" s="218"/>
      <c r="KGX13" s="64"/>
      <c r="KGY13" s="64"/>
      <c r="KHH13" s="64"/>
      <c r="KHM13" s="218"/>
      <c r="KHN13" s="64"/>
      <c r="KHO13" s="64"/>
      <c r="KHX13" s="64"/>
      <c r="KIC13" s="218"/>
      <c r="KID13" s="64"/>
      <c r="KIE13" s="64"/>
      <c r="KIN13" s="64"/>
      <c r="KIS13" s="218"/>
      <c r="KIT13" s="64"/>
      <c r="KIU13" s="64"/>
      <c r="KJD13" s="64"/>
      <c r="KJI13" s="218"/>
      <c r="KJJ13" s="64"/>
      <c r="KJK13" s="64"/>
      <c r="KJT13" s="64"/>
      <c r="KJY13" s="218"/>
      <c r="KJZ13" s="64"/>
      <c r="KKA13" s="64"/>
      <c r="KKJ13" s="64"/>
      <c r="KKO13" s="218"/>
      <c r="KKP13" s="64"/>
      <c r="KKQ13" s="64"/>
      <c r="KKZ13" s="64"/>
      <c r="KLE13" s="218"/>
      <c r="KLF13" s="64"/>
      <c r="KLG13" s="64"/>
      <c r="KLP13" s="64"/>
      <c r="KLU13" s="218"/>
      <c r="KLV13" s="64"/>
      <c r="KLW13" s="64"/>
      <c r="KMF13" s="64"/>
      <c r="KMK13" s="218"/>
      <c r="KML13" s="64"/>
      <c r="KMM13" s="64"/>
      <c r="KMV13" s="64"/>
      <c r="KNA13" s="218"/>
      <c r="KNB13" s="64"/>
      <c r="KNC13" s="64"/>
      <c r="KNL13" s="64"/>
      <c r="KNQ13" s="218"/>
      <c r="KNR13" s="64"/>
      <c r="KNS13" s="64"/>
      <c r="KOB13" s="64"/>
      <c r="KOG13" s="218"/>
      <c r="KOH13" s="64"/>
      <c r="KOI13" s="64"/>
      <c r="KOR13" s="64"/>
      <c r="KOW13" s="218"/>
      <c r="KOX13" s="64"/>
      <c r="KOY13" s="64"/>
      <c r="KPH13" s="64"/>
      <c r="KPM13" s="218"/>
      <c r="KPN13" s="64"/>
      <c r="KPO13" s="64"/>
      <c r="KPX13" s="64"/>
      <c r="KQC13" s="218"/>
      <c r="KQD13" s="64"/>
      <c r="KQE13" s="64"/>
      <c r="KQN13" s="64"/>
      <c r="KQS13" s="218"/>
      <c r="KQT13" s="64"/>
      <c r="KQU13" s="64"/>
      <c r="KRD13" s="64"/>
      <c r="KRI13" s="218"/>
      <c r="KRJ13" s="64"/>
      <c r="KRK13" s="64"/>
      <c r="KRT13" s="64"/>
      <c r="KRY13" s="218"/>
      <c r="KRZ13" s="64"/>
      <c r="KSA13" s="64"/>
      <c r="KSJ13" s="64"/>
      <c r="KSO13" s="218"/>
      <c r="KSP13" s="64"/>
      <c r="KSQ13" s="64"/>
      <c r="KSZ13" s="64"/>
      <c r="KTE13" s="218"/>
      <c r="KTF13" s="64"/>
      <c r="KTG13" s="64"/>
      <c r="KTP13" s="64"/>
      <c r="KTU13" s="218"/>
      <c r="KTV13" s="64"/>
      <c r="KTW13" s="64"/>
      <c r="KUF13" s="64"/>
      <c r="KUK13" s="218"/>
      <c r="KUL13" s="64"/>
      <c r="KUM13" s="64"/>
      <c r="KUV13" s="64"/>
      <c r="KVA13" s="218"/>
      <c r="KVB13" s="64"/>
      <c r="KVC13" s="64"/>
      <c r="KVL13" s="64"/>
      <c r="KVQ13" s="218"/>
      <c r="KVR13" s="64"/>
      <c r="KVS13" s="64"/>
      <c r="KWB13" s="64"/>
      <c r="KWG13" s="218"/>
      <c r="KWH13" s="64"/>
      <c r="KWI13" s="64"/>
      <c r="KWR13" s="64"/>
      <c r="KWW13" s="218"/>
      <c r="KWX13" s="64"/>
      <c r="KWY13" s="64"/>
      <c r="KXH13" s="64"/>
      <c r="KXM13" s="218"/>
      <c r="KXN13" s="64"/>
      <c r="KXO13" s="64"/>
      <c r="KXX13" s="64"/>
      <c r="KYC13" s="218"/>
      <c r="KYD13" s="64"/>
      <c r="KYE13" s="64"/>
      <c r="KYN13" s="64"/>
      <c r="KYS13" s="218"/>
      <c r="KYT13" s="64"/>
      <c r="KYU13" s="64"/>
      <c r="KZD13" s="64"/>
      <c r="KZI13" s="218"/>
      <c r="KZJ13" s="64"/>
      <c r="KZK13" s="64"/>
      <c r="KZT13" s="64"/>
      <c r="KZY13" s="218"/>
      <c r="KZZ13" s="64"/>
      <c r="LAA13" s="64"/>
      <c r="LAJ13" s="64"/>
      <c r="LAO13" s="218"/>
      <c r="LAP13" s="64"/>
      <c r="LAQ13" s="64"/>
      <c r="LAZ13" s="64"/>
      <c r="LBE13" s="218"/>
      <c r="LBF13" s="64"/>
      <c r="LBG13" s="64"/>
      <c r="LBP13" s="64"/>
      <c r="LBU13" s="218"/>
      <c r="LBV13" s="64"/>
      <c r="LBW13" s="64"/>
      <c r="LCF13" s="64"/>
      <c r="LCK13" s="218"/>
      <c r="LCL13" s="64"/>
      <c r="LCM13" s="64"/>
      <c r="LCV13" s="64"/>
      <c r="LDA13" s="218"/>
      <c r="LDB13" s="64"/>
      <c r="LDC13" s="64"/>
      <c r="LDL13" s="64"/>
      <c r="LDQ13" s="218"/>
      <c r="LDR13" s="64"/>
      <c r="LDS13" s="64"/>
      <c r="LEB13" s="64"/>
      <c r="LEG13" s="218"/>
      <c r="LEH13" s="64"/>
      <c r="LEI13" s="64"/>
      <c r="LER13" s="64"/>
      <c r="LEW13" s="218"/>
      <c r="LEX13" s="64"/>
      <c r="LEY13" s="64"/>
      <c r="LFH13" s="64"/>
      <c r="LFM13" s="218"/>
      <c r="LFN13" s="64"/>
      <c r="LFO13" s="64"/>
      <c r="LFX13" s="64"/>
      <c r="LGC13" s="218"/>
      <c r="LGD13" s="64"/>
      <c r="LGE13" s="64"/>
      <c r="LGN13" s="64"/>
      <c r="LGS13" s="218"/>
      <c r="LGT13" s="64"/>
      <c r="LGU13" s="64"/>
      <c r="LHD13" s="64"/>
      <c r="LHI13" s="218"/>
      <c r="LHJ13" s="64"/>
      <c r="LHK13" s="64"/>
      <c r="LHT13" s="64"/>
      <c r="LHY13" s="218"/>
      <c r="LHZ13" s="64"/>
      <c r="LIA13" s="64"/>
      <c r="LIJ13" s="64"/>
      <c r="LIO13" s="218"/>
      <c r="LIP13" s="64"/>
      <c r="LIQ13" s="64"/>
      <c r="LIZ13" s="64"/>
      <c r="LJE13" s="218"/>
      <c r="LJF13" s="64"/>
      <c r="LJG13" s="64"/>
      <c r="LJP13" s="64"/>
      <c r="LJU13" s="218"/>
      <c r="LJV13" s="64"/>
      <c r="LJW13" s="64"/>
      <c r="LKF13" s="64"/>
      <c r="LKK13" s="218"/>
      <c r="LKL13" s="64"/>
      <c r="LKM13" s="64"/>
      <c r="LKV13" s="64"/>
      <c r="LLA13" s="218"/>
      <c r="LLB13" s="64"/>
      <c r="LLC13" s="64"/>
      <c r="LLL13" s="64"/>
      <c r="LLQ13" s="218"/>
      <c r="LLR13" s="64"/>
      <c r="LLS13" s="64"/>
      <c r="LMB13" s="64"/>
      <c r="LMG13" s="218"/>
      <c r="LMH13" s="64"/>
      <c r="LMI13" s="64"/>
      <c r="LMR13" s="64"/>
      <c r="LMW13" s="218"/>
      <c r="LMX13" s="64"/>
      <c r="LMY13" s="64"/>
      <c r="LNH13" s="64"/>
      <c r="LNM13" s="218"/>
      <c r="LNN13" s="64"/>
      <c r="LNO13" s="64"/>
      <c r="LNX13" s="64"/>
      <c r="LOC13" s="218"/>
      <c r="LOD13" s="64"/>
      <c r="LOE13" s="64"/>
      <c r="LON13" s="64"/>
      <c r="LOS13" s="218"/>
      <c r="LOT13" s="64"/>
      <c r="LOU13" s="64"/>
      <c r="LPD13" s="64"/>
      <c r="LPI13" s="218"/>
      <c r="LPJ13" s="64"/>
      <c r="LPK13" s="64"/>
      <c r="LPT13" s="64"/>
      <c r="LPY13" s="218"/>
      <c r="LPZ13" s="64"/>
      <c r="LQA13" s="64"/>
      <c r="LQJ13" s="64"/>
      <c r="LQO13" s="218"/>
      <c r="LQP13" s="64"/>
      <c r="LQQ13" s="64"/>
      <c r="LQZ13" s="64"/>
      <c r="LRE13" s="218"/>
      <c r="LRF13" s="64"/>
      <c r="LRG13" s="64"/>
      <c r="LRP13" s="64"/>
      <c r="LRU13" s="218"/>
      <c r="LRV13" s="64"/>
      <c r="LRW13" s="64"/>
      <c r="LSF13" s="64"/>
      <c r="LSK13" s="218"/>
      <c r="LSL13" s="64"/>
      <c r="LSM13" s="64"/>
      <c r="LSV13" s="64"/>
      <c r="LTA13" s="218"/>
      <c r="LTB13" s="64"/>
      <c r="LTC13" s="64"/>
      <c r="LTL13" s="64"/>
      <c r="LTQ13" s="218"/>
      <c r="LTR13" s="64"/>
      <c r="LTS13" s="64"/>
      <c r="LUB13" s="64"/>
      <c r="LUG13" s="218"/>
      <c r="LUH13" s="64"/>
      <c r="LUI13" s="64"/>
      <c r="LUR13" s="64"/>
      <c r="LUW13" s="218"/>
      <c r="LUX13" s="64"/>
      <c r="LUY13" s="64"/>
      <c r="LVH13" s="64"/>
      <c r="LVM13" s="218"/>
      <c r="LVN13" s="64"/>
      <c r="LVO13" s="64"/>
      <c r="LVX13" s="64"/>
      <c r="LWC13" s="218"/>
      <c r="LWD13" s="64"/>
      <c r="LWE13" s="64"/>
      <c r="LWN13" s="64"/>
      <c r="LWS13" s="218"/>
      <c r="LWT13" s="64"/>
      <c r="LWU13" s="64"/>
      <c r="LXD13" s="64"/>
      <c r="LXI13" s="218"/>
      <c r="LXJ13" s="64"/>
      <c r="LXK13" s="64"/>
      <c r="LXT13" s="64"/>
      <c r="LXY13" s="218"/>
      <c r="LXZ13" s="64"/>
      <c r="LYA13" s="64"/>
      <c r="LYJ13" s="64"/>
      <c r="LYO13" s="218"/>
      <c r="LYP13" s="64"/>
      <c r="LYQ13" s="64"/>
      <c r="LYZ13" s="64"/>
      <c r="LZE13" s="218"/>
      <c r="LZF13" s="64"/>
      <c r="LZG13" s="64"/>
      <c r="LZP13" s="64"/>
      <c r="LZU13" s="218"/>
      <c r="LZV13" s="64"/>
      <c r="LZW13" s="64"/>
      <c r="MAF13" s="64"/>
      <c r="MAK13" s="218"/>
      <c r="MAL13" s="64"/>
      <c r="MAM13" s="64"/>
      <c r="MAV13" s="64"/>
      <c r="MBA13" s="218"/>
      <c r="MBB13" s="64"/>
      <c r="MBC13" s="64"/>
      <c r="MBL13" s="64"/>
      <c r="MBQ13" s="218"/>
      <c r="MBR13" s="64"/>
      <c r="MBS13" s="64"/>
      <c r="MCB13" s="64"/>
      <c r="MCG13" s="218"/>
      <c r="MCH13" s="64"/>
      <c r="MCI13" s="64"/>
      <c r="MCR13" s="64"/>
      <c r="MCW13" s="218"/>
      <c r="MCX13" s="64"/>
      <c r="MCY13" s="64"/>
      <c r="MDH13" s="64"/>
      <c r="MDM13" s="218"/>
      <c r="MDN13" s="64"/>
      <c r="MDO13" s="64"/>
      <c r="MDX13" s="64"/>
      <c r="MEC13" s="218"/>
      <c r="MED13" s="64"/>
      <c r="MEE13" s="64"/>
      <c r="MEN13" s="64"/>
      <c r="MES13" s="218"/>
      <c r="MET13" s="64"/>
      <c r="MEU13" s="64"/>
      <c r="MFD13" s="64"/>
      <c r="MFI13" s="218"/>
      <c r="MFJ13" s="64"/>
      <c r="MFK13" s="64"/>
      <c r="MFT13" s="64"/>
      <c r="MFY13" s="218"/>
      <c r="MFZ13" s="64"/>
      <c r="MGA13" s="64"/>
      <c r="MGJ13" s="64"/>
      <c r="MGO13" s="218"/>
      <c r="MGP13" s="64"/>
      <c r="MGQ13" s="64"/>
      <c r="MGZ13" s="64"/>
      <c r="MHE13" s="218"/>
      <c r="MHF13" s="64"/>
      <c r="MHG13" s="64"/>
      <c r="MHP13" s="64"/>
      <c r="MHU13" s="218"/>
      <c r="MHV13" s="64"/>
      <c r="MHW13" s="64"/>
      <c r="MIF13" s="64"/>
      <c r="MIK13" s="218"/>
      <c r="MIL13" s="64"/>
      <c r="MIM13" s="64"/>
      <c r="MIV13" s="64"/>
      <c r="MJA13" s="218"/>
      <c r="MJB13" s="64"/>
      <c r="MJC13" s="64"/>
      <c r="MJL13" s="64"/>
      <c r="MJQ13" s="218"/>
      <c r="MJR13" s="64"/>
      <c r="MJS13" s="64"/>
      <c r="MKB13" s="64"/>
      <c r="MKG13" s="218"/>
      <c r="MKH13" s="64"/>
      <c r="MKI13" s="64"/>
      <c r="MKR13" s="64"/>
      <c r="MKW13" s="218"/>
      <c r="MKX13" s="64"/>
      <c r="MKY13" s="64"/>
      <c r="MLH13" s="64"/>
      <c r="MLM13" s="218"/>
      <c r="MLN13" s="64"/>
      <c r="MLO13" s="64"/>
      <c r="MLX13" s="64"/>
      <c r="MMC13" s="218"/>
      <c r="MMD13" s="64"/>
      <c r="MME13" s="64"/>
      <c r="MMN13" s="64"/>
      <c r="MMS13" s="218"/>
      <c r="MMT13" s="64"/>
      <c r="MMU13" s="64"/>
      <c r="MND13" s="64"/>
      <c r="MNI13" s="218"/>
      <c r="MNJ13" s="64"/>
      <c r="MNK13" s="64"/>
      <c r="MNT13" s="64"/>
      <c r="MNY13" s="218"/>
      <c r="MNZ13" s="64"/>
      <c r="MOA13" s="64"/>
      <c r="MOJ13" s="64"/>
      <c r="MOO13" s="218"/>
      <c r="MOP13" s="64"/>
      <c r="MOQ13" s="64"/>
      <c r="MOZ13" s="64"/>
      <c r="MPE13" s="218"/>
      <c r="MPF13" s="64"/>
      <c r="MPG13" s="64"/>
      <c r="MPP13" s="64"/>
      <c r="MPU13" s="218"/>
      <c r="MPV13" s="64"/>
      <c r="MPW13" s="64"/>
      <c r="MQF13" s="64"/>
      <c r="MQK13" s="218"/>
      <c r="MQL13" s="64"/>
      <c r="MQM13" s="64"/>
      <c r="MQV13" s="64"/>
      <c r="MRA13" s="218"/>
      <c r="MRB13" s="64"/>
      <c r="MRC13" s="64"/>
      <c r="MRL13" s="64"/>
      <c r="MRQ13" s="218"/>
      <c r="MRR13" s="64"/>
      <c r="MRS13" s="64"/>
      <c r="MSB13" s="64"/>
      <c r="MSG13" s="218"/>
      <c r="MSH13" s="64"/>
      <c r="MSI13" s="64"/>
      <c r="MSR13" s="64"/>
      <c r="MSW13" s="218"/>
      <c r="MSX13" s="64"/>
      <c r="MSY13" s="64"/>
      <c r="MTH13" s="64"/>
      <c r="MTM13" s="218"/>
      <c r="MTN13" s="64"/>
      <c r="MTO13" s="64"/>
      <c r="MTX13" s="64"/>
      <c r="MUC13" s="218"/>
      <c r="MUD13" s="64"/>
      <c r="MUE13" s="64"/>
      <c r="MUN13" s="64"/>
      <c r="MUS13" s="218"/>
      <c r="MUT13" s="64"/>
      <c r="MUU13" s="64"/>
      <c r="MVD13" s="64"/>
      <c r="MVI13" s="218"/>
      <c r="MVJ13" s="64"/>
      <c r="MVK13" s="64"/>
      <c r="MVT13" s="64"/>
      <c r="MVY13" s="218"/>
      <c r="MVZ13" s="64"/>
      <c r="MWA13" s="64"/>
      <c r="MWJ13" s="64"/>
      <c r="MWO13" s="218"/>
      <c r="MWP13" s="64"/>
      <c r="MWQ13" s="64"/>
      <c r="MWZ13" s="64"/>
      <c r="MXE13" s="218"/>
      <c r="MXF13" s="64"/>
      <c r="MXG13" s="64"/>
      <c r="MXP13" s="64"/>
      <c r="MXU13" s="218"/>
      <c r="MXV13" s="64"/>
      <c r="MXW13" s="64"/>
      <c r="MYF13" s="64"/>
      <c r="MYK13" s="218"/>
      <c r="MYL13" s="64"/>
      <c r="MYM13" s="64"/>
      <c r="MYV13" s="64"/>
      <c r="MZA13" s="218"/>
      <c r="MZB13" s="64"/>
      <c r="MZC13" s="64"/>
      <c r="MZL13" s="64"/>
      <c r="MZQ13" s="218"/>
      <c r="MZR13" s="64"/>
      <c r="MZS13" s="64"/>
      <c r="NAB13" s="64"/>
      <c r="NAG13" s="218"/>
      <c r="NAH13" s="64"/>
      <c r="NAI13" s="64"/>
      <c r="NAR13" s="64"/>
      <c r="NAW13" s="218"/>
      <c r="NAX13" s="64"/>
      <c r="NAY13" s="64"/>
      <c r="NBH13" s="64"/>
      <c r="NBM13" s="218"/>
      <c r="NBN13" s="64"/>
      <c r="NBO13" s="64"/>
      <c r="NBX13" s="64"/>
      <c r="NCC13" s="218"/>
      <c r="NCD13" s="64"/>
      <c r="NCE13" s="64"/>
      <c r="NCN13" s="64"/>
      <c r="NCS13" s="218"/>
      <c r="NCT13" s="64"/>
      <c r="NCU13" s="64"/>
      <c r="NDD13" s="64"/>
      <c r="NDI13" s="218"/>
      <c r="NDJ13" s="64"/>
      <c r="NDK13" s="64"/>
      <c r="NDT13" s="64"/>
      <c r="NDY13" s="218"/>
      <c r="NDZ13" s="64"/>
      <c r="NEA13" s="64"/>
      <c r="NEJ13" s="64"/>
      <c r="NEO13" s="218"/>
      <c r="NEP13" s="64"/>
      <c r="NEQ13" s="64"/>
      <c r="NEZ13" s="64"/>
      <c r="NFE13" s="218"/>
      <c r="NFF13" s="64"/>
      <c r="NFG13" s="64"/>
      <c r="NFP13" s="64"/>
      <c r="NFU13" s="218"/>
      <c r="NFV13" s="64"/>
      <c r="NFW13" s="64"/>
      <c r="NGF13" s="64"/>
      <c r="NGK13" s="218"/>
      <c r="NGL13" s="64"/>
      <c r="NGM13" s="64"/>
      <c r="NGV13" s="64"/>
      <c r="NHA13" s="218"/>
      <c r="NHB13" s="64"/>
      <c r="NHC13" s="64"/>
      <c r="NHL13" s="64"/>
      <c r="NHQ13" s="218"/>
      <c r="NHR13" s="64"/>
      <c r="NHS13" s="64"/>
      <c r="NIB13" s="64"/>
      <c r="NIG13" s="218"/>
      <c r="NIH13" s="64"/>
      <c r="NII13" s="64"/>
      <c r="NIR13" s="64"/>
      <c r="NIW13" s="218"/>
      <c r="NIX13" s="64"/>
      <c r="NIY13" s="64"/>
      <c r="NJH13" s="64"/>
      <c r="NJM13" s="218"/>
      <c r="NJN13" s="64"/>
      <c r="NJO13" s="64"/>
      <c r="NJX13" s="64"/>
      <c r="NKC13" s="218"/>
      <c r="NKD13" s="64"/>
      <c r="NKE13" s="64"/>
      <c r="NKN13" s="64"/>
      <c r="NKS13" s="218"/>
      <c r="NKT13" s="64"/>
      <c r="NKU13" s="64"/>
      <c r="NLD13" s="64"/>
      <c r="NLI13" s="218"/>
      <c r="NLJ13" s="64"/>
      <c r="NLK13" s="64"/>
      <c r="NLT13" s="64"/>
      <c r="NLY13" s="218"/>
      <c r="NLZ13" s="64"/>
      <c r="NMA13" s="64"/>
      <c r="NMJ13" s="64"/>
      <c r="NMO13" s="218"/>
      <c r="NMP13" s="64"/>
      <c r="NMQ13" s="64"/>
      <c r="NMZ13" s="64"/>
      <c r="NNE13" s="218"/>
      <c r="NNF13" s="64"/>
      <c r="NNG13" s="64"/>
      <c r="NNP13" s="64"/>
      <c r="NNU13" s="218"/>
      <c r="NNV13" s="64"/>
      <c r="NNW13" s="64"/>
      <c r="NOF13" s="64"/>
      <c r="NOK13" s="218"/>
      <c r="NOL13" s="64"/>
      <c r="NOM13" s="64"/>
      <c r="NOV13" s="64"/>
      <c r="NPA13" s="218"/>
      <c r="NPB13" s="64"/>
      <c r="NPC13" s="64"/>
      <c r="NPL13" s="64"/>
      <c r="NPQ13" s="218"/>
      <c r="NPR13" s="64"/>
      <c r="NPS13" s="64"/>
      <c r="NQB13" s="64"/>
      <c r="NQG13" s="218"/>
      <c r="NQH13" s="64"/>
      <c r="NQI13" s="64"/>
      <c r="NQR13" s="64"/>
      <c r="NQW13" s="218"/>
      <c r="NQX13" s="64"/>
      <c r="NQY13" s="64"/>
      <c r="NRH13" s="64"/>
      <c r="NRM13" s="218"/>
      <c r="NRN13" s="64"/>
      <c r="NRO13" s="64"/>
      <c r="NRX13" s="64"/>
      <c r="NSC13" s="218"/>
      <c r="NSD13" s="64"/>
      <c r="NSE13" s="64"/>
      <c r="NSN13" s="64"/>
      <c r="NSS13" s="218"/>
      <c r="NST13" s="64"/>
      <c r="NSU13" s="64"/>
      <c r="NTD13" s="64"/>
      <c r="NTI13" s="218"/>
      <c r="NTJ13" s="64"/>
      <c r="NTK13" s="64"/>
      <c r="NTT13" s="64"/>
      <c r="NTY13" s="218"/>
      <c r="NTZ13" s="64"/>
      <c r="NUA13" s="64"/>
      <c r="NUJ13" s="64"/>
      <c r="NUO13" s="218"/>
      <c r="NUP13" s="64"/>
      <c r="NUQ13" s="64"/>
      <c r="NUZ13" s="64"/>
      <c r="NVE13" s="218"/>
      <c r="NVF13" s="64"/>
      <c r="NVG13" s="64"/>
      <c r="NVP13" s="64"/>
      <c r="NVU13" s="218"/>
      <c r="NVV13" s="64"/>
      <c r="NVW13" s="64"/>
      <c r="NWF13" s="64"/>
      <c r="NWK13" s="218"/>
      <c r="NWL13" s="64"/>
      <c r="NWM13" s="64"/>
      <c r="NWV13" s="64"/>
      <c r="NXA13" s="218"/>
      <c r="NXB13" s="64"/>
      <c r="NXC13" s="64"/>
      <c r="NXL13" s="64"/>
      <c r="NXQ13" s="218"/>
      <c r="NXR13" s="64"/>
      <c r="NXS13" s="64"/>
      <c r="NYB13" s="64"/>
      <c r="NYG13" s="218"/>
      <c r="NYH13" s="64"/>
      <c r="NYI13" s="64"/>
      <c r="NYR13" s="64"/>
      <c r="NYW13" s="218"/>
      <c r="NYX13" s="64"/>
      <c r="NYY13" s="64"/>
      <c r="NZH13" s="64"/>
      <c r="NZM13" s="218"/>
      <c r="NZN13" s="64"/>
      <c r="NZO13" s="64"/>
      <c r="NZX13" s="64"/>
      <c r="OAC13" s="218"/>
      <c r="OAD13" s="64"/>
      <c r="OAE13" s="64"/>
      <c r="OAN13" s="64"/>
      <c r="OAS13" s="218"/>
      <c r="OAT13" s="64"/>
      <c r="OAU13" s="64"/>
      <c r="OBD13" s="64"/>
      <c r="OBI13" s="218"/>
      <c r="OBJ13" s="64"/>
      <c r="OBK13" s="64"/>
      <c r="OBT13" s="64"/>
      <c r="OBY13" s="218"/>
      <c r="OBZ13" s="64"/>
      <c r="OCA13" s="64"/>
      <c r="OCJ13" s="64"/>
      <c r="OCO13" s="218"/>
      <c r="OCP13" s="64"/>
      <c r="OCQ13" s="64"/>
      <c r="OCZ13" s="64"/>
      <c r="ODE13" s="218"/>
      <c r="ODF13" s="64"/>
      <c r="ODG13" s="64"/>
      <c r="ODP13" s="64"/>
      <c r="ODU13" s="218"/>
      <c r="ODV13" s="64"/>
      <c r="ODW13" s="64"/>
      <c r="OEF13" s="64"/>
      <c r="OEK13" s="218"/>
      <c r="OEL13" s="64"/>
      <c r="OEM13" s="64"/>
      <c r="OEV13" s="64"/>
      <c r="OFA13" s="218"/>
      <c r="OFB13" s="64"/>
      <c r="OFC13" s="64"/>
      <c r="OFL13" s="64"/>
      <c r="OFQ13" s="218"/>
      <c r="OFR13" s="64"/>
      <c r="OFS13" s="64"/>
      <c r="OGB13" s="64"/>
      <c r="OGG13" s="218"/>
      <c r="OGH13" s="64"/>
      <c r="OGI13" s="64"/>
      <c r="OGR13" s="64"/>
      <c r="OGW13" s="218"/>
      <c r="OGX13" s="64"/>
      <c r="OGY13" s="64"/>
      <c r="OHH13" s="64"/>
      <c r="OHM13" s="218"/>
      <c r="OHN13" s="64"/>
      <c r="OHO13" s="64"/>
      <c r="OHX13" s="64"/>
      <c r="OIC13" s="218"/>
      <c r="OID13" s="64"/>
      <c r="OIE13" s="64"/>
      <c r="OIN13" s="64"/>
      <c r="OIS13" s="218"/>
      <c r="OIT13" s="64"/>
      <c r="OIU13" s="64"/>
      <c r="OJD13" s="64"/>
      <c r="OJI13" s="218"/>
      <c r="OJJ13" s="64"/>
      <c r="OJK13" s="64"/>
      <c r="OJT13" s="64"/>
      <c r="OJY13" s="218"/>
      <c r="OJZ13" s="64"/>
      <c r="OKA13" s="64"/>
      <c r="OKJ13" s="64"/>
      <c r="OKO13" s="218"/>
      <c r="OKP13" s="64"/>
      <c r="OKQ13" s="64"/>
      <c r="OKZ13" s="64"/>
      <c r="OLE13" s="218"/>
      <c r="OLF13" s="64"/>
      <c r="OLG13" s="64"/>
      <c r="OLP13" s="64"/>
      <c r="OLU13" s="218"/>
      <c r="OLV13" s="64"/>
      <c r="OLW13" s="64"/>
      <c r="OMF13" s="64"/>
      <c r="OMK13" s="218"/>
      <c r="OML13" s="64"/>
      <c r="OMM13" s="64"/>
      <c r="OMV13" s="64"/>
      <c r="ONA13" s="218"/>
      <c r="ONB13" s="64"/>
      <c r="ONC13" s="64"/>
      <c r="ONL13" s="64"/>
      <c r="ONQ13" s="218"/>
      <c r="ONR13" s="64"/>
      <c r="ONS13" s="64"/>
      <c r="OOB13" s="64"/>
      <c r="OOG13" s="218"/>
      <c r="OOH13" s="64"/>
      <c r="OOI13" s="64"/>
      <c r="OOR13" s="64"/>
      <c r="OOW13" s="218"/>
      <c r="OOX13" s="64"/>
      <c r="OOY13" s="64"/>
      <c r="OPH13" s="64"/>
      <c r="OPM13" s="218"/>
      <c r="OPN13" s="64"/>
      <c r="OPO13" s="64"/>
      <c r="OPX13" s="64"/>
      <c r="OQC13" s="218"/>
      <c r="OQD13" s="64"/>
      <c r="OQE13" s="64"/>
      <c r="OQN13" s="64"/>
      <c r="OQS13" s="218"/>
      <c r="OQT13" s="64"/>
      <c r="OQU13" s="64"/>
      <c r="ORD13" s="64"/>
      <c r="ORI13" s="218"/>
      <c r="ORJ13" s="64"/>
      <c r="ORK13" s="64"/>
      <c r="ORT13" s="64"/>
      <c r="ORY13" s="218"/>
      <c r="ORZ13" s="64"/>
      <c r="OSA13" s="64"/>
      <c r="OSJ13" s="64"/>
      <c r="OSO13" s="218"/>
      <c r="OSP13" s="64"/>
      <c r="OSQ13" s="64"/>
      <c r="OSZ13" s="64"/>
      <c r="OTE13" s="218"/>
      <c r="OTF13" s="64"/>
      <c r="OTG13" s="64"/>
      <c r="OTP13" s="64"/>
      <c r="OTU13" s="218"/>
      <c r="OTV13" s="64"/>
      <c r="OTW13" s="64"/>
      <c r="OUF13" s="64"/>
      <c r="OUK13" s="218"/>
      <c r="OUL13" s="64"/>
      <c r="OUM13" s="64"/>
      <c r="OUV13" s="64"/>
      <c r="OVA13" s="218"/>
      <c r="OVB13" s="64"/>
      <c r="OVC13" s="64"/>
      <c r="OVL13" s="64"/>
      <c r="OVQ13" s="218"/>
      <c r="OVR13" s="64"/>
      <c r="OVS13" s="64"/>
      <c r="OWB13" s="64"/>
      <c r="OWG13" s="218"/>
      <c r="OWH13" s="64"/>
      <c r="OWI13" s="64"/>
      <c r="OWR13" s="64"/>
      <c r="OWW13" s="218"/>
      <c r="OWX13" s="64"/>
      <c r="OWY13" s="64"/>
      <c r="OXH13" s="64"/>
      <c r="OXM13" s="218"/>
      <c r="OXN13" s="64"/>
      <c r="OXO13" s="64"/>
      <c r="OXX13" s="64"/>
      <c r="OYC13" s="218"/>
      <c r="OYD13" s="64"/>
      <c r="OYE13" s="64"/>
      <c r="OYN13" s="64"/>
      <c r="OYS13" s="218"/>
      <c r="OYT13" s="64"/>
      <c r="OYU13" s="64"/>
      <c r="OZD13" s="64"/>
      <c r="OZI13" s="218"/>
      <c r="OZJ13" s="64"/>
      <c r="OZK13" s="64"/>
      <c r="OZT13" s="64"/>
      <c r="OZY13" s="218"/>
      <c r="OZZ13" s="64"/>
      <c r="PAA13" s="64"/>
      <c r="PAJ13" s="64"/>
      <c r="PAO13" s="218"/>
      <c r="PAP13" s="64"/>
      <c r="PAQ13" s="64"/>
      <c r="PAZ13" s="64"/>
      <c r="PBE13" s="218"/>
      <c r="PBF13" s="64"/>
      <c r="PBG13" s="64"/>
      <c r="PBP13" s="64"/>
      <c r="PBU13" s="218"/>
      <c r="PBV13" s="64"/>
      <c r="PBW13" s="64"/>
      <c r="PCF13" s="64"/>
      <c r="PCK13" s="218"/>
      <c r="PCL13" s="64"/>
      <c r="PCM13" s="64"/>
      <c r="PCV13" s="64"/>
      <c r="PDA13" s="218"/>
      <c r="PDB13" s="64"/>
      <c r="PDC13" s="64"/>
      <c r="PDL13" s="64"/>
      <c r="PDQ13" s="218"/>
      <c r="PDR13" s="64"/>
      <c r="PDS13" s="64"/>
      <c r="PEB13" s="64"/>
      <c r="PEG13" s="218"/>
      <c r="PEH13" s="64"/>
      <c r="PEI13" s="64"/>
      <c r="PER13" s="64"/>
      <c r="PEW13" s="218"/>
      <c r="PEX13" s="64"/>
      <c r="PEY13" s="64"/>
      <c r="PFH13" s="64"/>
      <c r="PFM13" s="218"/>
      <c r="PFN13" s="64"/>
      <c r="PFO13" s="64"/>
      <c r="PFX13" s="64"/>
      <c r="PGC13" s="218"/>
      <c r="PGD13" s="64"/>
      <c r="PGE13" s="64"/>
      <c r="PGN13" s="64"/>
      <c r="PGS13" s="218"/>
      <c r="PGT13" s="64"/>
      <c r="PGU13" s="64"/>
      <c r="PHD13" s="64"/>
      <c r="PHI13" s="218"/>
      <c r="PHJ13" s="64"/>
      <c r="PHK13" s="64"/>
      <c r="PHT13" s="64"/>
      <c r="PHY13" s="218"/>
      <c r="PHZ13" s="64"/>
      <c r="PIA13" s="64"/>
      <c r="PIJ13" s="64"/>
      <c r="PIO13" s="218"/>
      <c r="PIP13" s="64"/>
      <c r="PIQ13" s="64"/>
      <c r="PIZ13" s="64"/>
      <c r="PJE13" s="218"/>
      <c r="PJF13" s="64"/>
      <c r="PJG13" s="64"/>
      <c r="PJP13" s="64"/>
      <c r="PJU13" s="218"/>
      <c r="PJV13" s="64"/>
      <c r="PJW13" s="64"/>
      <c r="PKF13" s="64"/>
      <c r="PKK13" s="218"/>
      <c r="PKL13" s="64"/>
      <c r="PKM13" s="64"/>
      <c r="PKV13" s="64"/>
      <c r="PLA13" s="218"/>
      <c r="PLB13" s="64"/>
      <c r="PLC13" s="64"/>
      <c r="PLL13" s="64"/>
      <c r="PLQ13" s="218"/>
      <c r="PLR13" s="64"/>
      <c r="PLS13" s="64"/>
      <c r="PMB13" s="64"/>
      <c r="PMG13" s="218"/>
      <c r="PMH13" s="64"/>
      <c r="PMI13" s="64"/>
      <c r="PMR13" s="64"/>
      <c r="PMW13" s="218"/>
      <c r="PMX13" s="64"/>
      <c r="PMY13" s="64"/>
      <c r="PNH13" s="64"/>
      <c r="PNM13" s="218"/>
      <c r="PNN13" s="64"/>
      <c r="PNO13" s="64"/>
      <c r="PNX13" s="64"/>
      <c r="POC13" s="218"/>
      <c r="POD13" s="64"/>
      <c r="POE13" s="64"/>
      <c r="PON13" s="64"/>
      <c r="POS13" s="218"/>
      <c r="POT13" s="64"/>
      <c r="POU13" s="64"/>
      <c r="PPD13" s="64"/>
      <c r="PPI13" s="218"/>
      <c r="PPJ13" s="64"/>
      <c r="PPK13" s="64"/>
      <c r="PPT13" s="64"/>
      <c r="PPY13" s="218"/>
      <c r="PPZ13" s="64"/>
      <c r="PQA13" s="64"/>
      <c r="PQJ13" s="64"/>
      <c r="PQO13" s="218"/>
      <c r="PQP13" s="64"/>
      <c r="PQQ13" s="64"/>
      <c r="PQZ13" s="64"/>
      <c r="PRE13" s="218"/>
      <c r="PRF13" s="64"/>
      <c r="PRG13" s="64"/>
      <c r="PRP13" s="64"/>
      <c r="PRU13" s="218"/>
      <c r="PRV13" s="64"/>
      <c r="PRW13" s="64"/>
      <c r="PSF13" s="64"/>
      <c r="PSK13" s="218"/>
      <c r="PSL13" s="64"/>
      <c r="PSM13" s="64"/>
      <c r="PSV13" s="64"/>
      <c r="PTA13" s="218"/>
      <c r="PTB13" s="64"/>
      <c r="PTC13" s="64"/>
      <c r="PTL13" s="64"/>
      <c r="PTQ13" s="218"/>
      <c r="PTR13" s="64"/>
      <c r="PTS13" s="64"/>
      <c r="PUB13" s="64"/>
      <c r="PUG13" s="218"/>
      <c r="PUH13" s="64"/>
      <c r="PUI13" s="64"/>
      <c r="PUR13" s="64"/>
      <c r="PUW13" s="218"/>
      <c r="PUX13" s="64"/>
      <c r="PUY13" s="64"/>
      <c r="PVH13" s="64"/>
      <c r="PVM13" s="218"/>
      <c r="PVN13" s="64"/>
      <c r="PVO13" s="64"/>
      <c r="PVX13" s="64"/>
      <c r="PWC13" s="218"/>
      <c r="PWD13" s="64"/>
      <c r="PWE13" s="64"/>
      <c r="PWN13" s="64"/>
      <c r="PWS13" s="218"/>
      <c r="PWT13" s="64"/>
      <c r="PWU13" s="64"/>
      <c r="PXD13" s="64"/>
      <c r="PXI13" s="218"/>
      <c r="PXJ13" s="64"/>
      <c r="PXK13" s="64"/>
      <c r="PXT13" s="64"/>
      <c r="PXY13" s="218"/>
      <c r="PXZ13" s="64"/>
      <c r="PYA13" s="64"/>
      <c r="PYJ13" s="64"/>
      <c r="PYO13" s="218"/>
      <c r="PYP13" s="64"/>
      <c r="PYQ13" s="64"/>
      <c r="PYZ13" s="64"/>
      <c r="PZE13" s="218"/>
      <c r="PZF13" s="64"/>
      <c r="PZG13" s="64"/>
      <c r="PZP13" s="64"/>
      <c r="PZU13" s="218"/>
      <c r="PZV13" s="64"/>
      <c r="PZW13" s="64"/>
      <c r="QAF13" s="64"/>
      <c r="QAK13" s="218"/>
      <c r="QAL13" s="64"/>
      <c r="QAM13" s="64"/>
      <c r="QAV13" s="64"/>
      <c r="QBA13" s="218"/>
      <c r="QBB13" s="64"/>
      <c r="QBC13" s="64"/>
      <c r="QBL13" s="64"/>
      <c r="QBQ13" s="218"/>
      <c r="QBR13" s="64"/>
      <c r="QBS13" s="64"/>
      <c r="QCB13" s="64"/>
      <c r="QCG13" s="218"/>
      <c r="QCH13" s="64"/>
      <c r="QCI13" s="64"/>
      <c r="QCR13" s="64"/>
      <c r="QCW13" s="218"/>
      <c r="QCX13" s="64"/>
      <c r="QCY13" s="64"/>
      <c r="QDH13" s="64"/>
      <c r="QDM13" s="218"/>
      <c r="QDN13" s="64"/>
      <c r="QDO13" s="64"/>
      <c r="QDX13" s="64"/>
      <c r="QEC13" s="218"/>
      <c r="QED13" s="64"/>
      <c r="QEE13" s="64"/>
      <c r="QEN13" s="64"/>
      <c r="QES13" s="218"/>
      <c r="QET13" s="64"/>
      <c r="QEU13" s="64"/>
      <c r="QFD13" s="64"/>
      <c r="QFI13" s="218"/>
      <c r="QFJ13" s="64"/>
      <c r="QFK13" s="64"/>
      <c r="QFT13" s="64"/>
      <c r="QFY13" s="218"/>
      <c r="QFZ13" s="64"/>
      <c r="QGA13" s="64"/>
      <c r="QGJ13" s="64"/>
      <c r="QGO13" s="218"/>
      <c r="QGP13" s="64"/>
      <c r="QGQ13" s="64"/>
      <c r="QGZ13" s="64"/>
      <c r="QHE13" s="218"/>
      <c r="QHF13" s="64"/>
      <c r="QHG13" s="64"/>
      <c r="QHP13" s="64"/>
      <c r="QHU13" s="218"/>
      <c r="QHV13" s="64"/>
      <c r="QHW13" s="64"/>
      <c r="QIF13" s="64"/>
      <c r="QIK13" s="218"/>
      <c r="QIL13" s="64"/>
      <c r="QIM13" s="64"/>
      <c r="QIV13" s="64"/>
      <c r="QJA13" s="218"/>
      <c r="QJB13" s="64"/>
      <c r="QJC13" s="64"/>
      <c r="QJL13" s="64"/>
      <c r="QJQ13" s="218"/>
      <c r="QJR13" s="64"/>
      <c r="QJS13" s="64"/>
      <c r="QKB13" s="64"/>
      <c r="QKG13" s="218"/>
      <c r="QKH13" s="64"/>
      <c r="QKI13" s="64"/>
      <c r="QKR13" s="64"/>
      <c r="QKW13" s="218"/>
      <c r="QKX13" s="64"/>
      <c r="QKY13" s="64"/>
      <c r="QLH13" s="64"/>
      <c r="QLM13" s="218"/>
      <c r="QLN13" s="64"/>
      <c r="QLO13" s="64"/>
      <c r="QLX13" s="64"/>
      <c r="QMC13" s="218"/>
      <c r="QMD13" s="64"/>
      <c r="QME13" s="64"/>
      <c r="QMN13" s="64"/>
      <c r="QMS13" s="218"/>
      <c r="QMT13" s="64"/>
      <c r="QMU13" s="64"/>
      <c r="QND13" s="64"/>
      <c r="QNI13" s="218"/>
      <c r="QNJ13" s="64"/>
      <c r="QNK13" s="64"/>
      <c r="QNT13" s="64"/>
      <c r="QNY13" s="218"/>
      <c r="QNZ13" s="64"/>
      <c r="QOA13" s="64"/>
      <c r="QOJ13" s="64"/>
      <c r="QOO13" s="218"/>
      <c r="QOP13" s="64"/>
      <c r="QOQ13" s="64"/>
      <c r="QOZ13" s="64"/>
      <c r="QPE13" s="218"/>
      <c r="QPF13" s="64"/>
      <c r="QPG13" s="64"/>
      <c r="QPP13" s="64"/>
      <c r="QPU13" s="218"/>
      <c r="QPV13" s="64"/>
      <c r="QPW13" s="64"/>
      <c r="QQF13" s="64"/>
      <c r="QQK13" s="218"/>
      <c r="QQL13" s="64"/>
      <c r="QQM13" s="64"/>
      <c r="QQV13" s="64"/>
      <c r="QRA13" s="218"/>
      <c r="QRB13" s="64"/>
      <c r="QRC13" s="64"/>
      <c r="QRL13" s="64"/>
      <c r="QRQ13" s="218"/>
      <c r="QRR13" s="64"/>
      <c r="QRS13" s="64"/>
      <c r="QSB13" s="64"/>
      <c r="QSG13" s="218"/>
      <c r="QSH13" s="64"/>
      <c r="QSI13" s="64"/>
      <c r="QSR13" s="64"/>
      <c r="QSW13" s="218"/>
      <c r="QSX13" s="64"/>
      <c r="QSY13" s="64"/>
      <c r="QTH13" s="64"/>
      <c r="QTM13" s="218"/>
      <c r="QTN13" s="64"/>
      <c r="QTO13" s="64"/>
      <c r="QTX13" s="64"/>
      <c r="QUC13" s="218"/>
      <c r="QUD13" s="64"/>
      <c r="QUE13" s="64"/>
      <c r="QUN13" s="64"/>
      <c r="QUS13" s="218"/>
      <c r="QUT13" s="64"/>
      <c r="QUU13" s="64"/>
      <c r="QVD13" s="64"/>
      <c r="QVI13" s="218"/>
      <c r="QVJ13" s="64"/>
      <c r="QVK13" s="64"/>
      <c r="QVT13" s="64"/>
      <c r="QVY13" s="218"/>
      <c r="QVZ13" s="64"/>
      <c r="QWA13" s="64"/>
      <c r="QWJ13" s="64"/>
      <c r="QWO13" s="218"/>
      <c r="QWP13" s="64"/>
      <c r="QWQ13" s="64"/>
      <c r="QWZ13" s="64"/>
      <c r="QXE13" s="218"/>
      <c r="QXF13" s="64"/>
      <c r="QXG13" s="64"/>
      <c r="QXP13" s="64"/>
      <c r="QXU13" s="218"/>
      <c r="QXV13" s="64"/>
      <c r="QXW13" s="64"/>
      <c r="QYF13" s="64"/>
      <c r="QYK13" s="218"/>
      <c r="QYL13" s="64"/>
      <c r="QYM13" s="64"/>
      <c r="QYV13" s="64"/>
      <c r="QZA13" s="218"/>
      <c r="QZB13" s="64"/>
      <c r="QZC13" s="64"/>
      <c r="QZL13" s="64"/>
      <c r="QZQ13" s="218"/>
      <c r="QZR13" s="64"/>
      <c r="QZS13" s="64"/>
      <c r="RAB13" s="64"/>
      <c r="RAG13" s="218"/>
      <c r="RAH13" s="64"/>
      <c r="RAI13" s="64"/>
      <c r="RAR13" s="64"/>
      <c r="RAW13" s="218"/>
      <c r="RAX13" s="64"/>
      <c r="RAY13" s="64"/>
      <c r="RBH13" s="64"/>
      <c r="RBM13" s="218"/>
      <c r="RBN13" s="64"/>
      <c r="RBO13" s="64"/>
      <c r="RBX13" s="64"/>
      <c r="RCC13" s="218"/>
      <c r="RCD13" s="64"/>
      <c r="RCE13" s="64"/>
      <c r="RCN13" s="64"/>
      <c r="RCS13" s="218"/>
      <c r="RCT13" s="64"/>
      <c r="RCU13" s="64"/>
      <c r="RDD13" s="64"/>
      <c r="RDI13" s="218"/>
      <c r="RDJ13" s="64"/>
      <c r="RDK13" s="64"/>
      <c r="RDT13" s="64"/>
      <c r="RDY13" s="218"/>
      <c r="RDZ13" s="64"/>
      <c r="REA13" s="64"/>
      <c r="REJ13" s="64"/>
      <c r="REO13" s="218"/>
      <c r="REP13" s="64"/>
      <c r="REQ13" s="64"/>
      <c r="REZ13" s="64"/>
      <c r="RFE13" s="218"/>
      <c r="RFF13" s="64"/>
      <c r="RFG13" s="64"/>
      <c r="RFP13" s="64"/>
      <c r="RFU13" s="218"/>
      <c r="RFV13" s="64"/>
      <c r="RFW13" s="64"/>
      <c r="RGF13" s="64"/>
      <c r="RGK13" s="218"/>
      <c r="RGL13" s="64"/>
      <c r="RGM13" s="64"/>
      <c r="RGV13" s="64"/>
      <c r="RHA13" s="218"/>
      <c r="RHB13" s="64"/>
      <c r="RHC13" s="64"/>
      <c r="RHL13" s="64"/>
      <c r="RHQ13" s="218"/>
      <c r="RHR13" s="64"/>
      <c r="RHS13" s="64"/>
      <c r="RIB13" s="64"/>
      <c r="RIG13" s="218"/>
      <c r="RIH13" s="64"/>
      <c r="RII13" s="64"/>
      <c r="RIR13" s="64"/>
      <c r="RIW13" s="218"/>
      <c r="RIX13" s="64"/>
      <c r="RIY13" s="64"/>
      <c r="RJH13" s="64"/>
      <c r="RJM13" s="218"/>
      <c r="RJN13" s="64"/>
      <c r="RJO13" s="64"/>
      <c r="RJX13" s="64"/>
      <c r="RKC13" s="218"/>
      <c r="RKD13" s="64"/>
      <c r="RKE13" s="64"/>
      <c r="RKN13" s="64"/>
      <c r="RKS13" s="218"/>
      <c r="RKT13" s="64"/>
      <c r="RKU13" s="64"/>
      <c r="RLD13" s="64"/>
      <c r="RLI13" s="218"/>
      <c r="RLJ13" s="64"/>
      <c r="RLK13" s="64"/>
      <c r="RLT13" s="64"/>
      <c r="RLY13" s="218"/>
      <c r="RLZ13" s="64"/>
      <c r="RMA13" s="64"/>
      <c r="RMJ13" s="64"/>
      <c r="RMO13" s="218"/>
      <c r="RMP13" s="64"/>
      <c r="RMQ13" s="64"/>
      <c r="RMZ13" s="64"/>
      <c r="RNE13" s="218"/>
      <c r="RNF13" s="64"/>
      <c r="RNG13" s="64"/>
      <c r="RNP13" s="64"/>
      <c r="RNU13" s="218"/>
      <c r="RNV13" s="64"/>
      <c r="RNW13" s="64"/>
      <c r="ROF13" s="64"/>
      <c r="ROK13" s="218"/>
      <c r="ROL13" s="64"/>
      <c r="ROM13" s="64"/>
      <c r="ROV13" s="64"/>
      <c r="RPA13" s="218"/>
      <c r="RPB13" s="64"/>
      <c r="RPC13" s="64"/>
      <c r="RPL13" s="64"/>
      <c r="RPQ13" s="218"/>
      <c r="RPR13" s="64"/>
      <c r="RPS13" s="64"/>
      <c r="RQB13" s="64"/>
      <c r="RQG13" s="218"/>
      <c r="RQH13" s="64"/>
      <c r="RQI13" s="64"/>
      <c r="RQR13" s="64"/>
      <c r="RQW13" s="218"/>
      <c r="RQX13" s="64"/>
      <c r="RQY13" s="64"/>
      <c r="RRH13" s="64"/>
      <c r="RRM13" s="218"/>
      <c r="RRN13" s="64"/>
      <c r="RRO13" s="64"/>
      <c r="RRX13" s="64"/>
      <c r="RSC13" s="218"/>
      <c r="RSD13" s="64"/>
      <c r="RSE13" s="64"/>
      <c r="RSN13" s="64"/>
      <c r="RSS13" s="218"/>
      <c r="RST13" s="64"/>
      <c r="RSU13" s="64"/>
      <c r="RTD13" s="64"/>
      <c r="RTI13" s="218"/>
      <c r="RTJ13" s="64"/>
      <c r="RTK13" s="64"/>
      <c r="RTT13" s="64"/>
      <c r="RTY13" s="218"/>
      <c r="RTZ13" s="64"/>
      <c r="RUA13" s="64"/>
      <c r="RUJ13" s="64"/>
      <c r="RUO13" s="218"/>
      <c r="RUP13" s="64"/>
      <c r="RUQ13" s="64"/>
      <c r="RUZ13" s="64"/>
      <c r="RVE13" s="218"/>
      <c r="RVF13" s="64"/>
      <c r="RVG13" s="64"/>
      <c r="RVP13" s="64"/>
      <c r="RVU13" s="218"/>
      <c r="RVV13" s="64"/>
      <c r="RVW13" s="64"/>
      <c r="RWF13" s="64"/>
      <c r="RWK13" s="218"/>
      <c r="RWL13" s="64"/>
      <c r="RWM13" s="64"/>
      <c r="RWV13" s="64"/>
      <c r="RXA13" s="218"/>
      <c r="RXB13" s="64"/>
      <c r="RXC13" s="64"/>
      <c r="RXL13" s="64"/>
      <c r="RXQ13" s="218"/>
      <c r="RXR13" s="64"/>
      <c r="RXS13" s="64"/>
      <c r="RYB13" s="64"/>
      <c r="RYG13" s="218"/>
      <c r="RYH13" s="64"/>
      <c r="RYI13" s="64"/>
      <c r="RYR13" s="64"/>
      <c r="RYW13" s="218"/>
      <c r="RYX13" s="64"/>
      <c r="RYY13" s="64"/>
      <c r="RZH13" s="64"/>
      <c r="RZM13" s="218"/>
      <c r="RZN13" s="64"/>
      <c r="RZO13" s="64"/>
      <c r="RZX13" s="64"/>
      <c r="SAC13" s="218"/>
      <c r="SAD13" s="64"/>
      <c r="SAE13" s="64"/>
      <c r="SAN13" s="64"/>
      <c r="SAS13" s="218"/>
      <c r="SAT13" s="64"/>
      <c r="SAU13" s="64"/>
      <c r="SBD13" s="64"/>
      <c r="SBI13" s="218"/>
      <c r="SBJ13" s="64"/>
      <c r="SBK13" s="64"/>
      <c r="SBT13" s="64"/>
      <c r="SBY13" s="218"/>
      <c r="SBZ13" s="64"/>
      <c r="SCA13" s="64"/>
      <c r="SCJ13" s="64"/>
      <c r="SCO13" s="218"/>
      <c r="SCP13" s="64"/>
      <c r="SCQ13" s="64"/>
      <c r="SCZ13" s="64"/>
      <c r="SDE13" s="218"/>
      <c r="SDF13" s="64"/>
      <c r="SDG13" s="64"/>
      <c r="SDP13" s="64"/>
      <c r="SDU13" s="218"/>
      <c r="SDV13" s="64"/>
      <c r="SDW13" s="64"/>
      <c r="SEF13" s="64"/>
      <c r="SEK13" s="218"/>
      <c r="SEL13" s="64"/>
      <c r="SEM13" s="64"/>
      <c r="SEV13" s="64"/>
      <c r="SFA13" s="218"/>
      <c r="SFB13" s="64"/>
      <c r="SFC13" s="64"/>
      <c r="SFL13" s="64"/>
      <c r="SFQ13" s="218"/>
      <c r="SFR13" s="64"/>
      <c r="SFS13" s="64"/>
      <c r="SGB13" s="64"/>
      <c r="SGG13" s="218"/>
      <c r="SGH13" s="64"/>
      <c r="SGI13" s="64"/>
      <c r="SGR13" s="64"/>
      <c r="SGW13" s="218"/>
      <c r="SGX13" s="64"/>
      <c r="SGY13" s="64"/>
      <c r="SHH13" s="64"/>
      <c r="SHM13" s="218"/>
      <c r="SHN13" s="64"/>
      <c r="SHO13" s="64"/>
      <c r="SHX13" s="64"/>
      <c r="SIC13" s="218"/>
      <c r="SID13" s="64"/>
      <c r="SIE13" s="64"/>
      <c r="SIN13" s="64"/>
      <c r="SIS13" s="218"/>
      <c r="SIT13" s="64"/>
      <c r="SIU13" s="64"/>
      <c r="SJD13" s="64"/>
      <c r="SJI13" s="218"/>
      <c r="SJJ13" s="64"/>
      <c r="SJK13" s="64"/>
      <c r="SJT13" s="64"/>
      <c r="SJY13" s="218"/>
      <c r="SJZ13" s="64"/>
      <c r="SKA13" s="64"/>
      <c r="SKJ13" s="64"/>
      <c r="SKO13" s="218"/>
      <c r="SKP13" s="64"/>
      <c r="SKQ13" s="64"/>
      <c r="SKZ13" s="64"/>
      <c r="SLE13" s="218"/>
      <c r="SLF13" s="64"/>
      <c r="SLG13" s="64"/>
      <c r="SLP13" s="64"/>
      <c r="SLU13" s="218"/>
      <c r="SLV13" s="64"/>
      <c r="SLW13" s="64"/>
      <c r="SMF13" s="64"/>
      <c r="SMK13" s="218"/>
      <c r="SML13" s="64"/>
      <c r="SMM13" s="64"/>
      <c r="SMV13" s="64"/>
      <c r="SNA13" s="218"/>
      <c r="SNB13" s="64"/>
      <c r="SNC13" s="64"/>
      <c r="SNL13" s="64"/>
      <c r="SNQ13" s="218"/>
      <c r="SNR13" s="64"/>
      <c r="SNS13" s="64"/>
      <c r="SOB13" s="64"/>
      <c r="SOG13" s="218"/>
      <c r="SOH13" s="64"/>
      <c r="SOI13" s="64"/>
      <c r="SOR13" s="64"/>
      <c r="SOW13" s="218"/>
      <c r="SOX13" s="64"/>
      <c r="SOY13" s="64"/>
      <c r="SPH13" s="64"/>
      <c r="SPM13" s="218"/>
      <c r="SPN13" s="64"/>
      <c r="SPO13" s="64"/>
      <c r="SPX13" s="64"/>
      <c r="SQC13" s="218"/>
      <c r="SQD13" s="64"/>
      <c r="SQE13" s="64"/>
      <c r="SQN13" s="64"/>
      <c r="SQS13" s="218"/>
      <c r="SQT13" s="64"/>
      <c r="SQU13" s="64"/>
      <c r="SRD13" s="64"/>
      <c r="SRI13" s="218"/>
      <c r="SRJ13" s="64"/>
      <c r="SRK13" s="64"/>
      <c r="SRT13" s="64"/>
      <c r="SRY13" s="218"/>
      <c r="SRZ13" s="64"/>
      <c r="SSA13" s="64"/>
      <c r="SSJ13" s="64"/>
      <c r="SSO13" s="218"/>
      <c r="SSP13" s="64"/>
      <c r="SSQ13" s="64"/>
      <c r="SSZ13" s="64"/>
      <c r="STE13" s="218"/>
      <c r="STF13" s="64"/>
      <c r="STG13" s="64"/>
      <c r="STP13" s="64"/>
      <c r="STU13" s="218"/>
      <c r="STV13" s="64"/>
      <c r="STW13" s="64"/>
      <c r="SUF13" s="64"/>
      <c r="SUK13" s="218"/>
      <c r="SUL13" s="64"/>
      <c r="SUM13" s="64"/>
      <c r="SUV13" s="64"/>
      <c r="SVA13" s="218"/>
      <c r="SVB13" s="64"/>
      <c r="SVC13" s="64"/>
      <c r="SVL13" s="64"/>
      <c r="SVQ13" s="218"/>
      <c r="SVR13" s="64"/>
      <c r="SVS13" s="64"/>
      <c r="SWB13" s="64"/>
      <c r="SWG13" s="218"/>
      <c r="SWH13" s="64"/>
      <c r="SWI13" s="64"/>
      <c r="SWR13" s="64"/>
      <c r="SWW13" s="218"/>
      <c r="SWX13" s="64"/>
      <c r="SWY13" s="64"/>
      <c r="SXH13" s="64"/>
      <c r="SXM13" s="218"/>
      <c r="SXN13" s="64"/>
      <c r="SXO13" s="64"/>
      <c r="SXX13" s="64"/>
      <c r="SYC13" s="218"/>
      <c r="SYD13" s="64"/>
      <c r="SYE13" s="64"/>
      <c r="SYN13" s="64"/>
      <c r="SYS13" s="218"/>
      <c r="SYT13" s="64"/>
      <c r="SYU13" s="64"/>
      <c r="SZD13" s="64"/>
      <c r="SZI13" s="218"/>
      <c r="SZJ13" s="64"/>
      <c r="SZK13" s="64"/>
      <c r="SZT13" s="64"/>
      <c r="SZY13" s="218"/>
      <c r="SZZ13" s="64"/>
      <c r="TAA13" s="64"/>
      <c r="TAJ13" s="64"/>
      <c r="TAO13" s="218"/>
      <c r="TAP13" s="64"/>
      <c r="TAQ13" s="64"/>
      <c r="TAZ13" s="64"/>
      <c r="TBE13" s="218"/>
      <c r="TBF13" s="64"/>
      <c r="TBG13" s="64"/>
      <c r="TBP13" s="64"/>
      <c r="TBU13" s="218"/>
      <c r="TBV13" s="64"/>
      <c r="TBW13" s="64"/>
      <c r="TCF13" s="64"/>
      <c r="TCK13" s="218"/>
      <c r="TCL13" s="64"/>
      <c r="TCM13" s="64"/>
      <c r="TCV13" s="64"/>
      <c r="TDA13" s="218"/>
      <c r="TDB13" s="64"/>
      <c r="TDC13" s="64"/>
      <c r="TDL13" s="64"/>
      <c r="TDQ13" s="218"/>
      <c r="TDR13" s="64"/>
      <c r="TDS13" s="64"/>
      <c r="TEB13" s="64"/>
      <c r="TEG13" s="218"/>
      <c r="TEH13" s="64"/>
      <c r="TEI13" s="64"/>
      <c r="TER13" s="64"/>
      <c r="TEW13" s="218"/>
      <c r="TEX13" s="64"/>
      <c r="TEY13" s="64"/>
      <c r="TFH13" s="64"/>
      <c r="TFM13" s="218"/>
      <c r="TFN13" s="64"/>
      <c r="TFO13" s="64"/>
      <c r="TFX13" s="64"/>
      <c r="TGC13" s="218"/>
      <c r="TGD13" s="64"/>
      <c r="TGE13" s="64"/>
      <c r="TGN13" s="64"/>
      <c r="TGS13" s="218"/>
      <c r="TGT13" s="64"/>
      <c r="TGU13" s="64"/>
      <c r="THD13" s="64"/>
      <c r="THI13" s="218"/>
      <c r="THJ13" s="64"/>
      <c r="THK13" s="64"/>
      <c r="THT13" s="64"/>
      <c r="THY13" s="218"/>
      <c r="THZ13" s="64"/>
      <c r="TIA13" s="64"/>
      <c r="TIJ13" s="64"/>
      <c r="TIO13" s="218"/>
      <c r="TIP13" s="64"/>
      <c r="TIQ13" s="64"/>
      <c r="TIZ13" s="64"/>
      <c r="TJE13" s="218"/>
      <c r="TJF13" s="64"/>
      <c r="TJG13" s="64"/>
      <c r="TJP13" s="64"/>
      <c r="TJU13" s="218"/>
      <c r="TJV13" s="64"/>
      <c r="TJW13" s="64"/>
      <c r="TKF13" s="64"/>
      <c r="TKK13" s="218"/>
      <c r="TKL13" s="64"/>
      <c r="TKM13" s="64"/>
      <c r="TKV13" s="64"/>
      <c r="TLA13" s="218"/>
      <c r="TLB13" s="64"/>
      <c r="TLC13" s="64"/>
      <c r="TLL13" s="64"/>
      <c r="TLQ13" s="218"/>
      <c r="TLR13" s="64"/>
      <c r="TLS13" s="64"/>
      <c r="TMB13" s="64"/>
      <c r="TMG13" s="218"/>
      <c r="TMH13" s="64"/>
      <c r="TMI13" s="64"/>
      <c r="TMR13" s="64"/>
      <c r="TMW13" s="218"/>
      <c r="TMX13" s="64"/>
      <c r="TMY13" s="64"/>
      <c r="TNH13" s="64"/>
      <c r="TNM13" s="218"/>
      <c r="TNN13" s="64"/>
      <c r="TNO13" s="64"/>
      <c r="TNX13" s="64"/>
      <c r="TOC13" s="218"/>
      <c r="TOD13" s="64"/>
      <c r="TOE13" s="64"/>
      <c r="TON13" s="64"/>
      <c r="TOS13" s="218"/>
      <c r="TOT13" s="64"/>
      <c r="TOU13" s="64"/>
      <c r="TPD13" s="64"/>
      <c r="TPI13" s="218"/>
      <c r="TPJ13" s="64"/>
      <c r="TPK13" s="64"/>
      <c r="TPT13" s="64"/>
      <c r="TPY13" s="218"/>
      <c r="TPZ13" s="64"/>
      <c r="TQA13" s="64"/>
      <c r="TQJ13" s="64"/>
      <c r="TQO13" s="218"/>
      <c r="TQP13" s="64"/>
      <c r="TQQ13" s="64"/>
      <c r="TQZ13" s="64"/>
      <c r="TRE13" s="218"/>
      <c r="TRF13" s="64"/>
      <c r="TRG13" s="64"/>
      <c r="TRP13" s="64"/>
      <c r="TRU13" s="218"/>
      <c r="TRV13" s="64"/>
      <c r="TRW13" s="64"/>
      <c r="TSF13" s="64"/>
      <c r="TSK13" s="218"/>
      <c r="TSL13" s="64"/>
      <c r="TSM13" s="64"/>
      <c r="TSV13" s="64"/>
      <c r="TTA13" s="218"/>
      <c r="TTB13" s="64"/>
      <c r="TTC13" s="64"/>
      <c r="TTL13" s="64"/>
      <c r="TTQ13" s="218"/>
      <c r="TTR13" s="64"/>
      <c r="TTS13" s="64"/>
      <c r="TUB13" s="64"/>
      <c r="TUG13" s="218"/>
      <c r="TUH13" s="64"/>
      <c r="TUI13" s="64"/>
      <c r="TUR13" s="64"/>
      <c r="TUW13" s="218"/>
      <c r="TUX13" s="64"/>
      <c r="TUY13" s="64"/>
      <c r="TVH13" s="64"/>
      <c r="TVM13" s="218"/>
      <c r="TVN13" s="64"/>
      <c r="TVO13" s="64"/>
      <c r="TVX13" s="64"/>
      <c r="TWC13" s="218"/>
      <c r="TWD13" s="64"/>
      <c r="TWE13" s="64"/>
      <c r="TWN13" s="64"/>
      <c r="TWS13" s="218"/>
      <c r="TWT13" s="64"/>
      <c r="TWU13" s="64"/>
      <c r="TXD13" s="64"/>
      <c r="TXI13" s="218"/>
      <c r="TXJ13" s="64"/>
      <c r="TXK13" s="64"/>
      <c r="TXT13" s="64"/>
      <c r="TXY13" s="218"/>
      <c r="TXZ13" s="64"/>
      <c r="TYA13" s="64"/>
      <c r="TYJ13" s="64"/>
      <c r="TYO13" s="218"/>
      <c r="TYP13" s="64"/>
      <c r="TYQ13" s="64"/>
      <c r="TYZ13" s="64"/>
      <c r="TZE13" s="218"/>
      <c r="TZF13" s="64"/>
      <c r="TZG13" s="64"/>
      <c r="TZP13" s="64"/>
      <c r="TZU13" s="218"/>
      <c r="TZV13" s="64"/>
      <c r="TZW13" s="64"/>
      <c r="UAF13" s="64"/>
      <c r="UAK13" s="218"/>
      <c r="UAL13" s="64"/>
      <c r="UAM13" s="64"/>
      <c r="UAV13" s="64"/>
      <c r="UBA13" s="218"/>
      <c r="UBB13" s="64"/>
      <c r="UBC13" s="64"/>
      <c r="UBL13" s="64"/>
      <c r="UBQ13" s="218"/>
      <c r="UBR13" s="64"/>
      <c r="UBS13" s="64"/>
      <c r="UCB13" s="64"/>
      <c r="UCG13" s="218"/>
      <c r="UCH13" s="64"/>
      <c r="UCI13" s="64"/>
      <c r="UCR13" s="64"/>
      <c r="UCW13" s="218"/>
      <c r="UCX13" s="64"/>
      <c r="UCY13" s="64"/>
      <c r="UDH13" s="64"/>
      <c r="UDM13" s="218"/>
      <c r="UDN13" s="64"/>
      <c r="UDO13" s="64"/>
      <c r="UDX13" s="64"/>
      <c r="UEC13" s="218"/>
      <c r="UED13" s="64"/>
      <c r="UEE13" s="64"/>
      <c r="UEN13" s="64"/>
      <c r="UES13" s="218"/>
      <c r="UET13" s="64"/>
      <c r="UEU13" s="64"/>
      <c r="UFD13" s="64"/>
      <c r="UFI13" s="218"/>
      <c r="UFJ13" s="64"/>
      <c r="UFK13" s="64"/>
      <c r="UFT13" s="64"/>
      <c r="UFY13" s="218"/>
      <c r="UFZ13" s="64"/>
      <c r="UGA13" s="64"/>
      <c r="UGJ13" s="64"/>
      <c r="UGO13" s="218"/>
      <c r="UGP13" s="64"/>
      <c r="UGQ13" s="64"/>
      <c r="UGZ13" s="64"/>
      <c r="UHE13" s="218"/>
      <c r="UHF13" s="64"/>
      <c r="UHG13" s="64"/>
      <c r="UHP13" s="64"/>
      <c r="UHU13" s="218"/>
      <c r="UHV13" s="64"/>
      <c r="UHW13" s="64"/>
      <c r="UIF13" s="64"/>
      <c r="UIK13" s="218"/>
      <c r="UIL13" s="64"/>
      <c r="UIM13" s="64"/>
      <c r="UIV13" s="64"/>
      <c r="UJA13" s="218"/>
      <c r="UJB13" s="64"/>
      <c r="UJC13" s="64"/>
      <c r="UJL13" s="64"/>
      <c r="UJQ13" s="218"/>
      <c r="UJR13" s="64"/>
      <c r="UJS13" s="64"/>
      <c r="UKB13" s="64"/>
      <c r="UKG13" s="218"/>
      <c r="UKH13" s="64"/>
      <c r="UKI13" s="64"/>
      <c r="UKR13" s="64"/>
      <c r="UKW13" s="218"/>
      <c r="UKX13" s="64"/>
      <c r="UKY13" s="64"/>
      <c r="ULH13" s="64"/>
      <c r="ULM13" s="218"/>
      <c r="ULN13" s="64"/>
      <c r="ULO13" s="64"/>
      <c r="ULX13" s="64"/>
      <c r="UMC13" s="218"/>
      <c r="UMD13" s="64"/>
      <c r="UME13" s="64"/>
      <c r="UMN13" s="64"/>
      <c r="UMS13" s="218"/>
      <c r="UMT13" s="64"/>
      <c r="UMU13" s="64"/>
      <c r="UND13" s="64"/>
      <c r="UNI13" s="218"/>
      <c r="UNJ13" s="64"/>
      <c r="UNK13" s="64"/>
      <c r="UNT13" s="64"/>
      <c r="UNY13" s="218"/>
      <c r="UNZ13" s="64"/>
      <c r="UOA13" s="64"/>
      <c r="UOJ13" s="64"/>
      <c r="UOO13" s="218"/>
      <c r="UOP13" s="64"/>
      <c r="UOQ13" s="64"/>
      <c r="UOZ13" s="64"/>
      <c r="UPE13" s="218"/>
      <c r="UPF13" s="64"/>
      <c r="UPG13" s="64"/>
      <c r="UPP13" s="64"/>
      <c r="UPU13" s="218"/>
      <c r="UPV13" s="64"/>
      <c r="UPW13" s="64"/>
      <c r="UQF13" s="64"/>
      <c r="UQK13" s="218"/>
      <c r="UQL13" s="64"/>
      <c r="UQM13" s="64"/>
      <c r="UQV13" s="64"/>
      <c r="URA13" s="218"/>
      <c r="URB13" s="64"/>
      <c r="URC13" s="64"/>
      <c r="URL13" s="64"/>
      <c r="URQ13" s="218"/>
      <c r="URR13" s="64"/>
      <c r="URS13" s="64"/>
      <c r="USB13" s="64"/>
      <c r="USG13" s="218"/>
      <c r="USH13" s="64"/>
      <c r="USI13" s="64"/>
      <c r="USR13" s="64"/>
      <c r="USW13" s="218"/>
      <c r="USX13" s="64"/>
      <c r="USY13" s="64"/>
      <c r="UTH13" s="64"/>
      <c r="UTM13" s="218"/>
      <c r="UTN13" s="64"/>
      <c r="UTO13" s="64"/>
      <c r="UTX13" s="64"/>
      <c r="UUC13" s="218"/>
      <c r="UUD13" s="64"/>
      <c r="UUE13" s="64"/>
      <c r="UUN13" s="64"/>
      <c r="UUS13" s="218"/>
      <c r="UUT13" s="64"/>
      <c r="UUU13" s="64"/>
      <c r="UVD13" s="64"/>
      <c r="UVI13" s="218"/>
      <c r="UVJ13" s="64"/>
      <c r="UVK13" s="64"/>
      <c r="UVT13" s="64"/>
      <c r="UVY13" s="218"/>
      <c r="UVZ13" s="64"/>
      <c r="UWA13" s="64"/>
      <c r="UWJ13" s="64"/>
      <c r="UWO13" s="218"/>
      <c r="UWP13" s="64"/>
      <c r="UWQ13" s="64"/>
      <c r="UWZ13" s="64"/>
      <c r="UXE13" s="218"/>
      <c r="UXF13" s="64"/>
      <c r="UXG13" s="64"/>
      <c r="UXP13" s="64"/>
      <c r="UXU13" s="218"/>
      <c r="UXV13" s="64"/>
      <c r="UXW13" s="64"/>
      <c r="UYF13" s="64"/>
      <c r="UYK13" s="218"/>
      <c r="UYL13" s="64"/>
      <c r="UYM13" s="64"/>
      <c r="UYV13" s="64"/>
      <c r="UZA13" s="218"/>
      <c r="UZB13" s="64"/>
      <c r="UZC13" s="64"/>
      <c r="UZL13" s="64"/>
      <c r="UZQ13" s="218"/>
      <c r="UZR13" s="64"/>
      <c r="UZS13" s="64"/>
      <c r="VAB13" s="64"/>
      <c r="VAG13" s="218"/>
      <c r="VAH13" s="64"/>
      <c r="VAI13" s="64"/>
      <c r="VAR13" s="64"/>
      <c r="VAW13" s="218"/>
      <c r="VAX13" s="64"/>
      <c r="VAY13" s="64"/>
      <c r="VBH13" s="64"/>
      <c r="VBM13" s="218"/>
      <c r="VBN13" s="64"/>
      <c r="VBO13" s="64"/>
      <c r="VBX13" s="64"/>
      <c r="VCC13" s="218"/>
      <c r="VCD13" s="64"/>
      <c r="VCE13" s="64"/>
      <c r="VCN13" s="64"/>
      <c r="VCS13" s="218"/>
      <c r="VCT13" s="64"/>
      <c r="VCU13" s="64"/>
      <c r="VDD13" s="64"/>
      <c r="VDI13" s="218"/>
      <c r="VDJ13" s="64"/>
      <c r="VDK13" s="64"/>
      <c r="VDT13" s="64"/>
      <c r="VDY13" s="218"/>
      <c r="VDZ13" s="64"/>
      <c r="VEA13" s="64"/>
      <c r="VEJ13" s="64"/>
      <c r="VEO13" s="218"/>
      <c r="VEP13" s="64"/>
      <c r="VEQ13" s="64"/>
      <c r="VEZ13" s="64"/>
      <c r="VFE13" s="218"/>
      <c r="VFF13" s="64"/>
      <c r="VFG13" s="64"/>
      <c r="VFP13" s="64"/>
      <c r="VFU13" s="218"/>
      <c r="VFV13" s="64"/>
      <c r="VFW13" s="64"/>
      <c r="VGF13" s="64"/>
      <c r="VGK13" s="218"/>
      <c r="VGL13" s="64"/>
      <c r="VGM13" s="64"/>
      <c r="VGV13" s="64"/>
      <c r="VHA13" s="218"/>
      <c r="VHB13" s="64"/>
      <c r="VHC13" s="64"/>
      <c r="VHL13" s="64"/>
      <c r="VHQ13" s="218"/>
      <c r="VHR13" s="64"/>
      <c r="VHS13" s="64"/>
      <c r="VIB13" s="64"/>
      <c r="VIG13" s="218"/>
      <c r="VIH13" s="64"/>
      <c r="VII13" s="64"/>
      <c r="VIR13" s="64"/>
      <c r="VIW13" s="218"/>
      <c r="VIX13" s="64"/>
      <c r="VIY13" s="64"/>
      <c r="VJH13" s="64"/>
      <c r="VJM13" s="218"/>
      <c r="VJN13" s="64"/>
      <c r="VJO13" s="64"/>
      <c r="VJX13" s="64"/>
      <c r="VKC13" s="218"/>
      <c r="VKD13" s="64"/>
      <c r="VKE13" s="64"/>
      <c r="VKN13" s="64"/>
      <c r="VKS13" s="218"/>
      <c r="VKT13" s="64"/>
      <c r="VKU13" s="64"/>
      <c r="VLD13" s="64"/>
      <c r="VLI13" s="218"/>
      <c r="VLJ13" s="64"/>
      <c r="VLK13" s="64"/>
      <c r="VLT13" s="64"/>
      <c r="VLY13" s="218"/>
      <c r="VLZ13" s="64"/>
      <c r="VMA13" s="64"/>
      <c r="VMJ13" s="64"/>
      <c r="VMO13" s="218"/>
      <c r="VMP13" s="64"/>
      <c r="VMQ13" s="64"/>
      <c r="VMZ13" s="64"/>
      <c r="VNE13" s="218"/>
      <c r="VNF13" s="64"/>
      <c r="VNG13" s="64"/>
      <c r="VNP13" s="64"/>
      <c r="VNU13" s="218"/>
      <c r="VNV13" s="64"/>
      <c r="VNW13" s="64"/>
      <c r="VOF13" s="64"/>
      <c r="VOK13" s="218"/>
      <c r="VOL13" s="64"/>
      <c r="VOM13" s="64"/>
      <c r="VOV13" s="64"/>
      <c r="VPA13" s="218"/>
      <c r="VPB13" s="64"/>
      <c r="VPC13" s="64"/>
      <c r="VPL13" s="64"/>
      <c r="VPQ13" s="218"/>
      <c r="VPR13" s="64"/>
      <c r="VPS13" s="64"/>
      <c r="VQB13" s="64"/>
      <c r="VQG13" s="218"/>
      <c r="VQH13" s="64"/>
      <c r="VQI13" s="64"/>
      <c r="VQR13" s="64"/>
      <c r="VQW13" s="218"/>
      <c r="VQX13" s="64"/>
      <c r="VQY13" s="64"/>
      <c r="VRH13" s="64"/>
      <c r="VRM13" s="218"/>
      <c r="VRN13" s="64"/>
      <c r="VRO13" s="64"/>
      <c r="VRX13" s="64"/>
      <c r="VSC13" s="218"/>
      <c r="VSD13" s="64"/>
      <c r="VSE13" s="64"/>
      <c r="VSN13" s="64"/>
      <c r="VSS13" s="218"/>
      <c r="VST13" s="64"/>
      <c r="VSU13" s="64"/>
      <c r="VTD13" s="64"/>
      <c r="VTI13" s="218"/>
      <c r="VTJ13" s="64"/>
      <c r="VTK13" s="64"/>
      <c r="VTT13" s="64"/>
      <c r="VTY13" s="218"/>
      <c r="VTZ13" s="64"/>
      <c r="VUA13" s="64"/>
      <c r="VUJ13" s="64"/>
      <c r="VUO13" s="218"/>
      <c r="VUP13" s="64"/>
      <c r="VUQ13" s="64"/>
      <c r="VUZ13" s="64"/>
      <c r="VVE13" s="218"/>
      <c r="VVF13" s="64"/>
      <c r="VVG13" s="64"/>
      <c r="VVP13" s="64"/>
      <c r="VVU13" s="218"/>
      <c r="VVV13" s="64"/>
      <c r="VVW13" s="64"/>
      <c r="VWF13" s="64"/>
      <c r="VWK13" s="218"/>
      <c r="VWL13" s="64"/>
      <c r="VWM13" s="64"/>
      <c r="VWV13" s="64"/>
      <c r="VXA13" s="218"/>
      <c r="VXB13" s="64"/>
      <c r="VXC13" s="64"/>
      <c r="VXL13" s="64"/>
      <c r="VXQ13" s="218"/>
      <c r="VXR13" s="64"/>
      <c r="VXS13" s="64"/>
      <c r="VYB13" s="64"/>
      <c r="VYG13" s="218"/>
      <c r="VYH13" s="64"/>
      <c r="VYI13" s="64"/>
      <c r="VYR13" s="64"/>
      <c r="VYW13" s="218"/>
      <c r="VYX13" s="64"/>
      <c r="VYY13" s="64"/>
      <c r="VZH13" s="64"/>
      <c r="VZM13" s="218"/>
      <c r="VZN13" s="64"/>
      <c r="VZO13" s="64"/>
      <c r="VZX13" s="64"/>
      <c r="WAC13" s="218"/>
      <c r="WAD13" s="64"/>
      <c r="WAE13" s="64"/>
      <c r="WAN13" s="64"/>
      <c r="WAS13" s="218"/>
      <c r="WAT13" s="64"/>
      <c r="WAU13" s="64"/>
      <c r="WBD13" s="64"/>
      <c r="WBI13" s="218"/>
      <c r="WBJ13" s="64"/>
      <c r="WBK13" s="64"/>
      <c r="WBT13" s="64"/>
      <c r="WBY13" s="218"/>
      <c r="WBZ13" s="64"/>
      <c r="WCA13" s="64"/>
      <c r="WCJ13" s="64"/>
      <c r="WCO13" s="218"/>
      <c r="WCP13" s="64"/>
      <c r="WCQ13" s="64"/>
      <c r="WCZ13" s="64"/>
      <c r="WDE13" s="218"/>
      <c r="WDF13" s="64"/>
      <c r="WDG13" s="64"/>
      <c r="WDP13" s="64"/>
      <c r="WDU13" s="218"/>
      <c r="WDV13" s="64"/>
      <c r="WDW13" s="64"/>
      <c r="WEF13" s="64"/>
      <c r="WEK13" s="218"/>
      <c r="WEL13" s="64"/>
      <c r="WEM13" s="64"/>
      <c r="WEV13" s="64"/>
      <c r="WFA13" s="218"/>
      <c r="WFB13" s="64"/>
      <c r="WFC13" s="64"/>
      <c r="WFL13" s="64"/>
      <c r="WFQ13" s="218"/>
      <c r="WFR13" s="64"/>
      <c r="WFS13" s="64"/>
      <c r="WGB13" s="64"/>
      <c r="WGG13" s="218"/>
      <c r="WGH13" s="64"/>
      <c r="WGI13" s="64"/>
      <c r="WGR13" s="64"/>
      <c r="WGW13" s="218"/>
      <c r="WGX13" s="64"/>
      <c r="WGY13" s="64"/>
      <c r="WHH13" s="64"/>
      <c r="WHM13" s="218"/>
      <c r="WHN13" s="64"/>
      <c r="WHO13" s="64"/>
      <c r="WHX13" s="64"/>
      <c r="WIC13" s="218"/>
      <c r="WID13" s="64"/>
      <c r="WIE13" s="64"/>
      <c r="WIN13" s="64"/>
      <c r="WIS13" s="218"/>
      <c r="WIT13" s="64"/>
      <c r="WIU13" s="64"/>
      <c r="WJD13" s="64"/>
      <c r="WJI13" s="218"/>
      <c r="WJJ13" s="64"/>
      <c r="WJK13" s="64"/>
      <c r="WJT13" s="64"/>
      <c r="WJY13" s="218"/>
      <c r="WJZ13" s="64"/>
      <c r="WKA13" s="64"/>
      <c r="WKJ13" s="64"/>
      <c r="WKO13" s="218"/>
      <c r="WKP13" s="64"/>
      <c r="WKQ13" s="64"/>
      <c r="WKZ13" s="64"/>
      <c r="WLE13" s="218"/>
      <c r="WLF13" s="64"/>
      <c r="WLG13" s="64"/>
      <c r="WLP13" s="64"/>
      <c r="WLU13" s="218"/>
      <c r="WLV13" s="64"/>
      <c r="WLW13" s="64"/>
      <c r="WMF13" s="64"/>
      <c r="WMK13" s="218"/>
      <c r="WML13" s="64"/>
      <c r="WMM13" s="64"/>
      <c r="WMV13" s="64"/>
      <c r="WNA13" s="218"/>
      <c r="WNB13" s="64"/>
      <c r="WNC13" s="64"/>
      <c r="WNL13" s="64"/>
      <c r="WNQ13" s="218"/>
      <c r="WNR13" s="64"/>
      <c r="WNS13" s="64"/>
      <c r="WOB13" s="64"/>
      <c r="WOG13" s="218"/>
      <c r="WOH13" s="64"/>
      <c r="WOI13" s="64"/>
      <c r="WOR13" s="64"/>
      <c r="WOW13" s="218"/>
      <c r="WOX13" s="64"/>
      <c r="WOY13" s="64"/>
      <c r="WPH13" s="64"/>
      <c r="WPM13" s="218"/>
      <c r="WPN13" s="64"/>
      <c r="WPO13" s="64"/>
      <c r="WPX13" s="64"/>
      <c r="WQC13" s="218"/>
      <c r="WQD13" s="64"/>
      <c r="WQE13" s="64"/>
      <c r="WQN13" s="64"/>
      <c r="WQS13" s="218"/>
      <c r="WQT13" s="64"/>
      <c r="WQU13" s="64"/>
      <c r="WRD13" s="64"/>
      <c r="WRI13" s="218"/>
      <c r="WRJ13" s="64"/>
      <c r="WRK13" s="64"/>
      <c r="WRT13" s="64"/>
      <c r="WRY13" s="218"/>
      <c r="WRZ13" s="64"/>
      <c r="WSA13" s="64"/>
      <c r="WSJ13" s="64"/>
      <c r="WSO13" s="218"/>
      <c r="WSP13" s="64"/>
      <c r="WSQ13" s="64"/>
      <c r="WSZ13" s="64"/>
      <c r="WTE13" s="218"/>
      <c r="WTF13" s="64"/>
      <c r="WTG13" s="64"/>
      <c r="WTP13" s="64"/>
      <c r="WTU13" s="218"/>
      <c r="WTV13" s="64"/>
      <c r="WTW13" s="64"/>
      <c r="WUF13" s="64"/>
      <c r="WUK13" s="218"/>
      <c r="WUL13" s="64"/>
      <c r="WUM13" s="64"/>
      <c r="WUV13" s="64"/>
      <c r="WVA13" s="218"/>
      <c r="WVB13" s="64"/>
      <c r="WVC13" s="64"/>
      <c r="WVL13" s="64"/>
      <c r="WVQ13" s="218"/>
      <c r="WVR13" s="64"/>
      <c r="WVS13" s="64"/>
      <c r="WWB13" s="64"/>
      <c r="WWG13" s="218"/>
      <c r="WWH13" s="64"/>
      <c r="WWI13" s="64"/>
      <c r="WWR13" s="64"/>
      <c r="WWW13" s="218"/>
      <c r="WWX13" s="64"/>
      <c r="WWY13" s="64"/>
      <c r="WXH13" s="64"/>
      <c r="WXM13" s="218"/>
      <c r="WXN13" s="64"/>
      <c r="WXO13" s="64"/>
      <c r="WXX13" s="64"/>
      <c r="WYC13" s="218"/>
      <c r="WYD13" s="64"/>
      <c r="WYE13" s="64"/>
      <c r="WYN13" s="64"/>
      <c r="WYS13" s="218"/>
      <c r="WYT13" s="64"/>
      <c r="WYU13" s="64"/>
      <c r="WZD13" s="64"/>
      <c r="WZI13" s="218"/>
      <c r="WZJ13" s="64"/>
      <c r="WZK13" s="64"/>
      <c r="WZT13" s="64"/>
      <c r="WZY13" s="218"/>
      <c r="WZZ13" s="64"/>
      <c r="XAA13" s="64"/>
      <c r="XAJ13" s="64"/>
      <c r="XAO13" s="218"/>
      <c r="XAP13" s="64"/>
      <c r="XAQ13" s="64"/>
      <c r="XAZ13" s="64"/>
      <c r="XBE13" s="218"/>
      <c r="XBF13" s="64"/>
      <c r="XBG13" s="64"/>
      <c r="XBP13" s="64"/>
      <c r="XBU13" s="218"/>
      <c r="XBV13" s="64"/>
      <c r="XBW13" s="64"/>
      <c r="XCF13" s="64"/>
      <c r="XCK13" s="218"/>
      <c r="XCL13" s="64"/>
      <c r="XCM13" s="64"/>
      <c r="XCV13" s="64"/>
      <c r="XDA13" s="218"/>
      <c r="XDB13" s="64"/>
      <c r="XDC13" s="64"/>
      <c r="XDL13" s="64"/>
      <c r="XDQ13" s="218"/>
      <c r="XDR13" s="64"/>
      <c r="XDS13" s="64"/>
      <c r="XEB13" s="64"/>
      <c r="XEG13" s="218"/>
      <c r="XEH13" s="64"/>
      <c r="XEI13" s="64"/>
      <c r="XER13" s="64"/>
    </row>
    <row r="14" spans="1:1019 1028:2043 2052:3067 3076:4091 4100:5115 5124:6139 6148:7163 7172:8187 8196:9211 9220:10235 10244:11259 11268:12283 12292:13307 13316:14331 14340:15355 15364:16372" ht="15.5" x14ac:dyDescent="0.25">
      <c r="A14" s="218"/>
      <c r="B14" s="67" t="s">
        <v>1012</v>
      </c>
      <c r="C14" s="68">
        <v>0</v>
      </c>
      <c r="D14" s="68">
        <v>0</v>
      </c>
      <c r="E14" s="69">
        <v>51.274225690000002</v>
      </c>
      <c r="F14" s="70" t="s">
        <v>372</v>
      </c>
      <c r="G14" s="71">
        <v>0.77</v>
      </c>
      <c r="H14" s="72">
        <v>0.96</v>
      </c>
      <c r="I14" s="63"/>
      <c r="J14" s="63"/>
      <c r="K14" s="64"/>
      <c r="T14" s="64"/>
      <c r="Y14" s="218"/>
      <c r="Z14" s="64"/>
      <c r="AA14" s="64"/>
      <c r="AJ14" s="64"/>
      <c r="AO14" s="218"/>
      <c r="AP14" s="64"/>
      <c r="AQ14" s="64"/>
      <c r="AZ14" s="64"/>
      <c r="BE14" s="218"/>
      <c r="BF14" s="64"/>
      <c r="BG14" s="64"/>
      <c r="BP14" s="64"/>
      <c r="BU14" s="218"/>
      <c r="BV14" s="64"/>
      <c r="BW14" s="64"/>
      <c r="CF14" s="64"/>
      <c r="CK14" s="218"/>
      <c r="CL14" s="64"/>
      <c r="CM14" s="64"/>
      <c r="CV14" s="64"/>
      <c r="DA14" s="218"/>
      <c r="DB14" s="64"/>
      <c r="DC14" s="64"/>
      <c r="DL14" s="64"/>
      <c r="DQ14" s="218"/>
      <c r="DR14" s="64"/>
      <c r="DS14" s="64"/>
      <c r="EB14" s="64"/>
      <c r="EG14" s="218"/>
      <c r="EH14" s="64"/>
      <c r="EI14" s="64"/>
      <c r="ER14" s="64"/>
      <c r="EW14" s="218"/>
      <c r="EX14" s="64"/>
      <c r="EY14" s="64"/>
      <c r="FH14" s="64"/>
      <c r="FM14" s="218"/>
      <c r="FN14" s="64"/>
      <c r="FO14" s="64"/>
      <c r="FX14" s="64"/>
      <c r="GC14" s="218"/>
      <c r="GD14" s="64"/>
      <c r="GE14" s="64"/>
      <c r="GN14" s="64"/>
      <c r="GS14" s="218"/>
      <c r="GT14" s="64"/>
      <c r="GU14" s="64"/>
      <c r="HD14" s="64"/>
      <c r="HI14" s="218"/>
      <c r="HJ14" s="64"/>
      <c r="HK14" s="64"/>
      <c r="HT14" s="64"/>
      <c r="HY14" s="218"/>
      <c r="HZ14" s="64"/>
      <c r="IA14" s="64"/>
      <c r="IJ14" s="64"/>
      <c r="IO14" s="218"/>
      <c r="IP14" s="64"/>
      <c r="IQ14" s="64"/>
      <c r="IZ14" s="64"/>
      <c r="JE14" s="218"/>
      <c r="JF14" s="64"/>
      <c r="JG14" s="64"/>
      <c r="JP14" s="64"/>
      <c r="JU14" s="218"/>
      <c r="JV14" s="64"/>
      <c r="JW14" s="64"/>
      <c r="KF14" s="64"/>
      <c r="KK14" s="218"/>
      <c r="KL14" s="64"/>
      <c r="KM14" s="64"/>
      <c r="KV14" s="64"/>
      <c r="LA14" s="218"/>
      <c r="LB14" s="64"/>
      <c r="LC14" s="64"/>
      <c r="LL14" s="64"/>
      <c r="LQ14" s="218"/>
      <c r="LR14" s="64"/>
      <c r="LS14" s="64"/>
      <c r="MB14" s="64"/>
      <c r="MG14" s="218"/>
      <c r="MH14" s="64"/>
      <c r="MI14" s="64"/>
      <c r="MR14" s="64"/>
      <c r="MW14" s="218"/>
      <c r="MX14" s="64"/>
      <c r="MY14" s="64"/>
      <c r="NH14" s="64"/>
      <c r="NM14" s="218"/>
      <c r="NN14" s="64"/>
      <c r="NO14" s="64"/>
      <c r="NX14" s="64"/>
      <c r="OC14" s="218"/>
      <c r="OD14" s="64"/>
      <c r="OE14" s="64"/>
      <c r="ON14" s="64"/>
      <c r="OS14" s="218"/>
      <c r="OT14" s="64"/>
      <c r="OU14" s="64"/>
      <c r="PD14" s="64"/>
      <c r="PI14" s="218"/>
      <c r="PJ14" s="64"/>
      <c r="PK14" s="64"/>
      <c r="PT14" s="64"/>
      <c r="PY14" s="218"/>
      <c r="PZ14" s="64"/>
      <c r="QA14" s="64"/>
      <c r="QJ14" s="64"/>
      <c r="QO14" s="218"/>
      <c r="QP14" s="64"/>
      <c r="QQ14" s="64"/>
      <c r="QZ14" s="64"/>
      <c r="RE14" s="218"/>
      <c r="RF14" s="64"/>
      <c r="RG14" s="64"/>
      <c r="RP14" s="64"/>
      <c r="RU14" s="218"/>
      <c r="RV14" s="64"/>
      <c r="RW14" s="64"/>
      <c r="SF14" s="64"/>
      <c r="SK14" s="218"/>
      <c r="SL14" s="64"/>
      <c r="SM14" s="64"/>
      <c r="SV14" s="64"/>
      <c r="TA14" s="218"/>
      <c r="TB14" s="64"/>
      <c r="TC14" s="64"/>
      <c r="TL14" s="64"/>
      <c r="TQ14" s="218"/>
      <c r="TR14" s="64"/>
      <c r="TS14" s="64"/>
      <c r="UB14" s="64"/>
      <c r="UG14" s="218"/>
      <c r="UH14" s="64"/>
      <c r="UI14" s="64"/>
      <c r="UR14" s="64"/>
      <c r="UW14" s="218"/>
      <c r="UX14" s="64"/>
      <c r="UY14" s="64"/>
      <c r="VH14" s="64"/>
      <c r="VM14" s="218"/>
      <c r="VN14" s="64"/>
      <c r="VO14" s="64"/>
      <c r="VX14" s="64"/>
      <c r="WC14" s="218"/>
      <c r="WD14" s="64"/>
      <c r="WE14" s="64"/>
      <c r="WN14" s="64"/>
      <c r="WS14" s="218"/>
      <c r="WT14" s="64"/>
      <c r="WU14" s="64"/>
      <c r="XD14" s="64"/>
      <c r="XI14" s="218"/>
      <c r="XJ14" s="64"/>
      <c r="XK14" s="64"/>
      <c r="XT14" s="64"/>
      <c r="XY14" s="218"/>
      <c r="XZ14" s="64"/>
      <c r="YA14" s="64"/>
      <c r="YJ14" s="64"/>
      <c r="YO14" s="218"/>
      <c r="YP14" s="64"/>
      <c r="YQ14" s="64"/>
      <c r="YZ14" s="64"/>
      <c r="ZE14" s="218"/>
      <c r="ZF14" s="64"/>
      <c r="ZG14" s="64"/>
      <c r="ZP14" s="64"/>
      <c r="ZU14" s="218"/>
      <c r="ZV14" s="64"/>
      <c r="ZW14" s="64"/>
      <c r="AAF14" s="64"/>
      <c r="AAK14" s="218"/>
      <c r="AAL14" s="64"/>
      <c r="AAM14" s="64"/>
      <c r="AAV14" s="64"/>
      <c r="ABA14" s="218"/>
      <c r="ABB14" s="64"/>
      <c r="ABC14" s="64"/>
      <c r="ABL14" s="64"/>
      <c r="ABQ14" s="218"/>
      <c r="ABR14" s="64"/>
      <c r="ABS14" s="64"/>
      <c r="ACB14" s="64"/>
      <c r="ACG14" s="218"/>
      <c r="ACH14" s="64"/>
      <c r="ACI14" s="64"/>
      <c r="ACR14" s="64"/>
      <c r="ACW14" s="218"/>
      <c r="ACX14" s="64"/>
      <c r="ACY14" s="64"/>
      <c r="ADH14" s="64"/>
      <c r="ADM14" s="218"/>
      <c r="ADN14" s="64"/>
      <c r="ADO14" s="64"/>
      <c r="ADX14" s="64"/>
      <c r="AEC14" s="218"/>
      <c r="AED14" s="64"/>
      <c r="AEE14" s="64"/>
      <c r="AEN14" s="64"/>
      <c r="AES14" s="218"/>
      <c r="AET14" s="64"/>
      <c r="AEU14" s="64"/>
      <c r="AFD14" s="64"/>
      <c r="AFI14" s="218"/>
      <c r="AFJ14" s="64"/>
      <c r="AFK14" s="64"/>
      <c r="AFT14" s="64"/>
      <c r="AFY14" s="218"/>
      <c r="AFZ14" s="64"/>
      <c r="AGA14" s="64"/>
      <c r="AGJ14" s="64"/>
      <c r="AGO14" s="218"/>
      <c r="AGP14" s="64"/>
      <c r="AGQ14" s="64"/>
      <c r="AGZ14" s="64"/>
      <c r="AHE14" s="218"/>
      <c r="AHF14" s="64"/>
      <c r="AHG14" s="64"/>
      <c r="AHP14" s="64"/>
      <c r="AHU14" s="218"/>
      <c r="AHV14" s="64"/>
      <c r="AHW14" s="64"/>
      <c r="AIF14" s="64"/>
      <c r="AIK14" s="218"/>
      <c r="AIL14" s="64"/>
      <c r="AIM14" s="64"/>
      <c r="AIV14" s="64"/>
      <c r="AJA14" s="218"/>
      <c r="AJB14" s="64"/>
      <c r="AJC14" s="64"/>
      <c r="AJL14" s="64"/>
      <c r="AJQ14" s="218"/>
      <c r="AJR14" s="64"/>
      <c r="AJS14" s="64"/>
      <c r="AKB14" s="64"/>
      <c r="AKG14" s="218"/>
      <c r="AKH14" s="64"/>
      <c r="AKI14" s="64"/>
      <c r="AKR14" s="64"/>
      <c r="AKW14" s="218"/>
      <c r="AKX14" s="64"/>
      <c r="AKY14" s="64"/>
      <c r="ALH14" s="64"/>
      <c r="ALM14" s="218"/>
      <c r="ALN14" s="64"/>
      <c r="ALO14" s="64"/>
      <c r="ALX14" s="64"/>
      <c r="AMC14" s="218"/>
      <c r="AMD14" s="64"/>
      <c r="AME14" s="64"/>
      <c r="AMN14" s="64"/>
      <c r="AMS14" s="218"/>
      <c r="AMT14" s="64"/>
      <c r="AMU14" s="64"/>
      <c r="AND14" s="64"/>
      <c r="ANI14" s="218"/>
      <c r="ANJ14" s="64"/>
      <c r="ANK14" s="64"/>
      <c r="ANT14" s="64"/>
      <c r="ANY14" s="218"/>
      <c r="ANZ14" s="64"/>
      <c r="AOA14" s="64"/>
      <c r="AOJ14" s="64"/>
      <c r="AOO14" s="218"/>
      <c r="AOP14" s="64"/>
      <c r="AOQ14" s="64"/>
      <c r="AOZ14" s="64"/>
      <c r="APE14" s="218"/>
      <c r="APF14" s="64"/>
      <c r="APG14" s="64"/>
      <c r="APP14" s="64"/>
      <c r="APU14" s="218"/>
      <c r="APV14" s="64"/>
      <c r="APW14" s="64"/>
      <c r="AQF14" s="64"/>
      <c r="AQK14" s="218"/>
      <c r="AQL14" s="64"/>
      <c r="AQM14" s="64"/>
      <c r="AQV14" s="64"/>
      <c r="ARA14" s="218"/>
      <c r="ARB14" s="64"/>
      <c r="ARC14" s="64"/>
      <c r="ARL14" s="64"/>
      <c r="ARQ14" s="218"/>
      <c r="ARR14" s="64"/>
      <c r="ARS14" s="64"/>
      <c r="ASB14" s="64"/>
      <c r="ASG14" s="218"/>
      <c r="ASH14" s="64"/>
      <c r="ASI14" s="64"/>
      <c r="ASR14" s="64"/>
      <c r="ASW14" s="218"/>
      <c r="ASX14" s="64"/>
      <c r="ASY14" s="64"/>
      <c r="ATH14" s="64"/>
      <c r="ATM14" s="218"/>
      <c r="ATN14" s="64"/>
      <c r="ATO14" s="64"/>
      <c r="ATX14" s="64"/>
      <c r="AUC14" s="218"/>
      <c r="AUD14" s="64"/>
      <c r="AUE14" s="64"/>
      <c r="AUN14" s="64"/>
      <c r="AUS14" s="218"/>
      <c r="AUT14" s="64"/>
      <c r="AUU14" s="64"/>
      <c r="AVD14" s="64"/>
      <c r="AVI14" s="218"/>
      <c r="AVJ14" s="64"/>
      <c r="AVK14" s="64"/>
      <c r="AVT14" s="64"/>
      <c r="AVY14" s="218"/>
      <c r="AVZ14" s="64"/>
      <c r="AWA14" s="64"/>
      <c r="AWJ14" s="64"/>
      <c r="AWO14" s="218"/>
      <c r="AWP14" s="64"/>
      <c r="AWQ14" s="64"/>
      <c r="AWZ14" s="64"/>
      <c r="AXE14" s="218"/>
      <c r="AXF14" s="64"/>
      <c r="AXG14" s="64"/>
      <c r="AXP14" s="64"/>
      <c r="AXU14" s="218"/>
      <c r="AXV14" s="64"/>
      <c r="AXW14" s="64"/>
      <c r="AYF14" s="64"/>
      <c r="AYK14" s="218"/>
      <c r="AYL14" s="64"/>
      <c r="AYM14" s="64"/>
      <c r="AYV14" s="64"/>
      <c r="AZA14" s="218"/>
      <c r="AZB14" s="64"/>
      <c r="AZC14" s="64"/>
      <c r="AZL14" s="64"/>
      <c r="AZQ14" s="218"/>
      <c r="AZR14" s="64"/>
      <c r="AZS14" s="64"/>
      <c r="BAB14" s="64"/>
      <c r="BAG14" s="218"/>
      <c r="BAH14" s="64"/>
      <c r="BAI14" s="64"/>
      <c r="BAR14" s="64"/>
      <c r="BAW14" s="218"/>
      <c r="BAX14" s="64"/>
      <c r="BAY14" s="64"/>
      <c r="BBH14" s="64"/>
      <c r="BBM14" s="218"/>
      <c r="BBN14" s="64"/>
      <c r="BBO14" s="64"/>
      <c r="BBX14" s="64"/>
      <c r="BCC14" s="218"/>
      <c r="BCD14" s="64"/>
      <c r="BCE14" s="64"/>
      <c r="BCN14" s="64"/>
      <c r="BCS14" s="218"/>
      <c r="BCT14" s="64"/>
      <c r="BCU14" s="64"/>
      <c r="BDD14" s="64"/>
      <c r="BDI14" s="218"/>
      <c r="BDJ14" s="64"/>
      <c r="BDK14" s="64"/>
      <c r="BDT14" s="64"/>
      <c r="BDY14" s="218"/>
      <c r="BDZ14" s="64"/>
      <c r="BEA14" s="64"/>
      <c r="BEJ14" s="64"/>
      <c r="BEO14" s="218"/>
      <c r="BEP14" s="64"/>
      <c r="BEQ14" s="64"/>
      <c r="BEZ14" s="64"/>
      <c r="BFE14" s="218"/>
      <c r="BFF14" s="64"/>
      <c r="BFG14" s="64"/>
      <c r="BFP14" s="64"/>
      <c r="BFU14" s="218"/>
      <c r="BFV14" s="64"/>
      <c r="BFW14" s="64"/>
      <c r="BGF14" s="64"/>
      <c r="BGK14" s="218"/>
      <c r="BGL14" s="64"/>
      <c r="BGM14" s="64"/>
      <c r="BGV14" s="64"/>
      <c r="BHA14" s="218"/>
      <c r="BHB14" s="64"/>
      <c r="BHC14" s="64"/>
      <c r="BHL14" s="64"/>
      <c r="BHQ14" s="218"/>
      <c r="BHR14" s="64"/>
      <c r="BHS14" s="64"/>
      <c r="BIB14" s="64"/>
      <c r="BIG14" s="218"/>
      <c r="BIH14" s="64"/>
      <c r="BII14" s="64"/>
      <c r="BIR14" s="64"/>
      <c r="BIW14" s="218"/>
      <c r="BIX14" s="64"/>
      <c r="BIY14" s="64"/>
      <c r="BJH14" s="64"/>
      <c r="BJM14" s="218"/>
      <c r="BJN14" s="64"/>
      <c r="BJO14" s="64"/>
      <c r="BJX14" s="64"/>
      <c r="BKC14" s="218"/>
      <c r="BKD14" s="64"/>
      <c r="BKE14" s="64"/>
      <c r="BKN14" s="64"/>
      <c r="BKS14" s="218"/>
      <c r="BKT14" s="64"/>
      <c r="BKU14" s="64"/>
      <c r="BLD14" s="64"/>
      <c r="BLI14" s="218"/>
      <c r="BLJ14" s="64"/>
      <c r="BLK14" s="64"/>
      <c r="BLT14" s="64"/>
      <c r="BLY14" s="218"/>
      <c r="BLZ14" s="64"/>
      <c r="BMA14" s="64"/>
      <c r="BMJ14" s="64"/>
      <c r="BMO14" s="218"/>
      <c r="BMP14" s="64"/>
      <c r="BMQ14" s="64"/>
      <c r="BMZ14" s="64"/>
      <c r="BNE14" s="218"/>
      <c r="BNF14" s="64"/>
      <c r="BNG14" s="64"/>
      <c r="BNP14" s="64"/>
      <c r="BNU14" s="218"/>
      <c r="BNV14" s="64"/>
      <c r="BNW14" s="64"/>
      <c r="BOF14" s="64"/>
      <c r="BOK14" s="218"/>
      <c r="BOL14" s="64"/>
      <c r="BOM14" s="64"/>
      <c r="BOV14" s="64"/>
      <c r="BPA14" s="218"/>
      <c r="BPB14" s="64"/>
      <c r="BPC14" s="64"/>
      <c r="BPL14" s="64"/>
      <c r="BPQ14" s="218"/>
      <c r="BPR14" s="64"/>
      <c r="BPS14" s="64"/>
      <c r="BQB14" s="64"/>
      <c r="BQG14" s="218"/>
      <c r="BQH14" s="64"/>
      <c r="BQI14" s="64"/>
      <c r="BQR14" s="64"/>
      <c r="BQW14" s="218"/>
      <c r="BQX14" s="64"/>
      <c r="BQY14" s="64"/>
      <c r="BRH14" s="64"/>
      <c r="BRM14" s="218"/>
      <c r="BRN14" s="64"/>
      <c r="BRO14" s="64"/>
      <c r="BRX14" s="64"/>
      <c r="BSC14" s="218"/>
      <c r="BSD14" s="64"/>
      <c r="BSE14" s="64"/>
      <c r="BSN14" s="64"/>
      <c r="BSS14" s="218"/>
      <c r="BST14" s="64"/>
      <c r="BSU14" s="64"/>
      <c r="BTD14" s="64"/>
      <c r="BTI14" s="218"/>
      <c r="BTJ14" s="64"/>
      <c r="BTK14" s="64"/>
      <c r="BTT14" s="64"/>
      <c r="BTY14" s="218"/>
      <c r="BTZ14" s="64"/>
      <c r="BUA14" s="64"/>
      <c r="BUJ14" s="64"/>
      <c r="BUO14" s="218"/>
      <c r="BUP14" s="64"/>
      <c r="BUQ14" s="64"/>
      <c r="BUZ14" s="64"/>
      <c r="BVE14" s="218"/>
      <c r="BVF14" s="64"/>
      <c r="BVG14" s="64"/>
      <c r="BVP14" s="64"/>
      <c r="BVU14" s="218"/>
      <c r="BVV14" s="64"/>
      <c r="BVW14" s="64"/>
      <c r="BWF14" s="64"/>
      <c r="BWK14" s="218"/>
      <c r="BWL14" s="64"/>
      <c r="BWM14" s="64"/>
      <c r="BWV14" s="64"/>
      <c r="BXA14" s="218"/>
      <c r="BXB14" s="64"/>
      <c r="BXC14" s="64"/>
      <c r="BXL14" s="64"/>
      <c r="BXQ14" s="218"/>
      <c r="BXR14" s="64"/>
      <c r="BXS14" s="64"/>
      <c r="BYB14" s="64"/>
      <c r="BYG14" s="218"/>
      <c r="BYH14" s="64"/>
      <c r="BYI14" s="64"/>
      <c r="BYR14" s="64"/>
      <c r="BYW14" s="218"/>
      <c r="BYX14" s="64"/>
      <c r="BYY14" s="64"/>
      <c r="BZH14" s="64"/>
      <c r="BZM14" s="218"/>
      <c r="BZN14" s="64"/>
      <c r="BZO14" s="64"/>
      <c r="BZX14" s="64"/>
      <c r="CAC14" s="218"/>
      <c r="CAD14" s="64"/>
      <c r="CAE14" s="64"/>
      <c r="CAN14" s="64"/>
      <c r="CAS14" s="218"/>
      <c r="CAT14" s="64"/>
      <c r="CAU14" s="64"/>
      <c r="CBD14" s="64"/>
      <c r="CBI14" s="218"/>
      <c r="CBJ14" s="64"/>
      <c r="CBK14" s="64"/>
      <c r="CBT14" s="64"/>
      <c r="CBY14" s="218"/>
      <c r="CBZ14" s="64"/>
      <c r="CCA14" s="64"/>
      <c r="CCJ14" s="64"/>
      <c r="CCO14" s="218"/>
      <c r="CCP14" s="64"/>
      <c r="CCQ14" s="64"/>
      <c r="CCZ14" s="64"/>
      <c r="CDE14" s="218"/>
      <c r="CDF14" s="64"/>
      <c r="CDG14" s="64"/>
      <c r="CDP14" s="64"/>
      <c r="CDU14" s="218"/>
      <c r="CDV14" s="64"/>
      <c r="CDW14" s="64"/>
      <c r="CEF14" s="64"/>
      <c r="CEK14" s="218"/>
      <c r="CEL14" s="64"/>
      <c r="CEM14" s="64"/>
      <c r="CEV14" s="64"/>
      <c r="CFA14" s="218"/>
      <c r="CFB14" s="64"/>
      <c r="CFC14" s="64"/>
      <c r="CFL14" s="64"/>
      <c r="CFQ14" s="218"/>
      <c r="CFR14" s="64"/>
      <c r="CFS14" s="64"/>
      <c r="CGB14" s="64"/>
      <c r="CGG14" s="218"/>
      <c r="CGH14" s="64"/>
      <c r="CGI14" s="64"/>
      <c r="CGR14" s="64"/>
      <c r="CGW14" s="218"/>
      <c r="CGX14" s="64"/>
      <c r="CGY14" s="64"/>
      <c r="CHH14" s="64"/>
      <c r="CHM14" s="218"/>
      <c r="CHN14" s="64"/>
      <c r="CHO14" s="64"/>
      <c r="CHX14" s="64"/>
      <c r="CIC14" s="218"/>
      <c r="CID14" s="64"/>
      <c r="CIE14" s="64"/>
      <c r="CIN14" s="64"/>
      <c r="CIS14" s="218"/>
      <c r="CIT14" s="64"/>
      <c r="CIU14" s="64"/>
      <c r="CJD14" s="64"/>
      <c r="CJI14" s="218"/>
      <c r="CJJ14" s="64"/>
      <c r="CJK14" s="64"/>
      <c r="CJT14" s="64"/>
      <c r="CJY14" s="218"/>
      <c r="CJZ14" s="64"/>
      <c r="CKA14" s="64"/>
      <c r="CKJ14" s="64"/>
      <c r="CKO14" s="218"/>
      <c r="CKP14" s="64"/>
      <c r="CKQ14" s="64"/>
      <c r="CKZ14" s="64"/>
      <c r="CLE14" s="218"/>
      <c r="CLF14" s="64"/>
      <c r="CLG14" s="64"/>
      <c r="CLP14" s="64"/>
      <c r="CLU14" s="218"/>
      <c r="CLV14" s="64"/>
      <c r="CLW14" s="64"/>
      <c r="CMF14" s="64"/>
      <c r="CMK14" s="218"/>
      <c r="CML14" s="64"/>
      <c r="CMM14" s="64"/>
      <c r="CMV14" s="64"/>
      <c r="CNA14" s="218"/>
      <c r="CNB14" s="64"/>
      <c r="CNC14" s="64"/>
      <c r="CNL14" s="64"/>
      <c r="CNQ14" s="218"/>
      <c r="CNR14" s="64"/>
      <c r="CNS14" s="64"/>
      <c r="COB14" s="64"/>
      <c r="COG14" s="218"/>
      <c r="COH14" s="64"/>
      <c r="COI14" s="64"/>
      <c r="COR14" s="64"/>
      <c r="COW14" s="218"/>
      <c r="COX14" s="64"/>
      <c r="COY14" s="64"/>
      <c r="CPH14" s="64"/>
      <c r="CPM14" s="218"/>
      <c r="CPN14" s="64"/>
      <c r="CPO14" s="64"/>
      <c r="CPX14" s="64"/>
      <c r="CQC14" s="218"/>
      <c r="CQD14" s="64"/>
      <c r="CQE14" s="64"/>
      <c r="CQN14" s="64"/>
      <c r="CQS14" s="218"/>
      <c r="CQT14" s="64"/>
      <c r="CQU14" s="64"/>
      <c r="CRD14" s="64"/>
      <c r="CRI14" s="218"/>
      <c r="CRJ14" s="64"/>
      <c r="CRK14" s="64"/>
      <c r="CRT14" s="64"/>
      <c r="CRY14" s="218"/>
      <c r="CRZ14" s="64"/>
      <c r="CSA14" s="64"/>
      <c r="CSJ14" s="64"/>
      <c r="CSO14" s="218"/>
      <c r="CSP14" s="64"/>
      <c r="CSQ14" s="64"/>
      <c r="CSZ14" s="64"/>
      <c r="CTE14" s="218"/>
      <c r="CTF14" s="64"/>
      <c r="CTG14" s="64"/>
      <c r="CTP14" s="64"/>
      <c r="CTU14" s="218"/>
      <c r="CTV14" s="64"/>
      <c r="CTW14" s="64"/>
      <c r="CUF14" s="64"/>
      <c r="CUK14" s="218"/>
      <c r="CUL14" s="64"/>
      <c r="CUM14" s="64"/>
      <c r="CUV14" s="64"/>
      <c r="CVA14" s="218"/>
      <c r="CVB14" s="64"/>
      <c r="CVC14" s="64"/>
      <c r="CVL14" s="64"/>
      <c r="CVQ14" s="218"/>
      <c r="CVR14" s="64"/>
      <c r="CVS14" s="64"/>
      <c r="CWB14" s="64"/>
      <c r="CWG14" s="218"/>
      <c r="CWH14" s="64"/>
      <c r="CWI14" s="64"/>
      <c r="CWR14" s="64"/>
      <c r="CWW14" s="218"/>
      <c r="CWX14" s="64"/>
      <c r="CWY14" s="64"/>
      <c r="CXH14" s="64"/>
      <c r="CXM14" s="218"/>
      <c r="CXN14" s="64"/>
      <c r="CXO14" s="64"/>
      <c r="CXX14" s="64"/>
      <c r="CYC14" s="218"/>
      <c r="CYD14" s="64"/>
      <c r="CYE14" s="64"/>
      <c r="CYN14" s="64"/>
      <c r="CYS14" s="218"/>
      <c r="CYT14" s="64"/>
      <c r="CYU14" s="64"/>
      <c r="CZD14" s="64"/>
      <c r="CZI14" s="218"/>
      <c r="CZJ14" s="64"/>
      <c r="CZK14" s="64"/>
      <c r="CZT14" s="64"/>
      <c r="CZY14" s="218"/>
      <c r="CZZ14" s="64"/>
      <c r="DAA14" s="64"/>
      <c r="DAJ14" s="64"/>
      <c r="DAO14" s="218"/>
      <c r="DAP14" s="64"/>
      <c r="DAQ14" s="64"/>
      <c r="DAZ14" s="64"/>
      <c r="DBE14" s="218"/>
      <c r="DBF14" s="64"/>
      <c r="DBG14" s="64"/>
      <c r="DBP14" s="64"/>
      <c r="DBU14" s="218"/>
      <c r="DBV14" s="64"/>
      <c r="DBW14" s="64"/>
      <c r="DCF14" s="64"/>
      <c r="DCK14" s="218"/>
      <c r="DCL14" s="64"/>
      <c r="DCM14" s="64"/>
      <c r="DCV14" s="64"/>
      <c r="DDA14" s="218"/>
      <c r="DDB14" s="64"/>
      <c r="DDC14" s="64"/>
      <c r="DDL14" s="64"/>
      <c r="DDQ14" s="218"/>
      <c r="DDR14" s="64"/>
      <c r="DDS14" s="64"/>
      <c r="DEB14" s="64"/>
      <c r="DEG14" s="218"/>
      <c r="DEH14" s="64"/>
      <c r="DEI14" s="64"/>
      <c r="DER14" s="64"/>
      <c r="DEW14" s="218"/>
      <c r="DEX14" s="64"/>
      <c r="DEY14" s="64"/>
      <c r="DFH14" s="64"/>
      <c r="DFM14" s="218"/>
      <c r="DFN14" s="64"/>
      <c r="DFO14" s="64"/>
      <c r="DFX14" s="64"/>
      <c r="DGC14" s="218"/>
      <c r="DGD14" s="64"/>
      <c r="DGE14" s="64"/>
      <c r="DGN14" s="64"/>
      <c r="DGS14" s="218"/>
      <c r="DGT14" s="64"/>
      <c r="DGU14" s="64"/>
      <c r="DHD14" s="64"/>
      <c r="DHI14" s="218"/>
      <c r="DHJ14" s="64"/>
      <c r="DHK14" s="64"/>
      <c r="DHT14" s="64"/>
      <c r="DHY14" s="218"/>
      <c r="DHZ14" s="64"/>
      <c r="DIA14" s="64"/>
      <c r="DIJ14" s="64"/>
      <c r="DIO14" s="218"/>
      <c r="DIP14" s="64"/>
      <c r="DIQ14" s="64"/>
      <c r="DIZ14" s="64"/>
      <c r="DJE14" s="218"/>
      <c r="DJF14" s="64"/>
      <c r="DJG14" s="64"/>
      <c r="DJP14" s="64"/>
      <c r="DJU14" s="218"/>
      <c r="DJV14" s="64"/>
      <c r="DJW14" s="64"/>
      <c r="DKF14" s="64"/>
      <c r="DKK14" s="218"/>
      <c r="DKL14" s="64"/>
      <c r="DKM14" s="64"/>
      <c r="DKV14" s="64"/>
      <c r="DLA14" s="218"/>
      <c r="DLB14" s="64"/>
      <c r="DLC14" s="64"/>
      <c r="DLL14" s="64"/>
      <c r="DLQ14" s="218"/>
      <c r="DLR14" s="64"/>
      <c r="DLS14" s="64"/>
      <c r="DMB14" s="64"/>
      <c r="DMG14" s="218"/>
      <c r="DMH14" s="64"/>
      <c r="DMI14" s="64"/>
      <c r="DMR14" s="64"/>
      <c r="DMW14" s="218"/>
      <c r="DMX14" s="64"/>
      <c r="DMY14" s="64"/>
      <c r="DNH14" s="64"/>
      <c r="DNM14" s="218"/>
      <c r="DNN14" s="64"/>
      <c r="DNO14" s="64"/>
      <c r="DNX14" s="64"/>
      <c r="DOC14" s="218"/>
      <c r="DOD14" s="64"/>
      <c r="DOE14" s="64"/>
      <c r="DON14" s="64"/>
      <c r="DOS14" s="218"/>
      <c r="DOT14" s="64"/>
      <c r="DOU14" s="64"/>
      <c r="DPD14" s="64"/>
      <c r="DPI14" s="218"/>
      <c r="DPJ14" s="64"/>
      <c r="DPK14" s="64"/>
      <c r="DPT14" s="64"/>
      <c r="DPY14" s="218"/>
      <c r="DPZ14" s="64"/>
      <c r="DQA14" s="64"/>
      <c r="DQJ14" s="64"/>
      <c r="DQO14" s="218"/>
      <c r="DQP14" s="64"/>
      <c r="DQQ14" s="64"/>
      <c r="DQZ14" s="64"/>
      <c r="DRE14" s="218"/>
      <c r="DRF14" s="64"/>
      <c r="DRG14" s="64"/>
      <c r="DRP14" s="64"/>
      <c r="DRU14" s="218"/>
      <c r="DRV14" s="64"/>
      <c r="DRW14" s="64"/>
      <c r="DSF14" s="64"/>
      <c r="DSK14" s="218"/>
      <c r="DSL14" s="64"/>
      <c r="DSM14" s="64"/>
      <c r="DSV14" s="64"/>
      <c r="DTA14" s="218"/>
      <c r="DTB14" s="64"/>
      <c r="DTC14" s="64"/>
      <c r="DTL14" s="64"/>
      <c r="DTQ14" s="218"/>
      <c r="DTR14" s="64"/>
      <c r="DTS14" s="64"/>
      <c r="DUB14" s="64"/>
      <c r="DUG14" s="218"/>
      <c r="DUH14" s="64"/>
      <c r="DUI14" s="64"/>
      <c r="DUR14" s="64"/>
      <c r="DUW14" s="218"/>
      <c r="DUX14" s="64"/>
      <c r="DUY14" s="64"/>
      <c r="DVH14" s="64"/>
      <c r="DVM14" s="218"/>
      <c r="DVN14" s="64"/>
      <c r="DVO14" s="64"/>
      <c r="DVX14" s="64"/>
      <c r="DWC14" s="218"/>
      <c r="DWD14" s="64"/>
      <c r="DWE14" s="64"/>
      <c r="DWN14" s="64"/>
      <c r="DWS14" s="218"/>
      <c r="DWT14" s="64"/>
      <c r="DWU14" s="64"/>
      <c r="DXD14" s="64"/>
      <c r="DXI14" s="218"/>
      <c r="DXJ14" s="64"/>
      <c r="DXK14" s="64"/>
      <c r="DXT14" s="64"/>
      <c r="DXY14" s="218"/>
      <c r="DXZ14" s="64"/>
      <c r="DYA14" s="64"/>
      <c r="DYJ14" s="64"/>
      <c r="DYO14" s="218"/>
      <c r="DYP14" s="64"/>
      <c r="DYQ14" s="64"/>
      <c r="DYZ14" s="64"/>
      <c r="DZE14" s="218"/>
      <c r="DZF14" s="64"/>
      <c r="DZG14" s="64"/>
      <c r="DZP14" s="64"/>
      <c r="DZU14" s="218"/>
      <c r="DZV14" s="64"/>
      <c r="DZW14" s="64"/>
      <c r="EAF14" s="64"/>
      <c r="EAK14" s="218"/>
      <c r="EAL14" s="64"/>
      <c r="EAM14" s="64"/>
      <c r="EAV14" s="64"/>
      <c r="EBA14" s="218"/>
      <c r="EBB14" s="64"/>
      <c r="EBC14" s="64"/>
      <c r="EBL14" s="64"/>
      <c r="EBQ14" s="218"/>
      <c r="EBR14" s="64"/>
      <c r="EBS14" s="64"/>
      <c r="ECB14" s="64"/>
      <c r="ECG14" s="218"/>
      <c r="ECH14" s="64"/>
      <c r="ECI14" s="64"/>
      <c r="ECR14" s="64"/>
      <c r="ECW14" s="218"/>
      <c r="ECX14" s="64"/>
      <c r="ECY14" s="64"/>
      <c r="EDH14" s="64"/>
      <c r="EDM14" s="218"/>
      <c r="EDN14" s="64"/>
      <c r="EDO14" s="64"/>
      <c r="EDX14" s="64"/>
      <c r="EEC14" s="218"/>
      <c r="EED14" s="64"/>
      <c r="EEE14" s="64"/>
      <c r="EEN14" s="64"/>
      <c r="EES14" s="218"/>
      <c r="EET14" s="64"/>
      <c r="EEU14" s="64"/>
      <c r="EFD14" s="64"/>
      <c r="EFI14" s="218"/>
      <c r="EFJ14" s="64"/>
      <c r="EFK14" s="64"/>
      <c r="EFT14" s="64"/>
      <c r="EFY14" s="218"/>
      <c r="EFZ14" s="64"/>
      <c r="EGA14" s="64"/>
      <c r="EGJ14" s="64"/>
      <c r="EGO14" s="218"/>
      <c r="EGP14" s="64"/>
      <c r="EGQ14" s="64"/>
      <c r="EGZ14" s="64"/>
      <c r="EHE14" s="218"/>
      <c r="EHF14" s="64"/>
      <c r="EHG14" s="64"/>
      <c r="EHP14" s="64"/>
      <c r="EHU14" s="218"/>
      <c r="EHV14" s="64"/>
      <c r="EHW14" s="64"/>
      <c r="EIF14" s="64"/>
      <c r="EIK14" s="218"/>
      <c r="EIL14" s="64"/>
      <c r="EIM14" s="64"/>
      <c r="EIV14" s="64"/>
      <c r="EJA14" s="218"/>
      <c r="EJB14" s="64"/>
      <c r="EJC14" s="64"/>
      <c r="EJL14" s="64"/>
      <c r="EJQ14" s="218"/>
      <c r="EJR14" s="64"/>
      <c r="EJS14" s="64"/>
      <c r="EKB14" s="64"/>
      <c r="EKG14" s="218"/>
      <c r="EKH14" s="64"/>
      <c r="EKI14" s="64"/>
      <c r="EKR14" s="64"/>
      <c r="EKW14" s="218"/>
      <c r="EKX14" s="64"/>
      <c r="EKY14" s="64"/>
      <c r="ELH14" s="64"/>
      <c r="ELM14" s="218"/>
      <c r="ELN14" s="64"/>
      <c r="ELO14" s="64"/>
      <c r="ELX14" s="64"/>
      <c r="EMC14" s="218"/>
      <c r="EMD14" s="64"/>
      <c r="EME14" s="64"/>
      <c r="EMN14" s="64"/>
      <c r="EMS14" s="218"/>
      <c r="EMT14" s="64"/>
      <c r="EMU14" s="64"/>
      <c r="END14" s="64"/>
      <c r="ENI14" s="218"/>
      <c r="ENJ14" s="64"/>
      <c r="ENK14" s="64"/>
      <c r="ENT14" s="64"/>
      <c r="ENY14" s="218"/>
      <c r="ENZ14" s="64"/>
      <c r="EOA14" s="64"/>
      <c r="EOJ14" s="64"/>
      <c r="EOO14" s="218"/>
      <c r="EOP14" s="64"/>
      <c r="EOQ14" s="64"/>
      <c r="EOZ14" s="64"/>
      <c r="EPE14" s="218"/>
      <c r="EPF14" s="64"/>
      <c r="EPG14" s="64"/>
      <c r="EPP14" s="64"/>
      <c r="EPU14" s="218"/>
      <c r="EPV14" s="64"/>
      <c r="EPW14" s="64"/>
      <c r="EQF14" s="64"/>
      <c r="EQK14" s="218"/>
      <c r="EQL14" s="64"/>
      <c r="EQM14" s="64"/>
      <c r="EQV14" s="64"/>
      <c r="ERA14" s="218"/>
      <c r="ERB14" s="64"/>
      <c r="ERC14" s="64"/>
      <c r="ERL14" s="64"/>
      <c r="ERQ14" s="218"/>
      <c r="ERR14" s="64"/>
      <c r="ERS14" s="64"/>
      <c r="ESB14" s="64"/>
      <c r="ESG14" s="218"/>
      <c r="ESH14" s="64"/>
      <c r="ESI14" s="64"/>
      <c r="ESR14" s="64"/>
      <c r="ESW14" s="218"/>
      <c r="ESX14" s="64"/>
      <c r="ESY14" s="64"/>
      <c r="ETH14" s="64"/>
      <c r="ETM14" s="218"/>
      <c r="ETN14" s="64"/>
      <c r="ETO14" s="64"/>
      <c r="ETX14" s="64"/>
      <c r="EUC14" s="218"/>
      <c r="EUD14" s="64"/>
      <c r="EUE14" s="64"/>
      <c r="EUN14" s="64"/>
      <c r="EUS14" s="218"/>
      <c r="EUT14" s="64"/>
      <c r="EUU14" s="64"/>
      <c r="EVD14" s="64"/>
      <c r="EVI14" s="218"/>
      <c r="EVJ14" s="64"/>
      <c r="EVK14" s="64"/>
      <c r="EVT14" s="64"/>
      <c r="EVY14" s="218"/>
      <c r="EVZ14" s="64"/>
      <c r="EWA14" s="64"/>
      <c r="EWJ14" s="64"/>
      <c r="EWO14" s="218"/>
      <c r="EWP14" s="64"/>
      <c r="EWQ14" s="64"/>
      <c r="EWZ14" s="64"/>
      <c r="EXE14" s="218"/>
      <c r="EXF14" s="64"/>
      <c r="EXG14" s="64"/>
      <c r="EXP14" s="64"/>
      <c r="EXU14" s="218"/>
      <c r="EXV14" s="64"/>
      <c r="EXW14" s="64"/>
      <c r="EYF14" s="64"/>
      <c r="EYK14" s="218"/>
      <c r="EYL14" s="64"/>
      <c r="EYM14" s="64"/>
      <c r="EYV14" s="64"/>
      <c r="EZA14" s="218"/>
      <c r="EZB14" s="64"/>
      <c r="EZC14" s="64"/>
      <c r="EZL14" s="64"/>
      <c r="EZQ14" s="218"/>
      <c r="EZR14" s="64"/>
      <c r="EZS14" s="64"/>
      <c r="FAB14" s="64"/>
      <c r="FAG14" s="218"/>
      <c r="FAH14" s="64"/>
      <c r="FAI14" s="64"/>
      <c r="FAR14" s="64"/>
      <c r="FAW14" s="218"/>
      <c r="FAX14" s="64"/>
      <c r="FAY14" s="64"/>
      <c r="FBH14" s="64"/>
      <c r="FBM14" s="218"/>
      <c r="FBN14" s="64"/>
      <c r="FBO14" s="64"/>
      <c r="FBX14" s="64"/>
      <c r="FCC14" s="218"/>
      <c r="FCD14" s="64"/>
      <c r="FCE14" s="64"/>
      <c r="FCN14" s="64"/>
      <c r="FCS14" s="218"/>
      <c r="FCT14" s="64"/>
      <c r="FCU14" s="64"/>
      <c r="FDD14" s="64"/>
      <c r="FDI14" s="218"/>
      <c r="FDJ14" s="64"/>
      <c r="FDK14" s="64"/>
      <c r="FDT14" s="64"/>
      <c r="FDY14" s="218"/>
      <c r="FDZ14" s="64"/>
      <c r="FEA14" s="64"/>
      <c r="FEJ14" s="64"/>
      <c r="FEO14" s="218"/>
      <c r="FEP14" s="64"/>
      <c r="FEQ14" s="64"/>
      <c r="FEZ14" s="64"/>
      <c r="FFE14" s="218"/>
      <c r="FFF14" s="64"/>
      <c r="FFG14" s="64"/>
      <c r="FFP14" s="64"/>
      <c r="FFU14" s="218"/>
      <c r="FFV14" s="64"/>
      <c r="FFW14" s="64"/>
      <c r="FGF14" s="64"/>
      <c r="FGK14" s="218"/>
      <c r="FGL14" s="64"/>
      <c r="FGM14" s="64"/>
      <c r="FGV14" s="64"/>
      <c r="FHA14" s="218"/>
      <c r="FHB14" s="64"/>
      <c r="FHC14" s="64"/>
      <c r="FHL14" s="64"/>
      <c r="FHQ14" s="218"/>
      <c r="FHR14" s="64"/>
      <c r="FHS14" s="64"/>
      <c r="FIB14" s="64"/>
      <c r="FIG14" s="218"/>
      <c r="FIH14" s="64"/>
      <c r="FII14" s="64"/>
      <c r="FIR14" s="64"/>
      <c r="FIW14" s="218"/>
      <c r="FIX14" s="64"/>
      <c r="FIY14" s="64"/>
      <c r="FJH14" s="64"/>
      <c r="FJM14" s="218"/>
      <c r="FJN14" s="64"/>
      <c r="FJO14" s="64"/>
      <c r="FJX14" s="64"/>
      <c r="FKC14" s="218"/>
      <c r="FKD14" s="64"/>
      <c r="FKE14" s="64"/>
      <c r="FKN14" s="64"/>
      <c r="FKS14" s="218"/>
      <c r="FKT14" s="64"/>
      <c r="FKU14" s="64"/>
      <c r="FLD14" s="64"/>
      <c r="FLI14" s="218"/>
      <c r="FLJ14" s="64"/>
      <c r="FLK14" s="64"/>
      <c r="FLT14" s="64"/>
      <c r="FLY14" s="218"/>
      <c r="FLZ14" s="64"/>
      <c r="FMA14" s="64"/>
      <c r="FMJ14" s="64"/>
      <c r="FMO14" s="218"/>
      <c r="FMP14" s="64"/>
      <c r="FMQ14" s="64"/>
      <c r="FMZ14" s="64"/>
      <c r="FNE14" s="218"/>
      <c r="FNF14" s="64"/>
      <c r="FNG14" s="64"/>
      <c r="FNP14" s="64"/>
      <c r="FNU14" s="218"/>
      <c r="FNV14" s="64"/>
      <c r="FNW14" s="64"/>
      <c r="FOF14" s="64"/>
      <c r="FOK14" s="218"/>
      <c r="FOL14" s="64"/>
      <c r="FOM14" s="64"/>
      <c r="FOV14" s="64"/>
      <c r="FPA14" s="218"/>
      <c r="FPB14" s="64"/>
      <c r="FPC14" s="64"/>
      <c r="FPL14" s="64"/>
      <c r="FPQ14" s="218"/>
      <c r="FPR14" s="64"/>
      <c r="FPS14" s="64"/>
      <c r="FQB14" s="64"/>
      <c r="FQG14" s="218"/>
      <c r="FQH14" s="64"/>
      <c r="FQI14" s="64"/>
      <c r="FQR14" s="64"/>
      <c r="FQW14" s="218"/>
      <c r="FQX14" s="64"/>
      <c r="FQY14" s="64"/>
      <c r="FRH14" s="64"/>
      <c r="FRM14" s="218"/>
      <c r="FRN14" s="64"/>
      <c r="FRO14" s="64"/>
      <c r="FRX14" s="64"/>
      <c r="FSC14" s="218"/>
      <c r="FSD14" s="64"/>
      <c r="FSE14" s="64"/>
      <c r="FSN14" s="64"/>
      <c r="FSS14" s="218"/>
      <c r="FST14" s="64"/>
      <c r="FSU14" s="64"/>
      <c r="FTD14" s="64"/>
      <c r="FTI14" s="218"/>
      <c r="FTJ14" s="64"/>
      <c r="FTK14" s="64"/>
      <c r="FTT14" s="64"/>
      <c r="FTY14" s="218"/>
      <c r="FTZ14" s="64"/>
      <c r="FUA14" s="64"/>
      <c r="FUJ14" s="64"/>
      <c r="FUO14" s="218"/>
      <c r="FUP14" s="64"/>
      <c r="FUQ14" s="64"/>
      <c r="FUZ14" s="64"/>
      <c r="FVE14" s="218"/>
      <c r="FVF14" s="64"/>
      <c r="FVG14" s="64"/>
      <c r="FVP14" s="64"/>
      <c r="FVU14" s="218"/>
      <c r="FVV14" s="64"/>
      <c r="FVW14" s="64"/>
      <c r="FWF14" s="64"/>
      <c r="FWK14" s="218"/>
      <c r="FWL14" s="64"/>
      <c r="FWM14" s="64"/>
      <c r="FWV14" s="64"/>
      <c r="FXA14" s="218"/>
      <c r="FXB14" s="64"/>
      <c r="FXC14" s="64"/>
      <c r="FXL14" s="64"/>
      <c r="FXQ14" s="218"/>
      <c r="FXR14" s="64"/>
      <c r="FXS14" s="64"/>
      <c r="FYB14" s="64"/>
      <c r="FYG14" s="218"/>
      <c r="FYH14" s="64"/>
      <c r="FYI14" s="64"/>
      <c r="FYR14" s="64"/>
      <c r="FYW14" s="218"/>
      <c r="FYX14" s="64"/>
      <c r="FYY14" s="64"/>
      <c r="FZH14" s="64"/>
      <c r="FZM14" s="218"/>
      <c r="FZN14" s="64"/>
      <c r="FZO14" s="64"/>
      <c r="FZX14" s="64"/>
      <c r="GAC14" s="218"/>
      <c r="GAD14" s="64"/>
      <c r="GAE14" s="64"/>
      <c r="GAN14" s="64"/>
      <c r="GAS14" s="218"/>
      <c r="GAT14" s="64"/>
      <c r="GAU14" s="64"/>
      <c r="GBD14" s="64"/>
      <c r="GBI14" s="218"/>
      <c r="GBJ14" s="64"/>
      <c r="GBK14" s="64"/>
      <c r="GBT14" s="64"/>
      <c r="GBY14" s="218"/>
      <c r="GBZ14" s="64"/>
      <c r="GCA14" s="64"/>
      <c r="GCJ14" s="64"/>
      <c r="GCO14" s="218"/>
      <c r="GCP14" s="64"/>
      <c r="GCQ14" s="64"/>
      <c r="GCZ14" s="64"/>
      <c r="GDE14" s="218"/>
      <c r="GDF14" s="64"/>
      <c r="GDG14" s="64"/>
      <c r="GDP14" s="64"/>
      <c r="GDU14" s="218"/>
      <c r="GDV14" s="64"/>
      <c r="GDW14" s="64"/>
      <c r="GEF14" s="64"/>
      <c r="GEK14" s="218"/>
      <c r="GEL14" s="64"/>
      <c r="GEM14" s="64"/>
      <c r="GEV14" s="64"/>
      <c r="GFA14" s="218"/>
      <c r="GFB14" s="64"/>
      <c r="GFC14" s="64"/>
      <c r="GFL14" s="64"/>
      <c r="GFQ14" s="218"/>
      <c r="GFR14" s="64"/>
      <c r="GFS14" s="64"/>
      <c r="GGB14" s="64"/>
      <c r="GGG14" s="218"/>
      <c r="GGH14" s="64"/>
      <c r="GGI14" s="64"/>
      <c r="GGR14" s="64"/>
      <c r="GGW14" s="218"/>
      <c r="GGX14" s="64"/>
      <c r="GGY14" s="64"/>
      <c r="GHH14" s="64"/>
      <c r="GHM14" s="218"/>
      <c r="GHN14" s="64"/>
      <c r="GHO14" s="64"/>
      <c r="GHX14" s="64"/>
      <c r="GIC14" s="218"/>
      <c r="GID14" s="64"/>
      <c r="GIE14" s="64"/>
      <c r="GIN14" s="64"/>
      <c r="GIS14" s="218"/>
      <c r="GIT14" s="64"/>
      <c r="GIU14" s="64"/>
      <c r="GJD14" s="64"/>
      <c r="GJI14" s="218"/>
      <c r="GJJ14" s="64"/>
      <c r="GJK14" s="64"/>
      <c r="GJT14" s="64"/>
      <c r="GJY14" s="218"/>
      <c r="GJZ14" s="64"/>
      <c r="GKA14" s="64"/>
      <c r="GKJ14" s="64"/>
      <c r="GKO14" s="218"/>
      <c r="GKP14" s="64"/>
      <c r="GKQ14" s="64"/>
      <c r="GKZ14" s="64"/>
      <c r="GLE14" s="218"/>
      <c r="GLF14" s="64"/>
      <c r="GLG14" s="64"/>
      <c r="GLP14" s="64"/>
      <c r="GLU14" s="218"/>
      <c r="GLV14" s="64"/>
      <c r="GLW14" s="64"/>
      <c r="GMF14" s="64"/>
      <c r="GMK14" s="218"/>
      <c r="GML14" s="64"/>
      <c r="GMM14" s="64"/>
      <c r="GMV14" s="64"/>
      <c r="GNA14" s="218"/>
      <c r="GNB14" s="64"/>
      <c r="GNC14" s="64"/>
      <c r="GNL14" s="64"/>
      <c r="GNQ14" s="218"/>
      <c r="GNR14" s="64"/>
      <c r="GNS14" s="64"/>
      <c r="GOB14" s="64"/>
      <c r="GOG14" s="218"/>
      <c r="GOH14" s="64"/>
      <c r="GOI14" s="64"/>
      <c r="GOR14" s="64"/>
      <c r="GOW14" s="218"/>
      <c r="GOX14" s="64"/>
      <c r="GOY14" s="64"/>
      <c r="GPH14" s="64"/>
      <c r="GPM14" s="218"/>
      <c r="GPN14" s="64"/>
      <c r="GPO14" s="64"/>
      <c r="GPX14" s="64"/>
      <c r="GQC14" s="218"/>
      <c r="GQD14" s="64"/>
      <c r="GQE14" s="64"/>
      <c r="GQN14" s="64"/>
      <c r="GQS14" s="218"/>
      <c r="GQT14" s="64"/>
      <c r="GQU14" s="64"/>
      <c r="GRD14" s="64"/>
      <c r="GRI14" s="218"/>
      <c r="GRJ14" s="64"/>
      <c r="GRK14" s="64"/>
      <c r="GRT14" s="64"/>
      <c r="GRY14" s="218"/>
      <c r="GRZ14" s="64"/>
      <c r="GSA14" s="64"/>
      <c r="GSJ14" s="64"/>
      <c r="GSO14" s="218"/>
      <c r="GSP14" s="64"/>
      <c r="GSQ14" s="64"/>
      <c r="GSZ14" s="64"/>
      <c r="GTE14" s="218"/>
      <c r="GTF14" s="64"/>
      <c r="GTG14" s="64"/>
      <c r="GTP14" s="64"/>
      <c r="GTU14" s="218"/>
      <c r="GTV14" s="64"/>
      <c r="GTW14" s="64"/>
      <c r="GUF14" s="64"/>
      <c r="GUK14" s="218"/>
      <c r="GUL14" s="64"/>
      <c r="GUM14" s="64"/>
      <c r="GUV14" s="64"/>
      <c r="GVA14" s="218"/>
      <c r="GVB14" s="64"/>
      <c r="GVC14" s="64"/>
      <c r="GVL14" s="64"/>
      <c r="GVQ14" s="218"/>
      <c r="GVR14" s="64"/>
      <c r="GVS14" s="64"/>
      <c r="GWB14" s="64"/>
      <c r="GWG14" s="218"/>
      <c r="GWH14" s="64"/>
      <c r="GWI14" s="64"/>
      <c r="GWR14" s="64"/>
      <c r="GWW14" s="218"/>
      <c r="GWX14" s="64"/>
      <c r="GWY14" s="64"/>
      <c r="GXH14" s="64"/>
      <c r="GXM14" s="218"/>
      <c r="GXN14" s="64"/>
      <c r="GXO14" s="64"/>
      <c r="GXX14" s="64"/>
      <c r="GYC14" s="218"/>
      <c r="GYD14" s="64"/>
      <c r="GYE14" s="64"/>
      <c r="GYN14" s="64"/>
      <c r="GYS14" s="218"/>
      <c r="GYT14" s="64"/>
      <c r="GYU14" s="64"/>
      <c r="GZD14" s="64"/>
      <c r="GZI14" s="218"/>
      <c r="GZJ14" s="64"/>
      <c r="GZK14" s="64"/>
      <c r="GZT14" s="64"/>
      <c r="GZY14" s="218"/>
      <c r="GZZ14" s="64"/>
      <c r="HAA14" s="64"/>
      <c r="HAJ14" s="64"/>
      <c r="HAO14" s="218"/>
      <c r="HAP14" s="64"/>
      <c r="HAQ14" s="64"/>
      <c r="HAZ14" s="64"/>
      <c r="HBE14" s="218"/>
      <c r="HBF14" s="64"/>
      <c r="HBG14" s="64"/>
      <c r="HBP14" s="64"/>
      <c r="HBU14" s="218"/>
      <c r="HBV14" s="64"/>
      <c r="HBW14" s="64"/>
      <c r="HCF14" s="64"/>
      <c r="HCK14" s="218"/>
      <c r="HCL14" s="64"/>
      <c r="HCM14" s="64"/>
      <c r="HCV14" s="64"/>
      <c r="HDA14" s="218"/>
      <c r="HDB14" s="64"/>
      <c r="HDC14" s="64"/>
      <c r="HDL14" s="64"/>
      <c r="HDQ14" s="218"/>
      <c r="HDR14" s="64"/>
      <c r="HDS14" s="64"/>
      <c r="HEB14" s="64"/>
      <c r="HEG14" s="218"/>
      <c r="HEH14" s="64"/>
      <c r="HEI14" s="64"/>
      <c r="HER14" s="64"/>
      <c r="HEW14" s="218"/>
      <c r="HEX14" s="64"/>
      <c r="HEY14" s="64"/>
      <c r="HFH14" s="64"/>
      <c r="HFM14" s="218"/>
      <c r="HFN14" s="64"/>
      <c r="HFO14" s="64"/>
      <c r="HFX14" s="64"/>
      <c r="HGC14" s="218"/>
      <c r="HGD14" s="64"/>
      <c r="HGE14" s="64"/>
      <c r="HGN14" s="64"/>
      <c r="HGS14" s="218"/>
      <c r="HGT14" s="64"/>
      <c r="HGU14" s="64"/>
      <c r="HHD14" s="64"/>
      <c r="HHI14" s="218"/>
      <c r="HHJ14" s="64"/>
      <c r="HHK14" s="64"/>
      <c r="HHT14" s="64"/>
      <c r="HHY14" s="218"/>
      <c r="HHZ14" s="64"/>
      <c r="HIA14" s="64"/>
      <c r="HIJ14" s="64"/>
      <c r="HIO14" s="218"/>
      <c r="HIP14" s="64"/>
      <c r="HIQ14" s="64"/>
      <c r="HIZ14" s="64"/>
      <c r="HJE14" s="218"/>
      <c r="HJF14" s="64"/>
      <c r="HJG14" s="64"/>
      <c r="HJP14" s="64"/>
      <c r="HJU14" s="218"/>
      <c r="HJV14" s="64"/>
      <c r="HJW14" s="64"/>
      <c r="HKF14" s="64"/>
      <c r="HKK14" s="218"/>
      <c r="HKL14" s="64"/>
      <c r="HKM14" s="64"/>
      <c r="HKV14" s="64"/>
      <c r="HLA14" s="218"/>
      <c r="HLB14" s="64"/>
      <c r="HLC14" s="64"/>
      <c r="HLL14" s="64"/>
      <c r="HLQ14" s="218"/>
      <c r="HLR14" s="64"/>
      <c r="HLS14" s="64"/>
      <c r="HMB14" s="64"/>
      <c r="HMG14" s="218"/>
      <c r="HMH14" s="64"/>
      <c r="HMI14" s="64"/>
      <c r="HMR14" s="64"/>
      <c r="HMW14" s="218"/>
      <c r="HMX14" s="64"/>
      <c r="HMY14" s="64"/>
      <c r="HNH14" s="64"/>
      <c r="HNM14" s="218"/>
      <c r="HNN14" s="64"/>
      <c r="HNO14" s="64"/>
      <c r="HNX14" s="64"/>
      <c r="HOC14" s="218"/>
      <c r="HOD14" s="64"/>
      <c r="HOE14" s="64"/>
      <c r="HON14" s="64"/>
      <c r="HOS14" s="218"/>
      <c r="HOT14" s="64"/>
      <c r="HOU14" s="64"/>
      <c r="HPD14" s="64"/>
      <c r="HPI14" s="218"/>
      <c r="HPJ14" s="64"/>
      <c r="HPK14" s="64"/>
      <c r="HPT14" s="64"/>
      <c r="HPY14" s="218"/>
      <c r="HPZ14" s="64"/>
      <c r="HQA14" s="64"/>
      <c r="HQJ14" s="64"/>
      <c r="HQO14" s="218"/>
      <c r="HQP14" s="64"/>
      <c r="HQQ14" s="64"/>
      <c r="HQZ14" s="64"/>
      <c r="HRE14" s="218"/>
      <c r="HRF14" s="64"/>
      <c r="HRG14" s="64"/>
      <c r="HRP14" s="64"/>
      <c r="HRU14" s="218"/>
      <c r="HRV14" s="64"/>
      <c r="HRW14" s="64"/>
      <c r="HSF14" s="64"/>
      <c r="HSK14" s="218"/>
      <c r="HSL14" s="64"/>
      <c r="HSM14" s="64"/>
      <c r="HSV14" s="64"/>
      <c r="HTA14" s="218"/>
      <c r="HTB14" s="64"/>
      <c r="HTC14" s="64"/>
      <c r="HTL14" s="64"/>
      <c r="HTQ14" s="218"/>
      <c r="HTR14" s="64"/>
      <c r="HTS14" s="64"/>
      <c r="HUB14" s="64"/>
      <c r="HUG14" s="218"/>
      <c r="HUH14" s="64"/>
      <c r="HUI14" s="64"/>
      <c r="HUR14" s="64"/>
      <c r="HUW14" s="218"/>
      <c r="HUX14" s="64"/>
      <c r="HUY14" s="64"/>
      <c r="HVH14" s="64"/>
      <c r="HVM14" s="218"/>
      <c r="HVN14" s="64"/>
      <c r="HVO14" s="64"/>
      <c r="HVX14" s="64"/>
      <c r="HWC14" s="218"/>
      <c r="HWD14" s="64"/>
      <c r="HWE14" s="64"/>
      <c r="HWN14" s="64"/>
      <c r="HWS14" s="218"/>
      <c r="HWT14" s="64"/>
      <c r="HWU14" s="64"/>
      <c r="HXD14" s="64"/>
      <c r="HXI14" s="218"/>
      <c r="HXJ14" s="64"/>
      <c r="HXK14" s="64"/>
      <c r="HXT14" s="64"/>
      <c r="HXY14" s="218"/>
      <c r="HXZ14" s="64"/>
      <c r="HYA14" s="64"/>
      <c r="HYJ14" s="64"/>
      <c r="HYO14" s="218"/>
      <c r="HYP14" s="64"/>
      <c r="HYQ14" s="64"/>
      <c r="HYZ14" s="64"/>
      <c r="HZE14" s="218"/>
      <c r="HZF14" s="64"/>
      <c r="HZG14" s="64"/>
      <c r="HZP14" s="64"/>
      <c r="HZU14" s="218"/>
      <c r="HZV14" s="64"/>
      <c r="HZW14" s="64"/>
      <c r="IAF14" s="64"/>
      <c r="IAK14" s="218"/>
      <c r="IAL14" s="64"/>
      <c r="IAM14" s="64"/>
      <c r="IAV14" s="64"/>
      <c r="IBA14" s="218"/>
      <c r="IBB14" s="64"/>
      <c r="IBC14" s="64"/>
      <c r="IBL14" s="64"/>
      <c r="IBQ14" s="218"/>
      <c r="IBR14" s="64"/>
      <c r="IBS14" s="64"/>
      <c r="ICB14" s="64"/>
      <c r="ICG14" s="218"/>
      <c r="ICH14" s="64"/>
      <c r="ICI14" s="64"/>
      <c r="ICR14" s="64"/>
      <c r="ICW14" s="218"/>
      <c r="ICX14" s="64"/>
      <c r="ICY14" s="64"/>
      <c r="IDH14" s="64"/>
      <c r="IDM14" s="218"/>
      <c r="IDN14" s="64"/>
      <c r="IDO14" s="64"/>
      <c r="IDX14" s="64"/>
      <c r="IEC14" s="218"/>
      <c r="IED14" s="64"/>
      <c r="IEE14" s="64"/>
      <c r="IEN14" s="64"/>
      <c r="IES14" s="218"/>
      <c r="IET14" s="64"/>
      <c r="IEU14" s="64"/>
      <c r="IFD14" s="64"/>
      <c r="IFI14" s="218"/>
      <c r="IFJ14" s="64"/>
      <c r="IFK14" s="64"/>
      <c r="IFT14" s="64"/>
      <c r="IFY14" s="218"/>
      <c r="IFZ14" s="64"/>
      <c r="IGA14" s="64"/>
      <c r="IGJ14" s="64"/>
      <c r="IGO14" s="218"/>
      <c r="IGP14" s="64"/>
      <c r="IGQ14" s="64"/>
      <c r="IGZ14" s="64"/>
      <c r="IHE14" s="218"/>
      <c r="IHF14" s="64"/>
      <c r="IHG14" s="64"/>
      <c r="IHP14" s="64"/>
      <c r="IHU14" s="218"/>
      <c r="IHV14" s="64"/>
      <c r="IHW14" s="64"/>
      <c r="IIF14" s="64"/>
      <c r="IIK14" s="218"/>
      <c r="IIL14" s="64"/>
      <c r="IIM14" s="64"/>
      <c r="IIV14" s="64"/>
      <c r="IJA14" s="218"/>
      <c r="IJB14" s="64"/>
      <c r="IJC14" s="64"/>
      <c r="IJL14" s="64"/>
      <c r="IJQ14" s="218"/>
      <c r="IJR14" s="64"/>
      <c r="IJS14" s="64"/>
      <c r="IKB14" s="64"/>
      <c r="IKG14" s="218"/>
      <c r="IKH14" s="64"/>
      <c r="IKI14" s="64"/>
      <c r="IKR14" s="64"/>
      <c r="IKW14" s="218"/>
      <c r="IKX14" s="64"/>
      <c r="IKY14" s="64"/>
      <c r="ILH14" s="64"/>
      <c r="ILM14" s="218"/>
      <c r="ILN14" s="64"/>
      <c r="ILO14" s="64"/>
      <c r="ILX14" s="64"/>
      <c r="IMC14" s="218"/>
      <c r="IMD14" s="64"/>
      <c r="IME14" s="64"/>
      <c r="IMN14" s="64"/>
      <c r="IMS14" s="218"/>
      <c r="IMT14" s="64"/>
      <c r="IMU14" s="64"/>
      <c r="IND14" s="64"/>
      <c r="INI14" s="218"/>
      <c r="INJ14" s="64"/>
      <c r="INK14" s="64"/>
      <c r="INT14" s="64"/>
      <c r="INY14" s="218"/>
      <c r="INZ14" s="64"/>
      <c r="IOA14" s="64"/>
      <c r="IOJ14" s="64"/>
      <c r="IOO14" s="218"/>
      <c r="IOP14" s="64"/>
      <c r="IOQ14" s="64"/>
      <c r="IOZ14" s="64"/>
      <c r="IPE14" s="218"/>
      <c r="IPF14" s="64"/>
      <c r="IPG14" s="64"/>
      <c r="IPP14" s="64"/>
      <c r="IPU14" s="218"/>
      <c r="IPV14" s="64"/>
      <c r="IPW14" s="64"/>
      <c r="IQF14" s="64"/>
      <c r="IQK14" s="218"/>
      <c r="IQL14" s="64"/>
      <c r="IQM14" s="64"/>
      <c r="IQV14" s="64"/>
      <c r="IRA14" s="218"/>
      <c r="IRB14" s="64"/>
      <c r="IRC14" s="64"/>
      <c r="IRL14" s="64"/>
      <c r="IRQ14" s="218"/>
      <c r="IRR14" s="64"/>
      <c r="IRS14" s="64"/>
      <c r="ISB14" s="64"/>
      <c r="ISG14" s="218"/>
      <c r="ISH14" s="64"/>
      <c r="ISI14" s="64"/>
      <c r="ISR14" s="64"/>
      <c r="ISW14" s="218"/>
      <c r="ISX14" s="64"/>
      <c r="ISY14" s="64"/>
      <c r="ITH14" s="64"/>
      <c r="ITM14" s="218"/>
      <c r="ITN14" s="64"/>
      <c r="ITO14" s="64"/>
      <c r="ITX14" s="64"/>
      <c r="IUC14" s="218"/>
      <c r="IUD14" s="64"/>
      <c r="IUE14" s="64"/>
      <c r="IUN14" s="64"/>
      <c r="IUS14" s="218"/>
      <c r="IUT14" s="64"/>
      <c r="IUU14" s="64"/>
      <c r="IVD14" s="64"/>
      <c r="IVI14" s="218"/>
      <c r="IVJ14" s="64"/>
      <c r="IVK14" s="64"/>
      <c r="IVT14" s="64"/>
      <c r="IVY14" s="218"/>
      <c r="IVZ14" s="64"/>
      <c r="IWA14" s="64"/>
      <c r="IWJ14" s="64"/>
      <c r="IWO14" s="218"/>
      <c r="IWP14" s="64"/>
      <c r="IWQ14" s="64"/>
      <c r="IWZ14" s="64"/>
      <c r="IXE14" s="218"/>
      <c r="IXF14" s="64"/>
      <c r="IXG14" s="64"/>
      <c r="IXP14" s="64"/>
      <c r="IXU14" s="218"/>
      <c r="IXV14" s="64"/>
      <c r="IXW14" s="64"/>
      <c r="IYF14" s="64"/>
      <c r="IYK14" s="218"/>
      <c r="IYL14" s="64"/>
      <c r="IYM14" s="64"/>
      <c r="IYV14" s="64"/>
      <c r="IZA14" s="218"/>
      <c r="IZB14" s="64"/>
      <c r="IZC14" s="64"/>
      <c r="IZL14" s="64"/>
      <c r="IZQ14" s="218"/>
      <c r="IZR14" s="64"/>
      <c r="IZS14" s="64"/>
      <c r="JAB14" s="64"/>
      <c r="JAG14" s="218"/>
      <c r="JAH14" s="64"/>
      <c r="JAI14" s="64"/>
      <c r="JAR14" s="64"/>
      <c r="JAW14" s="218"/>
      <c r="JAX14" s="64"/>
      <c r="JAY14" s="64"/>
      <c r="JBH14" s="64"/>
      <c r="JBM14" s="218"/>
      <c r="JBN14" s="64"/>
      <c r="JBO14" s="64"/>
      <c r="JBX14" s="64"/>
      <c r="JCC14" s="218"/>
      <c r="JCD14" s="64"/>
      <c r="JCE14" s="64"/>
      <c r="JCN14" s="64"/>
      <c r="JCS14" s="218"/>
      <c r="JCT14" s="64"/>
      <c r="JCU14" s="64"/>
      <c r="JDD14" s="64"/>
      <c r="JDI14" s="218"/>
      <c r="JDJ14" s="64"/>
      <c r="JDK14" s="64"/>
      <c r="JDT14" s="64"/>
      <c r="JDY14" s="218"/>
      <c r="JDZ14" s="64"/>
      <c r="JEA14" s="64"/>
      <c r="JEJ14" s="64"/>
      <c r="JEO14" s="218"/>
      <c r="JEP14" s="64"/>
      <c r="JEQ14" s="64"/>
      <c r="JEZ14" s="64"/>
      <c r="JFE14" s="218"/>
      <c r="JFF14" s="64"/>
      <c r="JFG14" s="64"/>
      <c r="JFP14" s="64"/>
      <c r="JFU14" s="218"/>
      <c r="JFV14" s="64"/>
      <c r="JFW14" s="64"/>
      <c r="JGF14" s="64"/>
      <c r="JGK14" s="218"/>
      <c r="JGL14" s="64"/>
      <c r="JGM14" s="64"/>
      <c r="JGV14" s="64"/>
      <c r="JHA14" s="218"/>
      <c r="JHB14" s="64"/>
      <c r="JHC14" s="64"/>
      <c r="JHL14" s="64"/>
      <c r="JHQ14" s="218"/>
      <c r="JHR14" s="64"/>
      <c r="JHS14" s="64"/>
      <c r="JIB14" s="64"/>
      <c r="JIG14" s="218"/>
      <c r="JIH14" s="64"/>
      <c r="JII14" s="64"/>
      <c r="JIR14" s="64"/>
      <c r="JIW14" s="218"/>
      <c r="JIX14" s="64"/>
      <c r="JIY14" s="64"/>
      <c r="JJH14" s="64"/>
      <c r="JJM14" s="218"/>
      <c r="JJN14" s="64"/>
      <c r="JJO14" s="64"/>
      <c r="JJX14" s="64"/>
      <c r="JKC14" s="218"/>
      <c r="JKD14" s="64"/>
      <c r="JKE14" s="64"/>
      <c r="JKN14" s="64"/>
      <c r="JKS14" s="218"/>
      <c r="JKT14" s="64"/>
      <c r="JKU14" s="64"/>
      <c r="JLD14" s="64"/>
      <c r="JLI14" s="218"/>
      <c r="JLJ14" s="64"/>
      <c r="JLK14" s="64"/>
      <c r="JLT14" s="64"/>
      <c r="JLY14" s="218"/>
      <c r="JLZ14" s="64"/>
      <c r="JMA14" s="64"/>
      <c r="JMJ14" s="64"/>
      <c r="JMO14" s="218"/>
      <c r="JMP14" s="64"/>
      <c r="JMQ14" s="64"/>
      <c r="JMZ14" s="64"/>
      <c r="JNE14" s="218"/>
      <c r="JNF14" s="64"/>
      <c r="JNG14" s="64"/>
      <c r="JNP14" s="64"/>
      <c r="JNU14" s="218"/>
      <c r="JNV14" s="64"/>
      <c r="JNW14" s="64"/>
      <c r="JOF14" s="64"/>
      <c r="JOK14" s="218"/>
      <c r="JOL14" s="64"/>
      <c r="JOM14" s="64"/>
      <c r="JOV14" s="64"/>
      <c r="JPA14" s="218"/>
      <c r="JPB14" s="64"/>
      <c r="JPC14" s="64"/>
      <c r="JPL14" s="64"/>
      <c r="JPQ14" s="218"/>
      <c r="JPR14" s="64"/>
      <c r="JPS14" s="64"/>
      <c r="JQB14" s="64"/>
      <c r="JQG14" s="218"/>
      <c r="JQH14" s="64"/>
      <c r="JQI14" s="64"/>
      <c r="JQR14" s="64"/>
      <c r="JQW14" s="218"/>
      <c r="JQX14" s="64"/>
      <c r="JQY14" s="64"/>
      <c r="JRH14" s="64"/>
      <c r="JRM14" s="218"/>
      <c r="JRN14" s="64"/>
      <c r="JRO14" s="64"/>
      <c r="JRX14" s="64"/>
      <c r="JSC14" s="218"/>
      <c r="JSD14" s="64"/>
      <c r="JSE14" s="64"/>
      <c r="JSN14" s="64"/>
      <c r="JSS14" s="218"/>
      <c r="JST14" s="64"/>
      <c r="JSU14" s="64"/>
      <c r="JTD14" s="64"/>
      <c r="JTI14" s="218"/>
      <c r="JTJ14" s="64"/>
      <c r="JTK14" s="64"/>
      <c r="JTT14" s="64"/>
      <c r="JTY14" s="218"/>
      <c r="JTZ14" s="64"/>
      <c r="JUA14" s="64"/>
      <c r="JUJ14" s="64"/>
      <c r="JUO14" s="218"/>
      <c r="JUP14" s="64"/>
      <c r="JUQ14" s="64"/>
      <c r="JUZ14" s="64"/>
      <c r="JVE14" s="218"/>
      <c r="JVF14" s="64"/>
      <c r="JVG14" s="64"/>
      <c r="JVP14" s="64"/>
      <c r="JVU14" s="218"/>
      <c r="JVV14" s="64"/>
      <c r="JVW14" s="64"/>
      <c r="JWF14" s="64"/>
      <c r="JWK14" s="218"/>
      <c r="JWL14" s="64"/>
      <c r="JWM14" s="64"/>
      <c r="JWV14" s="64"/>
      <c r="JXA14" s="218"/>
      <c r="JXB14" s="64"/>
      <c r="JXC14" s="64"/>
      <c r="JXL14" s="64"/>
      <c r="JXQ14" s="218"/>
      <c r="JXR14" s="64"/>
      <c r="JXS14" s="64"/>
      <c r="JYB14" s="64"/>
      <c r="JYG14" s="218"/>
      <c r="JYH14" s="64"/>
      <c r="JYI14" s="64"/>
      <c r="JYR14" s="64"/>
      <c r="JYW14" s="218"/>
      <c r="JYX14" s="64"/>
      <c r="JYY14" s="64"/>
      <c r="JZH14" s="64"/>
      <c r="JZM14" s="218"/>
      <c r="JZN14" s="64"/>
      <c r="JZO14" s="64"/>
      <c r="JZX14" s="64"/>
      <c r="KAC14" s="218"/>
      <c r="KAD14" s="64"/>
      <c r="KAE14" s="64"/>
      <c r="KAN14" s="64"/>
      <c r="KAS14" s="218"/>
      <c r="KAT14" s="64"/>
      <c r="KAU14" s="64"/>
      <c r="KBD14" s="64"/>
      <c r="KBI14" s="218"/>
      <c r="KBJ14" s="64"/>
      <c r="KBK14" s="64"/>
      <c r="KBT14" s="64"/>
      <c r="KBY14" s="218"/>
      <c r="KBZ14" s="64"/>
      <c r="KCA14" s="64"/>
      <c r="KCJ14" s="64"/>
      <c r="KCO14" s="218"/>
      <c r="KCP14" s="64"/>
      <c r="KCQ14" s="64"/>
      <c r="KCZ14" s="64"/>
      <c r="KDE14" s="218"/>
      <c r="KDF14" s="64"/>
      <c r="KDG14" s="64"/>
      <c r="KDP14" s="64"/>
      <c r="KDU14" s="218"/>
      <c r="KDV14" s="64"/>
      <c r="KDW14" s="64"/>
      <c r="KEF14" s="64"/>
      <c r="KEK14" s="218"/>
      <c r="KEL14" s="64"/>
      <c r="KEM14" s="64"/>
      <c r="KEV14" s="64"/>
      <c r="KFA14" s="218"/>
      <c r="KFB14" s="64"/>
      <c r="KFC14" s="64"/>
      <c r="KFL14" s="64"/>
      <c r="KFQ14" s="218"/>
      <c r="KFR14" s="64"/>
      <c r="KFS14" s="64"/>
      <c r="KGB14" s="64"/>
      <c r="KGG14" s="218"/>
      <c r="KGH14" s="64"/>
      <c r="KGI14" s="64"/>
      <c r="KGR14" s="64"/>
      <c r="KGW14" s="218"/>
      <c r="KGX14" s="64"/>
      <c r="KGY14" s="64"/>
      <c r="KHH14" s="64"/>
      <c r="KHM14" s="218"/>
      <c r="KHN14" s="64"/>
      <c r="KHO14" s="64"/>
      <c r="KHX14" s="64"/>
      <c r="KIC14" s="218"/>
      <c r="KID14" s="64"/>
      <c r="KIE14" s="64"/>
      <c r="KIN14" s="64"/>
      <c r="KIS14" s="218"/>
      <c r="KIT14" s="64"/>
      <c r="KIU14" s="64"/>
      <c r="KJD14" s="64"/>
      <c r="KJI14" s="218"/>
      <c r="KJJ14" s="64"/>
      <c r="KJK14" s="64"/>
      <c r="KJT14" s="64"/>
      <c r="KJY14" s="218"/>
      <c r="KJZ14" s="64"/>
      <c r="KKA14" s="64"/>
      <c r="KKJ14" s="64"/>
      <c r="KKO14" s="218"/>
      <c r="KKP14" s="64"/>
      <c r="KKQ14" s="64"/>
      <c r="KKZ14" s="64"/>
      <c r="KLE14" s="218"/>
      <c r="KLF14" s="64"/>
      <c r="KLG14" s="64"/>
      <c r="KLP14" s="64"/>
      <c r="KLU14" s="218"/>
      <c r="KLV14" s="64"/>
      <c r="KLW14" s="64"/>
      <c r="KMF14" s="64"/>
      <c r="KMK14" s="218"/>
      <c r="KML14" s="64"/>
      <c r="KMM14" s="64"/>
      <c r="KMV14" s="64"/>
      <c r="KNA14" s="218"/>
      <c r="KNB14" s="64"/>
      <c r="KNC14" s="64"/>
      <c r="KNL14" s="64"/>
      <c r="KNQ14" s="218"/>
      <c r="KNR14" s="64"/>
      <c r="KNS14" s="64"/>
      <c r="KOB14" s="64"/>
      <c r="KOG14" s="218"/>
      <c r="KOH14" s="64"/>
      <c r="KOI14" s="64"/>
      <c r="KOR14" s="64"/>
      <c r="KOW14" s="218"/>
      <c r="KOX14" s="64"/>
      <c r="KOY14" s="64"/>
      <c r="KPH14" s="64"/>
      <c r="KPM14" s="218"/>
      <c r="KPN14" s="64"/>
      <c r="KPO14" s="64"/>
      <c r="KPX14" s="64"/>
      <c r="KQC14" s="218"/>
      <c r="KQD14" s="64"/>
      <c r="KQE14" s="64"/>
      <c r="KQN14" s="64"/>
      <c r="KQS14" s="218"/>
      <c r="KQT14" s="64"/>
      <c r="KQU14" s="64"/>
      <c r="KRD14" s="64"/>
      <c r="KRI14" s="218"/>
      <c r="KRJ14" s="64"/>
      <c r="KRK14" s="64"/>
      <c r="KRT14" s="64"/>
      <c r="KRY14" s="218"/>
      <c r="KRZ14" s="64"/>
      <c r="KSA14" s="64"/>
      <c r="KSJ14" s="64"/>
      <c r="KSO14" s="218"/>
      <c r="KSP14" s="64"/>
      <c r="KSQ14" s="64"/>
      <c r="KSZ14" s="64"/>
      <c r="KTE14" s="218"/>
      <c r="KTF14" s="64"/>
      <c r="KTG14" s="64"/>
      <c r="KTP14" s="64"/>
      <c r="KTU14" s="218"/>
      <c r="KTV14" s="64"/>
      <c r="KTW14" s="64"/>
      <c r="KUF14" s="64"/>
      <c r="KUK14" s="218"/>
      <c r="KUL14" s="64"/>
      <c r="KUM14" s="64"/>
      <c r="KUV14" s="64"/>
      <c r="KVA14" s="218"/>
      <c r="KVB14" s="64"/>
      <c r="KVC14" s="64"/>
      <c r="KVL14" s="64"/>
      <c r="KVQ14" s="218"/>
      <c r="KVR14" s="64"/>
      <c r="KVS14" s="64"/>
      <c r="KWB14" s="64"/>
      <c r="KWG14" s="218"/>
      <c r="KWH14" s="64"/>
      <c r="KWI14" s="64"/>
      <c r="KWR14" s="64"/>
      <c r="KWW14" s="218"/>
      <c r="KWX14" s="64"/>
      <c r="KWY14" s="64"/>
      <c r="KXH14" s="64"/>
      <c r="KXM14" s="218"/>
      <c r="KXN14" s="64"/>
      <c r="KXO14" s="64"/>
      <c r="KXX14" s="64"/>
      <c r="KYC14" s="218"/>
      <c r="KYD14" s="64"/>
      <c r="KYE14" s="64"/>
      <c r="KYN14" s="64"/>
      <c r="KYS14" s="218"/>
      <c r="KYT14" s="64"/>
      <c r="KYU14" s="64"/>
      <c r="KZD14" s="64"/>
      <c r="KZI14" s="218"/>
      <c r="KZJ14" s="64"/>
      <c r="KZK14" s="64"/>
      <c r="KZT14" s="64"/>
      <c r="KZY14" s="218"/>
      <c r="KZZ14" s="64"/>
      <c r="LAA14" s="64"/>
      <c r="LAJ14" s="64"/>
      <c r="LAO14" s="218"/>
      <c r="LAP14" s="64"/>
      <c r="LAQ14" s="64"/>
      <c r="LAZ14" s="64"/>
      <c r="LBE14" s="218"/>
      <c r="LBF14" s="64"/>
      <c r="LBG14" s="64"/>
      <c r="LBP14" s="64"/>
      <c r="LBU14" s="218"/>
      <c r="LBV14" s="64"/>
      <c r="LBW14" s="64"/>
      <c r="LCF14" s="64"/>
      <c r="LCK14" s="218"/>
      <c r="LCL14" s="64"/>
      <c r="LCM14" s="64"/>
      <c r="LCV14" s="64"/>
      <c r="LDA14" s="218"/>
      <c r="LDB14" s="64"/>
      <c r="LDC14" s="64"/>
      <c r="LDL14" s="64"/>
      <c r="LDQ14" s="218"/>
      <c r="LDR14" s="64"/>
      <c r="LDS14" s="64"/>
      <c r="LEB14" s="64"/>
      <c r="LEG14" s="218"/>
      <c r="LEH14" s="64"/>
      <c r="LEI14" s="64"/>
      <c r="LER14" s="64"/>
      <c r="LEW14" s="218"/>
      <c r="LEX14" s="64"/>
      <c r="LEY14" s="64"/>
      <c r="LFH14" s="64"/>
      <c r="LFM14" s="218"/>
      <c r="LFN14" s="64"/>
      <c r="LFO14" s="64"/>
      <c r="LFX14" s="64"/>
      <c r="LGC14" s="218"/>
      <c r="LGD14" s="64"/>
      <c r="LGE14" s="64"/>
      <c r="LGN14" s="64"/>
      <c r="LGS14" s="218"/>
      <c r="LGT14" s="64"/>
      <c r="LGU14" s="64"/>
      <c r="LHD14" s="64"/>
      <c r="LHI14" s="218"/>
      <c r="LHJ14" s="64"/>
      <c r="LHK14" s="64"/>
      <c r="LHT14" s="64"/>
      <c r="LHY14" s="218"/>
      <c r="LHZ14" s="64"/>
      <c r="LIA14" s="64"/>
      <c r="LIJ14" s="64"/>
      <c r="LIO14" s="218"/>
      <c r="LIP14" s="64"/>
      <c r="LIQ14" s="64"/>
      <c r="LIZ14" s="64"/>
      <c r="LJE14" s="218"/>
      <c r="LJF14" s="64"/>
      <c r="LJG14" s="64"/>
      <c r="LJP14" s="64"/>
      <c r="LJU14" s="218"/>
      <c r="LJV14" s="64"/>
      <c r="LJW14" s="64"/>
      <c r="LKF14" s="64"/>
      <c r="LKK14" s="218"/>
      <c r="LKL14" s="64"/>
      <c r="LKM14" s="64"/>
      <c r="LKV14" s="64"/>
      <c r="LLA14" s="218"/>
      <c r="LLB14" s="64"/>
      <c r="LLC14" s="64"/>
      <c r="LLL14" s="64"/>
      <c r="LLQ14" s="218"/>
      <c r="LLR14" s="64"/>
      <c r="LLS14" s="64"/>
      <c r="LMB14" s="64"/>
      <c r="LMG14" s="218"/>
      <c r="LMH14" s="64"/>
      <c r="LMI14" s="64"/>
      <c r="LMR14" s="64"/>
      <c r="LMW14" s="218"/>
      <c r="LMX14" s="64"/>
      <c r="LMY14" s="64"/>
      <c r="LNH14" s="64"/>
      <c r="LNM14" s="218"/>
      <c r="LNN14" s="64"/>
      <c r="LNO14" s="64"/>
      <c r="LNX14" s="64"/>
      <c r="LOC14" s="218"/>
      <c r="LOD14" s="64"/>
      <c r="LOE14" s="64"/>
      <c r="LON14" s="64"/>
      <c r="LOS14" s="218"/>
      <c r="LOT14" s="64"/>
      <c r="LOU14" s="64"/>
      <c r="LPD14" s="64"/>
      <c r="LPI14" s="218"/>
      <c r="LPJ14" s="64"/>
      <c r="LPK14" s="64"/>
      <c r="LPT14" s="64"/>
      <c r="LPY14" s="218"/>
      <c r="LPZ14" s="64"/>
      <c r="LQA14" s="64"/>
      <c r="LQJ14" s="64"/>
      <c r="LQO14" s="218"/>
      <c r="LQP14" s="64"/>
      <c r="LQQ14" s="64"/>
      <c r="LQZ14" s="64"/>
      <c r="LRE14" s="218"/>
      <c r="LRF14" s="64"/>
      <c r="LRG14" s="64"/>
      <c r="LRP14" s="64"/>
      <c r="LRU14" s="218"/>
      <c r="LRV14" s="64"/>
      <c r="LRW14" s="64"/>
      <c r="LSF14" s="64"/>
      <c r="LSK14" s="218"/>
      <c r="LSL14" s="64"/>
      <c r="LSM14" s="64"/>
      <c r="LSV14" s="64"/>
      <c r="LTA14" s="218"/>
      <c r="LTB14" s="64"/>
      <c r="LTC14" s="64"/>
      <c r="LTL14" s="64"/>
      <c r="LTQ14" s="218"/>
      <c r="LTR14" s="64"/>
      <c r="LTS14" s="64"/>
      <c r="LUB14" s="64"/>
      <c r="LUG14" s="218"/>
      <c r="LUH14" s="64"/>
      <c r="LUI14" s="64"/>
      <c r="LUR14" s="64"/>
      <c r="LUW14" s="218"/>
      <c r="LUX14" s="64"/>
      <c r="LUY14" s="64"/>
      <c r="LVH14" s="64"/>
      <c r="LVM14" s="218"/>
      <c r="LVN14" s="64"/>
      <c r="LVO14" s="64"/>
      <c r="LVX14" s="64"/>
      <c r="LWC14" s="218"/>
      <c r="LWD14" s="64"/>
      <c r="LWE14" s="64"/>
      <c r="LWN14" s="64"/>
      <c r="LWS14" s="218"/>
      <c r="LWT14" s="64"/>
      <c r="LWU14" s="64"/>
      <c r="LXD14" s="64"/>
      <c r="LXI14" s="218"/>
      <c r="LXJ14" s="64"/>
      <c r="LXK14" s="64"/>
      <c r="LXT14" s="64"/>
      <c r="LXY14" s="218"/>
      <c r="LXZ14" s="64"/>
      <c r="LYA14" s="64"/>
      <c r="LYJ14" s="64"/>
      <c r="LYO14" s="218"/>
      <c r="LYP14" s="64"/>
      <c r="LYQ14" s="64"/>
      <c r="LYZ14" s="64"/>
      <c r="LZE14" s="218"/>
      <c r="LZF14" s="64"/>
      <c r="LZG14" s="64"/>
      <c r="LZP14" s="64"/>
      <c r="LZU14" s="218"/>
      <c r="LZV14" s="64"/>
      <c r="LZW14" s="64"/>
      <c r="MAF14" s="64"/>
      <c r="MAK14" s="218"/>
      <c r="MAL14" s="64"/>
      <c r="MAM14" s="64"/>
      <c r="MAV14" s="64"/>
      <c r="MBA14" s="218"/>
      <c r="MBB14" s="64"/>
      <c r="MBC14" s="64"/>
      <c r="MBL14" s="64"/>
      <c r="MBQ14" s="218"/>
      <c r="MBR14" s="64"/>
      <c r="MBS14" s="64"/>
      <c r="MCB14" s="64"/>
      <c r="MCG14" s="218"/>
      <c r="MCH14" s="64"/>
      <c r="MCI14" s="64"/>
      <c r="MCR14" s="64"/>
      <c r="MCW14" s="218"/>
      <c r="MCX14" s="64"/>
      <c r="MCY14" s="64"/>
      <c r="MDH14" s="64"/>
      <c r="MDM14" s="218"/>
      <c r="MDN14" s="64"/>
      <c r="MDO14" s="64"/>
      <c r="MDX14" s="64"/>
      <c r="MEC14" s="218"/>
      <c r="MED14" s="64"/>
      <c r="MEE14" s="64"/>
      <c r="MEN14" s="64"/>
      <c r="MES14" s="218"/>
      <c r="MET14" s="64"/>
      <c r="MEU14" s="64"/>
      <c r="MFD14" s="64"/>
      <c r="MFI14" s="218"/>
      <c r="MFJ14" s="64"/>
      <c r="MFK14" s="64"/>
      <c r="MFT14" s="64"/>
      <c r="MFY14" s="218"/>
      <c r="MFZ14" s="64"/>
      <c r="MGA14" s="64"/>
      <c r="MGJ14" s="64"/>
      <c r="MGO14" s="218"/>
      <c r="MGP14" s="64"/>
      <c r="MGQ14" s="64"/>
      <c r="MGZ14" s="64"/>
      <c r="MHE14" s="218"/>
      <c r="MHF14" s="64"/>
      <c r="MHG14" s="64"/>
      <c r="MHP14" s="64"/>
      <c r="MHU14" s="218"/>
      <c r="MHV14" s="64"/>
      <c r="MHW14" s="64"/>
      <c r="MIF14" s="64"/>
      <c r="MIK14" s="218"/>
      <c r="MIL14" s="64"/>
      <c r="MIM14" s="64"/>
      <c r="MIV14" s="64"/>
      <c r="MJA14" s="218"/>
      <c r="MJB14" s="64"/>
      <c r="MJC14" s="64"/>
      <c r="MJL14" s="64"/>
      <c r="MJQ14" s="218"/>
      <c r="MJR14" s="64"/>
      <c r="MJS14" s="64"/>
      <c r="MKB14" s="64"/>
      <c r="MKG14" s="218"/>
      <c r="MKH14" s="64"/>
      <c r="MKI14" s="64"/>
      <c r="MKR14" s="64"/>
      <c r="MKW14" s="218"/>
      <c r="MKX14" s="64"/>
      <c r="MKY14" s="64"/>
      <c r="MLH14" s="64"/>
      <c r="MLM14" s="218"/>
      <c r="MLN14" s="64"/>
      <c r="MLO14" s="64"/>
      <c r="MLX14" s="64"/>
      <c r="MMC14" s="218"/>
      <c r="MMD14" s="64"/>
      <c r="MME14" s="64"/>
      <c r="MMN14" s="64"/>
      <c r="MMS14" s="218"/>
      <c r="MMT14" s="64"/>
      <c r="MMU14" s="64"/>
      <c r="MND14" s="64"/>
      <c r="MNI14" s="218"/>
      <c r="MNJ14" s="64"/>
      <c r="MNK14" s="64"/>
      <c r="MNT14" s="64"/>
      <c r="MNY14" s="218"/>
      <c r="MNZ14" s="64"/>
      <c r="MOA14" s="64"/>
      <c r="MOJ14" s="64"/>
      <c r="MOO14" s="218"/>
      <c r="MOP14" s="64"/>
      <c r="MOQ14" s="64"/>
      <c r="MOZ14" s="64"/>
      <c r="MPE14" s="218"/>
      <c r="MPF14" s="64"/>
      <c r="MPG14" s="64"/>
      <c r="MPP14" s="64"/>
      <c r="MPU14" s="218"/>
      <c r="MPV14" s="64"/>
      <c r="MPW14" s="64"/>
      <c r="MQF14" s="64"/>
      <c r="MQK14" s="218"/>
      <c r="MQL14" s="64"/>
      <c r="MQM14" s="64"/>
      <c r="MQV14" s="64"/>
      <c r="MRA14" s="218"/>
      <c r="MRB14" s="64"/>
      <c r="MRC14" s="64"/>
      <c r="MRL14" s="64"/>
      <c r="MRQ14" s="218"/>
      <c r="MRR14" s="64"/>
      <c r="MRS14" s="64"/>
      <c r="MSB14" s="64"/>
      <c r="MSG14" s="218"/>
      <c r="MSH14" s="64"/>
      <c r="MSI14" s="64"/>
      <c r="MSR14" s="64"/>
      <c r="MSW14" s="218"/>
      <c r="MSX14" s="64"/>
      <c r="MSY14" s="64"/>
      <c r="MTH14" s="64"/>
      <c r="MTM14" s="218"/>
      <c r="MTN14" s="64"/>
      <c r="MTO14" s="64"/>
      <c r="MTX14" s="64"/>
      <c r="MUC14" s="218"/>
      <c r="MUD14" s="64"/>
      <c r="MUE14" s="64"/>
      <c r="MUN14" s="64"/>
      <c r="MUS14" s="218"/>
      <c r="MUT14" s="64"/>
      <c r="MUU14" s="64"/>
      <c r="MVD14" s="64"/>
      <c r="MVI14" s="218"/>
      <c r="MVJ14" s="64"/>
      <c r="MVK14" s="64"/>
      <c r="MVT14" s="64"/>
      <c r="MVY14" s="218"/>
      <c r="MVZ14" s="64"/>
      <c r="MWA14" s="64"/>
      <c r="MWJ14" s="64"/>
      <c r="MWO14" s="218"/>
      <c r="MWP14" s="64"/>
      <c r="MWQ14" s="64"/>
      <c r="MWZ14" s="64"/>
      <c r="MXE14" s="218"/>
      <c r="MXF14" s="64"/>
      <c r="MXG14" s="64"/>
      <c r="MXP14" s="64"/>
      <c r="MXU14" s="218"/>
      <c r="MXV14" s="64"/>
      <c r="MXW14" s="64"/>
      <c r="MYF14" s="64"/>
      <c r="MYK14" s="218"/>
      <c r="MYL14" s="64"/>
      <c r="MYM14" s="64"/>
      <c r="MYV14" s="64"/>
      <c r="MZA14" s="218"/>
      <c r="MZB14" s="64"/>
      <c r="MZC14" s="64"/>
      <c r="MZL14" s="64"/>
      <c r="MZQ14" s="218"/>
      <c r="MZR14" s="64"/>
      <c r="MZS14" s="64"/>
      <c r="NAB14" s="64"/>
      <c r="NAG14" s="218"/>
      <c r="NAH14" s="64"/>
      <c r="NAI14" s="64"/>
      <c r="NAR14" s="64"/>
      <c r="NAW14" s="218"/>
      <c r="NAX14" s="64"/>
      <c r="NAY14" s="64"/>
      <c r="NBH14" s="64"/>
      <c r="NBM14" s="218"/>
      <c r="NBN14" s="64"/>
      <c r="NBO14" s="64"/>
      <c r="NBX14" s="64"/>
      <c r="NCC14" s="218"/>
      <c r="NCD14" s="64"/>
      <c r="NCE14" s="64"/>
      <c r="NCN14" s="64"/>
      <c r="NCS14" s="218"/>
      <c r="NCT14" s="64"/>
      <c r="NCU14" s="64"/>
      <c r="NDD14" s="64"/>
      <c r="NDI14" s="218"/>
      <c r="NDJ14" s="64"/>
      <c r="NDK14" s="64"/>
      <c r="NDT14" s="64"/>
      <c r="NDY14" s="218"/>
      <c r="NDZ14" s="64"/>
      <c r="NEA14" s="64"/>
      <c r="NEJ14" s="64"/>
      <c r="NEO14" s="218"/>
      <c r="NEP14" s="64"/>
      <c r="NEQ14" s="64"/>
      <c r="NEZ14" s="64"/>
      <c r="NFE14" s="218"/>
      <c r="NFF14" s="64"/>
      <c r="NFG14" s="64"/>
      <c r="NFP14" s="64"/>
      <c r="NFU14" s="218"/>
      <c r="NFV14" s="64"/>
      <c r="NFW14" s="64"/>
      <c r="NGF14" s="64"/>
      <c r="NGK14" s="218"/>
      <c r="NGL14" s="64"/>
      <c r="NGM14" s="64"/>
      <c r="NGV14" s="64"/>
      <c r="NHA14" s="218"/>
      <c r="NHB14" s="64"/>
      <c r="NHC14" s="64"/>
      <c r="NHL14" s="64"/>
      <c r="NHQ14" s="218"/>
      <c r="NHR14" s="64"/>
      <c r="NHS14" s="64"/>
      <c r="NIB14" s="64"/>
      <c r="NIG14" s="218"/>
      <c r="NIH14" s="64"/>
      <c r="NII14" s="64"/>
      <c r="NIR14" s="64"/>
      <c r="NIW14" s="218"/>
      <c r="NIX14" s="64"/>
      <c r="NIY14" s="64"/>
      <c r="NJH14" s="64"/>
      <c r="NJM14" s="218"/>
      <c r="NJN14" s="64"/>
      <c r="NJO14" s="64"/>
      <c r="NJX14" s="64"/>
      <c r="NKC14" s="218"/>
      <c r="NKD14" s="64"/>
      <c r="NKE14" s="64"/>
      <c r="NKN14" s="64"/>
      <c r="NKS14" s="218"/>
      <c r="NKT14" s="64"/>
      <c r="NKU14" s="64"/>
      <c r="NLD14" s="64"/>
      <c r="NLI14" s="218"/>
      <c r="NLJ14" s="64"/>
      <c r="NLK14" s="64"/>
      <c r="NLT14" s="64"/>
      <c r="NLY14" s="218"/>
      <c r="NLZ14" s="64"/>
      <c r="NMA14" s="64"/>
      <c r="NMJ14" s="64"/>
      <c r="NMO14" s="218"/>
      <c r="NMP14" s="64"/>
      <c r="NMQ14" s="64"/>
      <c r="NMZ14" s="64"/>
      <c r="NNE14" s="218"/>
      <c r="NNF14" s="64"/>
      <c r="NNG14" s="64"/>
      <c r="NNP14" s="64"/>
      <c r="NNU14" s="218"/>
      <c r="NNV14" s="64"/>
      <c r="NNW14" s="64"/>
      <c r="NOF14" s="64"/>
      <c r="NOK14" s="218"/>
      <c r="NOL14" s="64"/>
      <c r="NOM14" s="64"/>
      <c r="NOV14" s="64"/>
      <c r="NPA14" s="218"/>
      <c r="NPB14" s="64"/>
      <c r="NPC14" s="64"/>
      <c r="NPL14" s="64"/>
      <c r="NPQ14" s="218"/>
      <c r="NPR14" s="64"/>
      <c r="NPS14" s="64"/>
      <c r="NQB14" s="64"/>
      <c r="NQG14" s="218"/>
      <c r="NQH14" s="64"/>
      <c r="NQI14" s="64"/>
      <c r="NQR14" s="64"/>
      <c r="NQW14" s="218"/>
      <c r="NQX14" s="64"/>
      <c r="NQY14" s="64"/>
      <c r="NRH14" s="64"/>
      <c r="NRM14" s="218"/>
      <c r="NRN14" s="64"/>
      <c r="NRO14" s="64"/>
      <c r="NRX14" s="64"/>
      <c r="NSC14" s="218"/>
      <c r="NSD14" s="64"/>
      <c r="NSE14" s="64"/>
      <c r="NSN14" s="64"/>
      <c r="NSS14" s="218"/>
      <c r="NST14" s="64"/>
      <c r="NSU14" s="64"/>
      <c r="NTD14" s="64"/>
      <c r="NTI14" s="218"/>
      <c r="NTJ14" s="64"/>
      <c r="NTK14" s="64"/>
      <c r="NTT14" s="64"/>
      <c r="NTY14" s="218"/>
      <c r="NTZ14" s="64"/>
      <c r="NUA14" s="64"/>
      <c r="NUJ14" s="64"/>
      <c r="NUO14" s="218"/>
      <c r="NUP14" s="64"/>
      <c r="NUQ14" s="64"/>
      <c r="NUZ14" s="64"/>
      <c r="NVE14" s="218"/>
      <c r="NVF14" s="64"/>
      <c r="NVG14" s="64"/>
      <c r="NVP14" s="64"/>
      <c r="NVU14" s="218"/>
      <c r="NVV14" s="64"/>
      <c r="NVW14" s="64"/>
      <c r="NWF14" s="64"/>
      <c r="NWK14" s="218"/>
      <c r="NWL14" s="64"/>
      <c r="NWM14" s="64"/>
      <c r="NWV14" s="64"/>
      <c r="NXA14" s="218"/>
      <c r="NXB14" s="64"/>
      <c r="NXC14" s="64"/>
      <c r="NXL14" s="64"/>
      <c r="NXQ14" s="218"/>
      <c r="NXR14" s="64"/>
      <c r="NXS14" s="64"/>
      <c r="NYB14" s="64"/>
      <c r="NYG14" s="218"/>
      <c r="NYH14" s="64"/>
      <c r="NYI14" s="64"/>
      <c r="NYR14" s="64"/>
      <c r="NYW14" s="218"/>
      <c r="NYX14" s="64"/>
      <c r="NYY14" s="64"/>
      <c r="NZH14" s="64"/>
      <c r="NZM14" s="218"/>
      <c r="NZN14" s="64"/>
      <c r="NZO14" s="64"/>
      <c r="NZX14" s="64"/>
      <c r="OAC14" s="218"/>
      <c r="OAD14" s="64"/>
      <c r="OAE14" s="64"/>
      <c r="OAN14" s="64"/>
      <c r="OAS14" s="218"/>
      <c r="OAT14" s="64"/>
      <c r="OAU14" s="64"/>
      <c r="OBD14" s="64"/>
      <c r="OBI14" s="218"/>
      <c r="OBJ14" s="64"/>
      <c r="OBK14" s="64"/>
      <c r="OBT14" s="64"/>
      <c r="OBY14" s="218"/>
      <c r="OBZ14" s="64"/>
      <c r="OCA14" s="64"/>
      <c r="OCJ14" s="64"/>
      <c r="OCO14" s="218"/>
      <c r="OCP14" s="64"/>
      <c r="OCQ14" s="64"/>
      <c r="OCZ14" s="64"/>
      <c r="ODE14" s="218"/>
      <c r="ODF14" s="64"/>
      <c r="ODG14" s="64"/>
      <c r="ODP14" s="64"/>
      <c r="ODU14" s="218"/>
      <c r="ODV14" s="64"/>
      <c r="ODW14" s="64"/>
      <c r="OEF14" s="64"/>
      <c r="OEK14" s="218"/>
      <c r="OEL14" s="64"/>
      <c r="OEM14" s="64"/>
      <c r="OEV14" s="64"/>
      <c r="OFA14" s="218"/>
      <c r="OFB14" s="64"/>
      <c r="OFC14" s="64"/>
      <c r="OFL14" s="64"/>
      <c r="OFQ14" s="218"/>
      <c r="OFR14" s="64"/>
      <c r="OFS14" s="64"/>
      <c r="OGB14" s="64"/>
      <c r="OGG14" s="218"/>
      <c r="OGH14" s="64"/>
      <c r="OGI14" s="64"/>
      <c r="OGR14" s="64"/>
      <c r="OGW14" s="218"/>
      <c r="OGX14" s="64"/>
      <c r="OGY14" s="64"/>
      <c r="OHH14" s="64"/>
      <c r="OHM14" s="218"/>
      <c r="OHN14" s="64"/>
      <c r="OHO14" s="64"/>
      <c r="OHX14" s="64"/>
      <c r="OIC14" s="218"/>
      <c r="OID14" s="64"/>
      <c r="OIE14" s="64"/>
      <c r="OIN14" s="64"/>
      <c r="OIS14" s="218"/>
      <c r="OIT14" s="64"/>
      <c r="OIU14" s="64"/>
      <c r="OJD14" s="64"/>
      <c r="OJI14" s="218"/>
      <c r="OJJ14" s="64"/>
      <c r="OJK14" s="64"/>
      <c r="OJT14" s="64"/>
      <c r="OJY14" s="218"/>
      <c r="OJZ14" s="64"/>
      <c r="OKA14" s="64"/>
      <c r="OKJ14" s="64"/>
      <c r="OKO14" s="218"/>
      <c r="OKP14" s="64"/>
      <c r="OKQ14" s="64"/>
      <c r="OKZ14" s="64"/>
      <c r="OLE14" s="218"/>
      <c r="OLF14" s="64"/>
      <c r="OLG14" s="64"/>
      <c r="OLP14" s="64"/>
      <c r="OLU14" s="218"/>
      <c r="OLV14" s="64"/>
      <c r="OLW14" s="64"/>
      <c r="OMF14" s="64"/>
      <c r="OMK14" s="218"/>
      <c r="OML14" s="64"/>
      <c r="OMM14" s="64"/>
      <c r="OMV14" s="64"/>
      <c r="ONA14" s="218"/>
      <c r="ONB14" s="64"/>
      <c r="ONC14" s="64"/>
      <c r="ONL14" s="64"/>
      <c r="ONQ14" s="218"/>
      <c r="ONR14" s="64"/>
      <c r="ONS14" s="64"/>
      <c r="OOB14" s="64"/>
      <c r="OOG14" s="218"/>
      <c r="OOH14" s="64"/>
      <c r="OOI14" s="64"/>
      <c r="OOR14" s="64"/>
      <c r="OOW14" s="218"/>
      <c r="OOX14" s="64"/>
      <c r="OOY14" s="64"/>
      <c r="OPH14" s="64"/>
      <c r="OPM14" s="218"/>
      <c r="OPN14" s="64"/>
      <c r="OPO14" s="64"/>
      <c r="OPX14" s="64"/>
      <c r="OQC14" s="218"/>
      <c r="OQD14" s="64"/>
      <c r="OQE14" s="64"/>
      <c r="OQN14" s="64"/>
      <c r="OQS14" s="218"/>
      <c r="OQT14" s="64"/>
      <c r="OQU14" s="64"/>
      <c r="ORD14" s="64"/>
      <c r="ORI14" s="218"/>
      <c r="ORJ14" s="64"/>
      <c r="ORK14" s="64"/>
      <c r="ORT14" s="64"/>
      <c r="ORY14" s="218"/>
      <c r="ORZ14" s="64"/>
      <c r="OSA14" s="64"/>
      <c r="OSJ14" s="64"/>
      <c r="OSO14" s="218"/>
      <c r="OSP14" s="64"/>
      <c r="OSQ14" s="64"/>
      <c r="OSZ14" s="64"/>
      <c r="OTE14" s="218"/>
      <c r="OTF14" s="64"/>
      <c r="OTG14" s="64"/>
      <c r="OTP14" s="64"/>
      <c r="OTU14" s="218"/>
      <c r="OTV14" s="64"/>
      <c r="OTW14" s="64"/>
      <c r="OUF14" s="64"/>
      <c r="OUK14" s="218"/>
      <c r="OUL14" s="64"/>
      <c r="OUM14" s="64"/>
      <c r="OUV14" s="64"/>
      <c r="OVA14" s="218"/>
      <c r="OVB14" s="64"/>
      <c r="OVC14" s="64"/>
      <c r="OVL14" s="64"/>
      <c r="OVQ14" s="218"/>
      <c r="OVR14" s="64"/>
      <c r="OVS14" s="64"/>
      <c r="OWB14" s="64"/>
      <c r="OWG14" s="218"/>
      <c r="OWH14" s="64"/>
      <c r="OWI14" s="64"/>
      <c r="OWR14" s="64"/>
      <c r="OWW14" s="218"/>
      <c r="OWX14" s="64"/>
      <c r="OWY14" s="64"/>
      <c r="OXH14" s="64"/>
      <c r="OXM14" s="218"/>
      <c r="OXN14" s="64"/>
      <c r="OXO14" s="64"/>
      <c r="OXX14" s="64"/>
      <c r="OYC14" s="218"/>
      <c r="OYD14" s="64"/>
      <c r="OYE14" s="64"/>
      <c r="OYN14" s="64"/>
      <c r="OYS14" s="218"/>
      <c r="OYT14" s="64"/>
      <c r="OYU14" s="64"/>
      <c r="OZD14" s="64"/>
      <c r="OZI14" s="218"/>
      <c r="OZJ14" s="64"/>
      <c r="OZK14" s="64"/>
      <c r="OZT14" s="64"/>
      <c r="OZY14" s="218"/>
      <c r="OZZ14" s="64"/>
      <c r="PAA14" s="64"/>
      <c r="PAJ14" s="64"/>
      <c r="PAO14" s="218"/>
      <c r="PAP14" s="64"/>
      <c r="PAQ14" s="64"/>
      <c r="PAZ14" s="64"/>
      <c r="PBE14" s="218"/>
      <c r="PBF14" s="64"/>
      <c r="PBG14" s="64"/>
      <c r="PBP14" s="64"/>
      <c r="PBU14" s="218"/>
      <c r="PBV14" s="64"/>
      <c r="PBW14" s="64"/>
      <c r="PCF14" s="64"/>
      <c r="PCK14" s="218"/>
      <c r="PCL14" s="64"/>
      <c r="PCM14" s="64"/>
      <c r="PCV14" s="64"/>
      <c r="PDA14" s="218"/>
      <c r="PDB14" s="64"/>
      <c r="PDC14" s="64"/>
      <c r="PDL14" s="64"/>
      <c r="PDQ14" s="218"/>
      <c r="PDR14" s="64"/>
      <c r="PDS14" s="64"/>
      <c r="PEB14" s="64"/>
      <c r="PEG14" s="218"/>
      <c r="PEH14" s="64"/>
      <c r="PEI14" s="64"/>
      <c r="PER14" s="64"/>
      <c r="PEW14" s="218"/>
      <c r="PEX14" s="64"/>
      <c r="PEY14" s="64"/>
      <c r="PFH14" s="64"/>
      <c r="PFM14" s="218"/>
      <c r="PFN14" s="64"/>
      <c r="PFO14" s="64"/>
      <c r="PFX14" s="64"/>
      <c r="PGC14" s="218"/>
      <c r="PGD14" s="64"/>
      <c r="PGE14" s="64"/>
      <c r="PGN14" s="64"/>
      <c r="PGS14" s="218"/>
      <c r="PGT14" s="64"/>
      <c r="PGU14" s="64"/>
      <c r="PHD14" s="64"/>
      <c r="PHI14" s="218"/>
      <c r="PHJ14" s="64"/>
      <c r="PHK14" s="64"/>
      <c r="PHT14" s="64"/>
      <c r="PHY14" s="218"/>
      <c r="PHZ14" s="64"/>
      <c r="PIA14" s="64"/>
      <c r="PIJ14" s="64"/>
      <c r="PIO14" s="218"/>
      <c r="PIP14" s="64"/>
      <c r="PIQ14" s="64"/>
      <c r="PIZ14" s="64"/>
      <c r="PJE14" s="218"/>
      <c r="PJF14" s="64"/>
      <c r="PJG14" s="64"/>
      <c r="PJP14" s="64"/>
      <c r="PJU14" s="218"/>
      <c r="PJV14" s="64"/>
      <c r="PJW14" s="64"/>
      <c r="PKF14" s="64"/>
      <c r="PKK14" s="218"/>
      <c r="PKL14" s="64"/>
      <c r="PKM14" s="64"/>
      <c r="PKV14" s="64"/>
      <c r="PLA14" s="218"/>
      <c r="PLB14" s="64"/>
      <c r="PLC14" s="64"/>
      <c r="PLL14" s="64"/>
      <c r="PLQ14" s="218"/>
      <c r="PLR14" s="64"/>
      <c r="PLS14" s="64"/>
      <c r="PMB14" s="64"/>
      <c r="PMG14" s="218"/>
      <c r="PMH14" s="64"/>
      <c r="PMI14" s="64"/>
      <c r="PMR14" s="64"/>
      <c r="PMW14" s="218"/>
      <c r="PMX14" s="64"/>
      <c r="PMY14" s="64"/>
      <c r="PNH14" s="64"/>
      <c r="PNM14" s="218"/>
      <c r="PNN14" s="64"/>
      <c r="PNO14" s="64"/>
      <c r="PNX14" s="64"/>
      <c r="POC14" s="218"/>
      <c r="POD14" s="64"/>
      <c r="POE14" s="64"/>
      <c r="PON14" s="64"/>
      <c r="POS14" s="218"/>
      <c r="POT14" s="64"/>
      <c r="POU14" s="64"/>
      <c r="PPD14" s="64"/>
      <c r="PPI14" s="218"/>
      <c r="PPJ14" s="64"/>
      <c r="PPK14" s="64"/>
      <c r="PPT14" s="64"/>
      <c r="PPY14" s="218"/>
      <c r="PPZ14" s="64"/>
      <c r="PQA14" s="64"/>
      <c r="PQJ14" s="64"/>
      <c r="PQO14" s="218"/>
      <c r="PQP14" s="64"/>
      <c r="PQQ14" s="64"/>
      <c r="PQZ14" s="64"/>
      <c r="PRE14" s="218"/>
      <c r="PRF14" s="64"/>
      <c r="PRG14" s="64"/>
      <c r="PRP14" s="64"/>
      <c r="PRU14" s="218"/>
      <c r="PRV14" s="64"/>
      <c r="PRW14" s="64"/>
      <c r="PSF14" s="64"/>
      <c r="PSK14" s="218"/>
      <c r="PSL14" s="64"/>
      <c r="PSM14" s="64"/>
      <c r="PSV14" s="64"/>
      <c r="PTA14" s="218"/>
      <c r="PTB14" s="64"/>
      <c r="PTC14" s="64"/>
      <c r="PTL14" s="64"/>
      <c r="PTQ14" s="218"/>
      <c r="PTR14" s="64"/>
      <c r="PTS14" s="64"/>
      <c r="PUB14" s="64"/>
      <c r="PUG14" s="218"/>
      <c r="PUH14" s="64"/>
      <c r="PUI14" s="64"/>
      <c r="PUR14" s="64"/>
      <c r="PUW14" s="218"/>
      <c r="PUX14" s="64"/>
      <c r="PUY14" s="64"/>
      <c r="PVH14" s="64"/>
      <c r="PVM14" s="218"/>
      <c r="PVN14" s="64"/>
      <c r="PVO14" s="64"/>
      <c r="PVX14" s="64"/>
      <c r="PWC14" s="218"/>
      <c r="PWD14" s="64"/>
      <c r="PWE14" s="64"/>
      <c r="PWN14" s="64"/>
      <c r="PWS14" s="218"/>
      <c r="PWT14" s="64"/>
      <c r="PWU14" s="64"/>
      <c r="PXD14" s="64"/>
      <c r="PXI14" s="218"/>
      <c r="PXJ14" s="64"/>
      <c r="PXK14" s="64"/>
      <c r="PXT14" s="64"/>
      <c r="PXY14" s="218"/>
      <c r="PXZ14" s="64"/>
      <c r="PYA14" s="64"/>
      <c r="PYJ14" s="64"/>
      <c r="PYO14" s="218"/>
      <c r="PYP14" s="64"/>
      <c r="PYQ14" s="64"/>
      <c r="PYZ14" s="64"/>
      <c r="PZE14" s="218"/>
      <c r="PZF14" s="64"/>
      <c r="PZG14" s="64"/>
      <c r="PZP14" s="64"/>
      <c r="PZU14" s="218"/>
      <c r="PZV14" s="64"/>
      <c r="PZW14" s="64"/>
      <c r="QAF14" s="64"/>
      <c r="QAK14" s="218"/>
      <c r="QAL14" s="64"/>
      <c r="QAM14" s="64"/>
      <c r="QAV14" s="64"/>
      <c r="QBA14" s="218"/>
      <c r="QBB14" s="64"/>
      <c r="QBC14" s="64"/>
      <c r="QBL14" s="64"/>
      <c r="QBQ14" s="218"/>
      <c r="QBR14" s="64"/>
      <c r="QBS14" s="64"/>
      <c r="QCB14" s="64"/>
      <c r="QCG14" s="218"/>
      <c r="QCH14" s="64"/>
      <c r="QCI14" s="64"/>
      <c r="QCR14" s="64"/>
      <c r="QCW14" s="218"/>
      <c r="QCX14" s="64"/>
      <c r="QCY14" s="64"/>
      <c r="QDH14" s="64"/>
      <c r="QDM14" s="218"/>
      <c r="QDN14" s="64"/>
      <c r="QDO14" s="64"/>
      <c r="QDX14" s="64"/>
      <c r="QEC14" s="218"/>
      <c r="QED14" s="64"/>
      <c r="QEE14" s="64"/>
      <c r="QEN14" s="64"/>
      <c r="QES14" s="218"/>
      <c r="QET14" s="64"/>
      <c r="QEU14" s="64"/>
      <c r="QFD14" s="64"/>
      <c r="QFI14" s="218"/>
      <c r="QFJ14" s="64"/>
      <c r="QFK14" s="64"/>
      <c r="QFT14" s="64"/>
      <c r="QFY14" s="218"/>
      <c r="QFZ14" s="64"/>
      <c r="QGA14" s="64"/>
      <c r="QGJ14" s="64"/>
      <c r="QGO14" s="218"/>
      <c r="QGP14" s="64"/>
      <c r="QGQ14" s="64"/>
      <c r="QGZ14" s="64"/>
      <c r="QHE14" s="218"/>
      <c r="QHF14" s="64"/>
      <c r="QHG14" s="64"/>
      <c r="QHP14" s="64"/>
      <c r="QHU14" s="218"/>
      <c r="QHV14" s="64"/>
      <c r="QHW14" s="64"/>
      <c r="QIF14" s="64"/>
      <c r="QIK14" s="218"/>
      <c r="QIL14" s="64"/>
      <c r="QIM14" s="64"/>
      <c r="QIV14" s="64"/>
      <c r="QJA14" s="218"/>
      <c r="QJB14" s="64"/>
      <c r="QJC14" s="64"/>
      <c r="QJL14" s="64"/>
      <c r="QJQ14" s="218"/>
      <c r="QJR14" s="64"/>
      <c r="QJS14" s="64"/>
      <c r="QKB14" s="64"/>
      <c r="QKG14" s="218"/>
      <c r="QKH14" s="64"/>
      <c r="QKI14" s="64"/>
      <c r="QKR14" s="64"/>
      <c r="QKW14" s="218"/>
      <c r="QKX14" s="64"/>
      <c r="QKY14" s="64"/>
      <c r="QLH14" s="64"/>
      <c r="QLM14" s="218"/>
      <c r="QLN14" s="64"/>
      <c r="QLO14" s="64"/>
      <c r="QLX14" s="64"/>
      <c r="QMC14" s="218"/>
      <c r="QMD14" s="64"/>
      <c r="QME14" s="64"/>
      <c r="QMN14" s="64"/>
      <c r="QMS14" s="218"/>
      <c r="QMT14" s="64"/>
      <c r="QMU14" s="64"/>
      <c r="QND14" s="64"/>
      <c r="QNI14" s="218"/>
      <c r="QNJ14" s="64"/>
      <c r="QNK14" s="64"/>
      <c r="QNT14" s="64"/>
      <c r="QNY14" s="218"/>
      <c r="QNZ14" s="64"/>
      <c r="QOA14" s="64"/>
      <c r="QOJ14" s="64"/>
      <c r="QOO14" s="218"/>
      <c r="QOP14" s="64"/>
      <c r="QOQ14" s="64"/>
      <c r="QOZ14" s="64"/>
      <c r="QPE14" s="218"/>
      <c r="QPF14" s="64"/>
      <c r="QPG14" s="64"/>
      <c r="QPP14" s="64"/>
      <c r="QPU14" s="218"/>
      <c r="QPV14" s="64"/>
      <c r="QPW14" s="64"/>
      <c r="QQF14" s="64"/>
      <c r="QQK14" s="218"/>
      <c r="QQL14" s="64"/>
      <c r="QQM14" s="64"/>
      <c r="QQV14" s="64"/>
      <c r="QRA14" s="218"/>
      <c r="QRB14" s="64"/>
      <c r="QRC14" s="64"/>
      <c r="QRL14" s="64"/>
      <c r="QRQ14" s="218"/>
      <c r="QRR14" s="64"/>
      <c r="QRS14" s="64"/>
      <c r="QSB14" s="64"/>
      <c r="QSG14" s="218"/>
      <c r="QSH14" s="64"/>
      <c r="QSI14" s="64"/>
      <c r="QSR14" s="64"/>
      <c r="QSW14" s="218"/>
      <c r="QSX14" s="64"/>
      <c r="QSY14" s="64"/>
      <c r="QTH14" s="64"/>
      <c r="QTM14" s="218"/>
      <c r="QTN14" s="64"/>
      <c r="QTO14" s="64"/>
      <c r="QTX14" s="64"/>
      <c r="QUC14" s="218"/>
      <c r="QUD14" s="64"/>
      <c r="QUE14" s="64"/>
      <c r="QUN14" s="64"/>
      <c r="QUS14" s="218"/>
      <c r="QUT14" s="64"/>
      <c r="QUU14" s="64"/>
      <c r="QVD14" s="64"/>
      <c r="QVI14" s="218"/>
      <c r="QVJ14" s="64"/>
      <c r="QVK14" s="64"/>
      <c r="QVT14" s="64"/>
      <c r="QVY14" s="218"/>
      <c r="QVZ14" s="64"/>
      <c r="QWA14" s="64"/>
      <c r="QWJ14" s="64"/>
      <c r="QWO14" s="218"/>
      <c r="QWP14" s="64"/>
      <c r="QWQ14" s="64"/>
      <c r="QWZ14" s="64"/>
      <c r="QXE14" s="218"/>
      <c r="QXF14" s="64"/>
      <c r="QXG14" s="64"/>
      <c r="QXP14" s="64"/>
      <c r="QXU14" s="218"/>
      <c r="QXV14" s="64"/>
      <c r="QXW14" s="64"/>
      <c r="QYF14" s="64"/>
      <c r="QYK14" s="218"/>
      <c r="QYL14" s="64"/>
      <c r="QYM14" s="64"/>
      <c r="QYV14" s="64"/>
      <c r="QZA14" s="218"/>
      <c r="QZB14" s="64"/>
      <c r="QZC14" s="64"/>
      <c r="QZL14" s="64"/>
      <c r="QZQ14" s="218"/>
      <c r="QZR14" s="64"/>
      <c r="QZS14" s="64"/>
      <c r="RAB14" s="64"/>
      <c r="RAG14" s="218"/>
      <c r="RAH14" s="64"/>
      <c r="RAI14" s="64"/>
      <c r="RAR14" s="64"/>
      <c r="RAW14" s="218"/>
      <c r="RAX14" s="64"/>
      <c r="RAY14" s="64"/>
      <c r="RBH14" s="64"/>
      <c r="RBM14" s="218"/>
      <c r="RBN14" s="64"/>
      <c r="RBO14" s="64"/>
      <c r="RBX14" s="64"/>
      <c r="RCC14" s="218"/>
      <c r="RCD14" s="64"/>
      <c r="RCE14" s="64"/>
      <c r="RCN14" s="64"/>
      <c r="RCS14" s="218"/>
      <c r="RCT14" s="64"/>
      <c r="RCU14" s="64"/>
      <c r="RDD14" s="64"/>
      <c r="RDI14" s="218"/>
      <c r="RDJ14" s="64"/>
      <c r="RDK14" s="64"/>
      <c r="RDT14" s="64"/>
      <c r="RDY14" s="218"/>
      <c r="RDZ14" s="64"/>
      <c r="REA14" s="64"/>
      <c r="REJ14" s="64"/>
      <c r="REO14" s="218"/>
      <c r="REP14" s="64"/>
      <c r="REQ14" s="64"/>
      <c r="REZ14" s="64"/>
      <c r="RFE14" s="218"/>
      <c r="RFF14" s="64"/>
      <c r="RFG14" s="64"/>
      <c r="RFP14" s="64"/>
      <c r="RFU14" s="218"/>
      <c r="RFV14" s="64"/>
      <c r="RFW14" s="64"/>
      <c r="RGF14" s="64"/>
      <c r="RGK14" s="218"/>
      <c r="RGL14" s="64"/>
      <c r="RGM14" s="64"/>
      <c r="RGV14" s="64"/>
      <c r="RHA14" s="218"/>
      <c r="RHB14" s="64"/>
      <c r="RHC14" s="64"/>
      <c r="RHL14" s="64"/>
      <c r="RHQ14" s="218"/>
      <c r="RHR14" s="64"/>
      <c r="RHS14" s="64"/>
      <c r="RIB14" s="64"/>
      <c r="RIG14" s="218"/>
      <c r="RIH14" s="64"/>
      <c r="RII14" s="64"/>
      <c r="RIR14" s="64"/>
      <c r="RIW14" s="218"/>
      <c r="RIX14" s="64"/>
      <c r="RIY14" s="64"/>
      <c r="RJH14" s="64"/>
      <c r="RJM14" s="218"/>
      <c r="RJN14" s="64"/>
      <c r="RJO14" s="64"/>
      <c r="RJX14" s="64"/>
      <c r="RKC14" s="218"/>
      <c r="RKD14" s="64"/>
      <c r="RKE14" s="64"/>
      <c r="RKN14" s="64"/>
      <c r="RKS14" s="218"/>
      <c r="RKT14" s="64"/>
      <c r="RKU14" s="64"/>
      <c r="RLD14" s="64"/>
      <c r="RLI14" s="218"/>
      <c r="RLJ14" s="64"/>
      <c r="RLK14" s="64"/>
      <c r="RLT14" s="64"/>
      <c r="RLY14" s="218"/>
      <c r="RLZ14" s="64"/>
      <c r="RMA14" s="64"/>
      <c r="RMJ14" s="64"/>
      <c r="RMO14" s="218"/>
      <c r="RMP14" s="64"/>
      <c r="RMQ14" s="64"/>
      <c r="RMZ14" s="64"/>
      <c r="RNE14" s="218"/>
      <c r="RNF14" s="64"/>
      <c r="RNG14" s="64"/>
      <c r="RNP14" s="64"/>
      <c r="RNU14" s="218"/>
      <c r="RNV14" s="64"/>
      <c r="RNW14" s="64"/>
      <c r="ROF14" s="64"/>
      <c r="ROK14" s="218"/>
      <c r="ROL14" s="64"/>
      <c r="ROM14" s="64"/>
      <c r="ROV14" s="64"/>
      <c r="RPA14" s="218"/>
      <c r="RPB14" s="64"/>
      <c r="RPC14" s="64"/>
      <c r="RPL14" s="64"/>
      <c r="RPQ14" s="218"/>
      <c r="RPR14" s="64"/>
      <c r="RPS14" s="64"/>
      <c r="RQB14" s="64"/>
      <c r="RQG14" s="218"/>
      <c r="RQH14" s="64"/>
      <c r="RQI14" s="64"/>
      <c r="RQR14" s="64"/>
      <c r="RQW14" s="218"/>
      <c r="RQX14" s="64"/>
      <c r="RQY14" s="64"/>
      <c r="RRH14" s="64"/>
      <c r="RRM14" s="218"/>
      <c r="RRN14" s="64"/>
      <c r="RRO14" s="64"/>
      <c r="RRX14" s="64"/>
      <c r="RSC14" s="218"/>
      <c r="RSD14" s="64"/>
      <c r="RSE14" s="64"/>
      <c r="RSN14" s="64"/>
      <c r="RSS14" s="218"/>
      <c r="RST14" s="64"/>
      <c r="RSU14" s="64"/>
      <c r="RTD14" s="64"/>
      <c r="RTI14" s="218"/>
      <c r="RTJ14" s="64"/>
      <c r="RTK14" s="64"/>
      <c r="RTT14" s="64"/>
      <c r="RTY14" s="218"/>
      <c r="RTZ14" s="64"/>
      <c r="RUA14" s="64"/>
      <c r="RUJ14" s="64"/>
      <c r="RUO14" s="218"/>
      <c r="RUP14" s="64"/>
      <c r="RUQ14" s="64"/>
      <c r="RUZ14" s="64"/>
      <c r="RVE14" s="218"/>
      <c r="RVF14" s="64"/>
      <c r="RVG14" s="64"/>
      <c r="RVP14" s="64"/>
      <c r="RVU14" s="218"/>
      <c r="RVV14" s="64"/>
      <c r="RVW14" s="64"/>
      <c r="RWF14" s="64"/>
      <c r="RWK14" s="218"/>
      <c r="RWL14" s="64"/>
      <c r="RWM14" s="64"/>
      <c r="RWV14" s="64"/>
      <c r="RXA14" s="218"/>
      <c r="RXB14" s="64"/>
      <c r="RXC14" s="64"/>
      <c r="RXL14" s="64"/>
      <c r="RXQ14" s="218"/>
      <c r="RXR14" s="64"/>
      <c r="RXS14" s="64"/>
      <c r="RYB14" s="64"/>
      <c r="RYG14" s="218"/>
      <c r="RYH14" s="64"/>
      <c r="RYI14" s="64"/>
      <c r="RYR14" s="64"/>
      <c r="RYW14" s="218"/>
      <c r="RYX14" s="64"/>
      <c r="RYY14" s="64"/>
      <c r="RZH14" s="64"/>
      <c r="RZM14" s="218"/>
      <c r="RZN14" s="64"/>
      <c r="RZO14" s="64"/>
      <c r="RZX14" s="64"/>
      <c r="SAC14" s="218"/>
      <c r="SAD14" s="64"/>
      <c r="SAE14" s="64"/>
      <c r="SAN14" s="64"/>
      <c r="SAS14" s="218"/>
      <c r="SAT14" s="64"/>
      <c r="SAU14" s="64"/>
      <c r="SBD14" s="64"/>
      <c r="SBI14" s="218"/>
      <c r="SBJ14" s="64"/>
      <c r="SBK14" s="64"/>
      <c r="SBT14" s="64"/>
      <c r="SBY14" s="218"/>
      <c r="SBZ14" s="64"/>
      <c r="SCA14" s="64"/>
      <c r="SCJ14" s="64"/>
      <c r="SCO14" s="218"/>
      <c r="SCP14" s="64"/>
      <c r="SCQ14" s="64"/>
      <c r="SCZ14" s="64"/>
      <c r="SDE14" s="218"/>
      <c r="SDF14" s="64"/>
      <c r="SDG14" s="64"/>
      <c r="SDP14" s="64"/>
      <c r="SDU14" s="218"/>
      <c r="SDV14" s="64"/>
      <c r="SDW14" s="64"/>
      <c r="SEF14" s="64"/>
      <c r="SEK14" s="218"/>
      <c r="SEL14" s="64"/>
      <c r="SEM14" s="64"/>
      <c r="SEV14" s="64"/>
      <c r="SFA14" s="218"/>
      <c r="SFB14" s="64"/>
      <c r="SFC14" s="64"/>
      <c r="SFL14" s="64"/>
      <c r="SFQ14" s="218"/>
      <c r="SFR14" s="64"/>
      <c r="SFS14" s="64"/>
      <c r="SGB14" s="64"/>
      <c r="SGG14" s="218"/>
      <c r="SGH14" s="64"/>
      <c r="SGI14" s="64"/>
      <c r="SGR14" s="64"/>
      <c r="SGW14" s="218"/>
      <c r="SGX14" s="64"/>
      <c r="SGY14" s="64"/>
      <c r="SHH14" s="64"/>
      <c r="SHM14" s="218"/>
      <c r="SHN14" s="64"/>
      <c r="SHO14" s="64"/>
      <c r="SHX14" s="64"/>
      <c r="SIC14" s="218"/>
      <c r="SID14" s="64"/>
      <c r="SIE14" s="64"/>
      <c r="SIN14" s="64"/>
      <c r="SIS14" s="218"/>
      <c r="SIT14" s="64"/>
      <c r="SIU14" s="64"/>
      <c r="SJD14" s="64"/>
      <c r="SJI14" s="218"/>
      <c r="SJJ14" s="64"/>
      <c r="SJK14" s="64"/>
      <c r="SJT14" s="64"/>
      <c r="SJY14" s="218"/>
      <c r="SJZ14" s="64"/>
      <c r="SKA14" s="64"/>
      <c r="SKJ14" s="64"/>
      <c r="SKO14" s="218"/>
      <c r="SKP14" s="64"/>
      <c r="SKQ14" s="64"/>
      <c r="SKZ14" s="64"/>
      <c r="SLE14" s="218"/>
      <c r="SLF14" s="64"/>
      <c r="SLG14" s="64"/>
      <c r="SLP14" s="64"/>
      <c r="SLU14" s="218"/>
      <c r="SLV14" s="64"/>
      <c r="SLW14" s="64"/>
      <c r="SMF14" s="64"/>
      <c r="SMK14" s="218"/>
      <c r="SML14" s="64"/>
      <c r="SMM14" s="64"/>
      <c r="SMV14" s="64"/>
      <c r="SNA14" s="218"/>
      <c r="SNB14" s="64"/>
      <c r="SNC14" s="64"/>
      <c r="SNL14" s="64"/>
      <c r="SNQ14" s="218"/>
      <c r="SNR14" s="64"/>
      <c r="SNS14" s="64"/>
      <c r="SOB14" s="64"/>
      <c r="SOG14" s="218"/>
      <c r="SOH14" s="64"/>
      <c r="SOI14" s="64"/>
      <c r="SOR14" s="64"/>
      <c r="SOW14" s="218"/>
      <c r="SOX14" s="64"/>
      <c r="SOY14" s="64"/>
      <c r="SPH14" s="64"/>
      <c r="SPM14" s="218"/>
      <c r="SPN14" s="64"/>
      <c r="SPO14" s="64"/>
      <c r="SPX14" s="64"/>
      <c r="SQC14" s="218"/>
      <c r="SQD14" s="64"/>
      <c r="SQE14" s="64"/>
      <c r="SQN14" s="64"/>
      <c r="SQS14" s="218"/>
      <c r="SQT14" s="64"/>
      <c r="SQU14" s="64"/>
      <c r="SRD14" s="64"/>
      <c r="SRI14" s="218"/>
      <c r="SRJ14" s="64"/>
      <c r="SRK14" s="64"/>
      <c r="SRT14" s="64"/>
      <c r="SRY14" s="218"/>
      <c r="SRZ14" s="64"/>
      <c r="SSA14" s="64"/>
      <c r="SSJ14" s="64"/>
      <c r="SSO14" s="218"/>
      <c r="SSP14" s="64"/>
      <c r="SSQ14" s="64"/>
      <c r="SSZ14" s="64"/>
      <c r="STE14" s="218"/>
      <c r="STF14" s="64"/>
      <c r="STG14" s="64"/>
      <c r="STP14" s="64"/>
      <c r="STU14" s="218"/>
      <c r="STV14" s="64"/>
      <c r="STW14" s="64"/>
      <c r="SUF14" s="64"/>
      <c r="SUK14" s="218"/>
      <c r="SUL14" s="64"/>
      <c r="SUM14" s="64"/>
      <c r="SUV14" s="64"/>
      <c r="SVA14" s="218"/>
      <c r="SVB14" s="64"/>
      <c r="SVC14" s="64"/>
      <c r="SVL14" s="64"/>
      <c r="SVQ14" s="218"/>
      <c r="SVR14" s="64"/>
      <c r="SVS14" s="64"/>
      <c r="SWB14" s="64"/>
      <c r="SWG14" s="218"/>
      <c r="SWH14" s="64"/>
      <c r="SWI14" s="64"/>
      <c r="SWR14" s="64"/>
      <c r="SWW14" s="218"/>
      <c r="SWX14" s="64"/>
      <c r="SWY14" s="64"/>
      <c r="SXH14" s="64"/>
      <c r="SXM14" s="218"/>
      <c r="SXN14" s="64"/>
      <c r="SXO14" s="64"/>
      <c r="SXX14" s="64"/>
      <c r="SYC14" s="218"/>
      <c r="SYD14" s="64"/>
      <c r="SYE14" s="64"/>
      <c r="SYN14" s="64"/>
      <c r="SYS14" s="218"/>
      <c r="SYT14" s="64"/>
      <c r="SYU14" s="64"/>
      <c r="SZD14" s="64"/>
      <c r="SZI14" s="218"/>
      <c r="SZJ14" s="64"/>
      <c r="SZK14" s="64"/>
      <c r="SZT14" s="64"/>
      <c r="SZY14" s="218"/>
      <c r="SZZ14" s="64"/>
      <c r="TAA14" s="64"/>
      <c r="TAJ14" s="64"/>
      <c r="TAO14" s="218"/>
      <c r="TAP14" s="64"/>
      <c r="TAQ14" s="64"/>
      <c r="TAZ14" s="64"/>
      <c r="TBE14" s="218"/>
      <c r="TBF14" s="64"/>
      <c r="TBG14" s="64"/>
      <c r="TBP14" s="64"/>
      <c r="TBU14" s="218"/>
      <c r="TBV14" s="64"/>
      <c r="TBW14" s="64"/>
      <c r="TCF14" s="64"/>
      <c r="TCK14" s="218"/>
      <c r="TCL14" s="64"/>
      <c r="TCM14" s="64"/>
      <c r="TCV14" s="64"/>
      <c r="TDA14" s="218"/>
      <c r="TDB14" s="64"/>
      <c r="TDC14" s="64"/>
      <c r="TDL14" s="64"/>
      <c r="TDQ14" s="218"/>
      <c r="TDR14" s="64"/>
      <c r="TDS14" s="64"/>
      <c r="TEB14" s="64"/>
      <c r="TEG14" s="218"/>
      <c r="TEH14" s="64"/>
      <c r="TEI14" s="64"/>
      <c r="TER14" s="64"/>
      <c r="TEW14" s="218"/>
      <c r="TEX14" s="64"/>
      <c r="TEY14" s="64"/>
      <c r="TFH14" s="64"/>
      <c r="TFM14" s="218"/>
      <c r="TFN14" s="64"/>
      <c r="TFO14" s="64"/>
      <c r="TFX14" s="64"/>
      <c r="TGC14" s="218"/>
      <c r="TGD14" s="64"/>
      <c r="TGE14" s="64"/>
      <c r="TGN14" s="64"/>
      <c r="TGS14" s="218"/>
      <c r="TGT14" s="64"/>
      <c r="TGU14" s="64"/>
      <c r="THD14" s="64"/>
      <c r="THI14" s="218"/>
      <c r="THJ14" s="64"/>
      <c r="THK14" s="64"/>
      <c r="THT14" s="64"/>
      <c r="THY14" s="218"/>
      <c r="THZ14" s="64"/>
      <c r="TIA14" s="64"/>
      <c r="TIJ14" s="64"/>
      <c r="TIO14" s="218"/>
      <c r="TIP14" s="64"/>
      <c r="TIQ14" s="64"/>
      <c r="TIZ14" s="64"/>
      <c r="TJE14" s="218"/>
      <c r="TJF14" s="64"/>
      <c r="TJG14" s="64"/>
      <c r="TJP14" s="64"/>
      <c r="TJU14" s="218"/>
      <c r="TJV14" s="64"/>
      <c r="TJW14" s="64"/>
      <c r="TKF14" s="64"/>
      <c r="TKK14" s="218"/>
      <c r="TKL14" s="64"/>
      <c r="TKM14" s="64"/>
      <c r="TKV14" s="64"/>
      <c r="TLA14" s="218"/>
      <c r="TLB14" s="64"/>
      <c r="TLC14" s="64"/>
      <c r="TLL14" s="64"/>
      <c r="TLQ14" s="218"/>
      <c r="TLR14" s="64"/>
      <c r="TLS14" s="64"/>
      <c r="TMB14" s="64"/>
      <c r="TMG14" s="218"/>
      <c r="TMH14" s="64"/>
      <c r="TMI14" s="64"/>
      <c r="TMR14" s="64"/>
      <c r="TMW14" s="218"/>
      <c r="TMX14" s="64"/>
      <c r="TMY14" s="64"/>
      <c r="TNH14" s="64"/>
      <c r="TNM14" s="218"/>
      <c r="TNN14" s="64"/>
      <c r="TNO14" s="64"/>
      <c r="TNX14" s="64"/>
      <c r="TOC14" s="218"/>
      <c r="TOD14" s="64"/>
      <c r="TOE14" s="64"/>
      <c r="TON14" s="64"/>
      <c r="TOS14" s="218"/>
      <c r="TOT14" s="64"/>
      <c r="TOU14" s="64"/>
      <c r="TPD14" s="64"/>
      <c r="TPI14" s="218"/>
      <c r="TPJ14" s="64"/>
      <c r="TPK14" s="64"/>
      <c r="TPT14" s="64"/>
      <c r="TPY14" s="218"/>
      <c r="TPZ14" s="64"/>
      <c r="TQA14" s="64"/>
      <c r="TQJ14" s="64"/>
      <c r="TQO14" s="218"/>
      <c r="TQP14" s="64"/>
      <c r="TQQ14" s="64"/>
      <c r="TQZ14" s="64"/>
      <c r="TRE14" s="218"/>
      <c r="TRF14" s="64"/>
      <c r="TRG14" s="64"/>
      <c r="TRP14" s="64"/>
      <c r="TRU14" s="218"/>
      <c r="TRV14" s="64"/>
      <c r="TRW14" s="64"/>
      <c r="TSF14" s="64"/>
      <c r="TSK14" s="218"/>
      <c r="TSL14" s="64"/>
      <c r="TSM14" s="64"/>
      <c r="TSV14" s="64"/>
      <c r="TTA14" s="218"/>
      <c r="TTB14" s="64"/>
      <c r="TTC14" s="64"/>
      <c r="TTL14" s="64"/>
      <c r="TTQ14" s="218"/>
      <c r="TTR14" s="64"/>
      <c r="TTS14" s="64"/>
      <c r="TUB14" s="64"/>
      <c r="TUG14" s="218"/>
      <c r="TUH14" s="64"/>
      <c r="TUI14" s="64"/>
      <c r="TUR14" s="64"/>
      <c r="TUW14" s="218"/>
      <c r="TUX14" s="64"/>
      <c r="TUY14" s="64"/>
      <c r="TVH14" s="64"/>
      <c r="TVM14" s="218"/>
      <c r="TVN14" s="64"/>
      <c r="TVO14" s="64"/>
      <c r="TVX14" s="64"/>
      <c r="TWC14" s="218"/>
      <c r="TWD14" s="64"/>
      <c r="TWE14" s="64"/>
      <c r="TWN14" s="64"/>
      <c r="TWS14" s="218"/>
      <c r="TWT14" s="64"/>
      <c r="TWU14" s="64"/>
      <c r="TXD14" s="64"/>
      <c r="TXI14" s="218"/>
      <c r="TXJ14" s="64"/>
      <c r="TXK14" s="64"/>
      <c r="TXT14" s="64"/>
      <c r="TXY14" s="218"/>
      <c r="TXZ14" s="64"/>
      <c r="TYA14" s="64"/>
      <c r="TYJ14" s="64"/>
      <c r="TYO14" s="218"/>
      <c r="TYP14" s="64"/>
      <c r="TYQ14" s="64"/>
      <c r="TYZ14" s="64"/>
      <c r="TZE14" s="218"/>
      <c r="TZF14" s="64"/>
      <c r="TZG14" s="64"/>
      <c r="TZP14" s="64"/>
      <c r="TZU14" s="218"/>
      <c r="TZV14" s="64"/>
      <c r="TZW14" s="64"/>
      <c r="UAF14" s="64"/>
      <c r="UAK14" s="218"/>
      <c r="UAL14" s="64"/>
      <c r="UAM14" s="64"/>
      <c r="UAV14" s="64"/>
      <c r="UBA14" s="218"/>
      <c r="UBB14" s="64"/>
      <c r="UBC14" s="64"/>
      <c r="UBL14" s="64"/>
      <c r="UBQ14" s="218"/>
      <c r="UBR14" s="64"/>
      <c r="UBS14" s="64"/>
      <c r="UCB14" s="64"/>
      <c r="UCG14" s="218"/>
      <c r="UCH14" s="64"/>
      <c r="UCI14" s="64"/>
      <c r="UCR14" s="64"/>
      <c r="UCW14" s="218"/>
      <c r="UCX14" s="64"/>
      <c r="UCY14" s="64"/>
      <c r="UDH14" s="64"/>
      <c r="UDM14" s="218"/>
      <c r="UDN14" s="64"/>
      <c r="UDO14" s="64"/>
      <c r="UDX14" s="64"/>
      <c r="UEC14" s="218"/>
      <c r="UED14" s="64"/>
      <c r="UEE14" s="64"/>
      <c r="UEN14" s="64"/>
      <c r="UES14" s="218"/>
      <c r="UET14" s="64"/>
      <c r="UEU14" s="64"/>
      <c r="UFD14" s="64"/>
      <c r="UFI14" s="218"/>
      <c r="UFJ14" s="64"/>
      <c r="UFK14" s="64"/>
      <c r="UFT14" s="64"/>
      <c r="UFY14" s="218"/>
      <c r="UFZ14" s="64"/>
      <c r="UGA14" s="64"/>
      <c r="UGJ14" s="64"/>
      <c r="UGO14" s="218"/>
      <c r="UGP14" s="64"/>
      <c r="UGQ14" s="64"/>
      <c r="UGZ14" s="64"/>
      <c r="UHE14" s="218"/>
      <c r="UHF14" s="64"/>
      <c r="UHG14" s="64"/>
      <c r="UHP14" s="64"/>
      <c r="UHU14" s="218"/>
      <c r="UHV14" s="64"/>
      <c r="UHW14" s="64"/>
      <c r="UIF14" s="64"/>
      <c r="UIK14" s="218"/>
      <c r="UIL14" s="64"/>
      <c r="UIM14" s="64"/>
      <c r="UIV14" s="64"/>
      <c r="UJA14" s="218"/>
      <c r="UJB14" s="64"/>
      <c r="UJC14" s="64"/>
      <c r="UJL14" s="64"/>
      <c r="UJQ14" s="218"/>
      <c r="UJR14" s="64"/>
      <c r="UJS14" s="64"/>
      <c r="UKB14" s="64"/>
      <c r="UKG14" s="218"/>
      <c r="UKH14" s="64"/>
      <c r="UKI14" s="64"/>
      <c r="UKR14" s="64"/>
      <c r="UKW14" s="218"/>
      <c r="UKX14" s="64"/>
      <c r="UKY14" s="64"/>
      <c r="ULH14" s="64"/>
      <c r="ULM14" s="218"/>
      <c r="ULN14" s="64"/>
      <c r="ULO14" s="64"/>
      <c r="ULX14" s="64"/>
      <c r="UMC14" s="218"/>
      <c r="UMD14" s="64"/>
      <c r="UME14" s="64"/>
      <c r="UMN14" s="64"/>
      <c r="UMS14" s="218"/>
      <c r="UMT14" s="64"/>
      <c r="UMU14" s="64"/>
      <c r="UND14" s="64"/>
      <c r="UNI14" s="218"/>
      <c r="UNJ14" s="64"/>
      <c r="UNK14" s="64"/>
      <c r="UNT14" s="64"/>
      <c r="UNY14" s="218"/>
      <c r="UNZ14" s="64"/>
      <c r="UOA14" s="64"/>
      <c r="UOJ14" s="64"/>
      <c r="UOO14" s="218"/>
      <c r="UOP14" s="64"/>
      <c r="UOQ14" s="64"/>
      <c r="UOZ14" s="64"/>
      <c r="UPE14" s="218"/>
      <c r="UPF14" s="64"/>
      <c r="UPG14" s="64"/>
      <c r="UPP14" s="64"/>
      <c r="UPU14" s="218"/>
      <c r="UPV14" s="64"/>
      <c r="UPW14" s="64"/>
      <c r="UQF14" s="64"/>
      <c r="UQK14" s="218"/>
      <c r="UQL14" s="64"/>
      <c r="UQM14" s="64"/>
      <c r="UQV14" s="64"/>
      <c r="URA14" s="218"/>
      <c r="URB14" s="64"/>
      <c r="URC14" s="64"/>
      <c r="URL14" s="64"/>
      <c r="URQ14" s="218"/>
      <c r="URR14" s="64"/>
      <c r="URS14" s="64"/>
      <c r="USB14" s="64"/>
      <c r="USG14" s="218"/>
      <c r="USH14" s="64"/>
      <c r="USI14" s="64"/>
      <c r="USR14" s="64"/>
      <c r="USW14" s="218"/>
      <c r="USX14" s="64"/>
      <c r="USY14" s="64"/>
      <c r="UTH14" s="64"/>
      <c r="UTM14" s="218"/>
      <c r="UTN14" s="64"/>
      <c r="UTO14" s="64"/>
      <c r="UTX14" s="64"/>
      <c r="UUC14" s="218"/>
      <c r="UUD14" s="64"/>
      <c r="UUE14" s="64"/>
      <c r="UUN14" s="64"/>
      <c r="UUS14" s="218"/>
      <c r="UUT14" s="64"/>
      <c r="UUU14" s="64"/>
      <c r="UVD14" s="64"/>
      <c r="UVI14" s="218"/>
      <c r="UVJ14" s="64"/>
      <c r="UVK14" s="64"/>
      <c r="UVT14" s="64"/>
      <c r="UVY14" s="218"/>
      <c r="UVZ14" s="64"/>
      <c r="UWA14" s="64"/>
      <c r="UWJ14" s="64"/>
      <c r="UWO14" s="218"/>
      <c r="UWP14" s="64"/>
      <c r="UWQ14" s="64"/>
      <c r="UWZ14" s="64"/>
      <c r="UXE14" s="218"/>
      <c r="UXF14" s="64"/>
      <c r="UXG14" s="64"/>
      <c r="UXP14" s="64"/>
      <c r="UXU14" s="218"/>
      <c r="UXV14" s="64"/>
      <c r="UXW14" s="64"/>
      <c r="UYF14" s="64"/>
      <c r="UYK14" s="218"/>
      <c r="UYL14" s="64"/>
      <c r="UYM14" s="64"/>
      <c r="UYV14" s="64"/>
      <c r="UZA14" s="218"/>
      <c r="UZB14" s="64"/>
      <c r="UZC14" s="64"/>
      <c r="UZL14" s="64"/>
      <c r="UZQ14" s="218"/>
      <c r="UZR14" s="64"/>
      <c r="UZS14" s="64"/>
      <c r="VAB14" s="64"/>
      <c r="VAG14" s="218"/>
      <c r="VAH14" s="64"/>
      <c r="VAI14" s="64"/>
      <c r="VAR14" s="64"/>
      <c r="VAW14" s="218"/>
      <c r="VAX14" s="64"/>
      <c r="VAY14" s="64"/>
      <c r="VBH14" s="64"/>
      <c r="VBM14" s="218"/>
      <c r="VBN14" s="64"/>
      <c r="VBO14" s="64"/>
      <c r="VBX14" s="64"/>
      <c r="VCC14" s="218"/>
      <c r="VCD14" s="64"/>
      <c r="VCE14" s="64"/>
      <c r="VCN14" s="64"/>
      <c r="VCS14" s="218"/>
      <c r="VCT14" s="64"/>
      <c r="VCU14" s="64"/>
      <c r="VDD14" s="64"/>
      <c r="VDI14" s="218"/>
      <c r="VDJ14" s="64"/>
      <c r="VDK14" s="64"/>
      <c r="VDT14" s="64"/>
      <c r="VDY14" s="218"/>
      <c r="VDZ14" s="64"/>
      <c r="VEA14" s="64"/>
      <c r="VEJ14" s="64"/>
      <c r="VEO14" s="218"/>
      <c r="VEP14" s="64"/>
      <c r="VEQ14" s="64"/>
      <c r="VEZ14" s="64"/>
      <c r="VFE14" s="218"/>
      <c r="VFF14" s="64"/>
      <c r="VFG14" s="64"/>
      <c r="VFP14" s="64"/>
      <c r="VFU14" s="218"/>
      <c r="VFV14" s="64"/>
      <c r="VFW14" s="64"/>
      <c r="VGF14" s="64"/>
      <c r="VGK14" s="218"/>
      <c r="VGL14" s="64"/>
      <c r="VGM14" s="64"/>
      <c r="VGV14" s="64"/>
      <c r="VHA14" s="218"/>
      <c r="VHB14" s="64"/>
      <c r="VHC14" s="64"/>
      <c r="VHL14" s="64"/>
      <c r="VHQ14" s="218"/>
      <c r="VHR14" s="64"/>
      <c r="VHS14" s="64"/>
      <c r="VIB14" s="64"/>
      <c r="VIG14" s="218"/>
      <c r="VIH14" s="64"/>
      <c r="VII14" s="64"/>
      <c r="VIR14" s="64"/>
      <c r="VIW14" s="218"/>
      <c r="VIX14" s="64"/>
      <c r="VIY14" s="64"/>
      <c r="VJH14" s="64"/>
      <c r="VJM14" s="218"/>
      <c r="VJN14" s="64"/>
      <c r="VJO14" s="64"/>
      <c r="VJX14" s="64"/>
      <c r="VKC14" s="218"/>
      <c r="VKD14" s="64"/>
      <c r="VKE14" s="64"/>
      <c r="VKN14" s="64"/>
      <c r="VKS14" s="218"/>
      <c r="VKT14" s="64"/>
      <c r="VKU14" s="64"/>
      <c r="VLD14" s="64"/>
      <c r="VLI14" s="218"/>
      <c r="VLJ14" s="64"/>
      <c r="VLK14" s="64"/>
      <c r="VLT14" s="64"/>
      <c r="VLY14" s="218"/>
      <c r="VLZ14" s="64"/>
      <c r="VMA14" s="64"/>
      <c r="VMJ14" s="64"/>
      <c r="VMO14" s="218"/>
      <c r="VMP14" s="64"/>
      <c r="VMQ14" s="64"/>
      <c r="VMZ14" s="64"/>
      <c r="VNE14" s="218"/>
      <c r="VNF14" s="64"/>
      <c r="VNG14" s="64"/>
      <c r="VNP14" s="64"/>
      <c r="VNU14" s="218"/>
      <c r="VNV14" s="64"/>
      <c r="VNW14" s="64"/>
      <c r="VOF14" s="64"/>
      <c r="VOK14" s="218"/>
      <c r="VOL14" s="64"/>
      <c r="VOM14" s="64"/>
      <c r="VOV14" s="64"/>
      <c r="VPA14" s="218"/>
      <c r="VPB14" s="64"/>
      <c r="VPC14" s="64"/>
      <c r="VPL14" s="64"/>
      <c r="VPQ14" s="218"/>
      <c r="VPR14" s="64"/>
      <c r="VPS14" s="64"/>
      <c r="VQB14" s="64"/>
      <c r="VQG14" s="218"/>
      <c r="VQH14" s="64"/>
      <c r="VQI14" s="64"/>
      <c r="VQR14" s="64"/>
      <c r="VQW14" s="218"/>
      <c r="VQX14" s="64"/>
      <c r="VQY14" s="64"/>
      <c r="VRH14" s="64"/>
      <c r="VRM14" s="218"/>
      <c r="VRN14" s="64"/>
      <c r="VRO14" s="64"/>
      <c r="VRX14" s="64"/>
      <c r="VSC14" s="218"/>
      <c r="VSD14" s="64"/>
      <c r="VSE14" s="64"/>
      <c r="VSN14" s="64"/>
      <c r="VSS14" s="218"/>
      <c r="VST14" s="64"/>
      <c r="VSU14" s="64"/>
      <c r="VTD14" s="64"/>
      <c r="VTI14" s="218"/>
      <c r="VTJ14" s="64"/>
      <c r="VTK14" s="64"/>
      <c r="VTT14" s="64"/>
      <c r="VTY14" s="218"/>
      <c r="VTZ14" s="64"/>
      <c r="VUA14" s="64"/>
      <c r="VUJ14" s="64"/>
      <c r="VUO14" s="218"/>
      <c r="VUP14" s="64"/>
      <c r="VUQ14" s="64"/>
      <c r="VUZ14" s="64"/>
      <c r="VVE14" s="218"/>
      <c r="VVF14" s="64"/>
      <c r="VVG14" s="64"/>
      <c r="VVP14" s="64"/>
      <c r="VVU14" s="218"/>
      <c r="VVV14" s="64"/>
      <c r="VVW14" s="64"/>
      <c r="VWF14" s="64"/>
      <c r="VWK14" s="218"/>
      <c r="VWL14" s="64"/>
      <c r="VWM14" s="64"/>
      <c r="VWV14" s="64"/>
      <c r="VXA14" s="218"/>
      <c r="VXB14" s="64"/>
      <c r="VXC14" s="64"/>
      <c r="VXL14" s="64"/>
      <c r="VXQ14" s="218"/>
      <c r="VXR14" s="64"/>
      <c r="VXS14" s="64"/>
      <c r="VYB14" s="64"/>
      <c r="VYG14" s="218"/>
      <c r="VYH14" s="64"/>
      <c r="VYI14" s="64"/>
      <c r="VYR14" s="64"/>
      <c r="VYW14" s="218"/>
      <c r="VYX14" s="64"/>
      <c r="VYY14" s="64"/>
      <c r="VZH14" s="64"/>
      <c r="VZM14" s="218"/>
      <c r="VZN14" s="64"/>
      <c r="VZO14" s="64"/>
      <c r="VZX14" s="64"/>
      <c r="WAC14" s="218"/>
      <c r="WAD14" s="64"/>
      <c r="WAE14" s="64"/>
      <c r="WAN14" s="64"/>
      <c r="WAS14" s="218"/>
      <c r="WAT14" s="64"/>
      <c r="WAU14" s="64"/>
      <c r="WBD14" s="64"/>
      <c r="WBI14" s="218"/>
      <c r="WBJ14" s="64"/>
      <c r="WBK14" s="64"/>
      <c r="WBT14" s="64"/>
      <c r="WBY14" s="218"/>
      <c r="WBZ14" s="64"/>
      <c r="WCA14" s="64"/>
      <c r="WCJ14" s="64"/>
      <c r="WCO14" s="218"/>
      <c r="WCP14" s="64"/>
      <c r="WCQ14" s="64"/>
      <c r="WCZ14" s="64"/>
      <c r="WDE14" s="218"/>
      <c r="WDF14" s="64"/>
      <c r="WDG14" s="64"/>
      <c r="WDP14" s="64"/>
      <c r="WDU14" s="218"/>
      <c r="WDV14" s="64"/>
      <c r="WDW14" s="64"/>
      <c r="WEF14" s="64"/>
      <c r="WEK14" s="218"/>
      <c r="WEL14" s="64"/>
      <c r="WEM14" s="64"/>
      <c r="WEV14" s="64"/>
      <c r="WFA14" s="218"/>
      <c r="WFB14" s="64"/>
      <c r="WFC14" s="64"/>
      <c r="WFL14" s="64"/>
      <c r="WFQ14" s="218"/>
      <c r="WFR14" s="64"/>
      <c r="WFS14" s="64"/>
      <c r="WGB14" s="64"/>
      <c r="WGG14" s="218"/>
      <c r="WGH14" s="64"/>
      <c r="WGI14" s="64"/>
      <c r="WGR14" s="64"/>
      <c r="WGW14" s="218"/>
      <c r="WGX14" s="64"/>
      <c r="WGY14" s="64"/>
      <c r="WHH14" s="64"/>
      <c r="WHM14" s="218"/>
      <c r="WHN14" s="64"/>
      <c r="WHO14" s="64"/>
      <c r="WHX14" s="64"/>
      <c r="WIC14" s="218"/>
      <c r="WID14" s="64"/>
      <c r="WIE14" s="64"/>
      <c r="WIN14" s="64"/>
      <c r="WIS14" s="218"/>
      <c r="WIT14" s="64"/>
      <c r="WIU14" s="64"/>
      <c r="WJD14" s="64"/>
      <c r="WJI14" s="218"/>
      <c r="WJJ14" s="64"/>
      <c r="WJK14" s="64"/>
      <c r="WJT14" s="64"/>
      <c r="WJY14" s="218"/>
      <c r="WJZ14" s="64"/>
      <c r="WKA14" s="64"/>
      <c r="WKJ14" s="64"/>
      <c r="WKO14" s="218"/>
      <c r="WKP14" s="64"/>
      <c r="WKQ14" s="64"/>
      <c r="WKZ14" s="64"/>
      <c r="WLE14" s="218"/>
      <c r="WLF14" s="64"/>
      <c r="WLG14" s="64"/>
      <c r="WLP14" s="64"/>
      <c r="WLU14" s="218"/>
      <c r="WLV14" s="64"/>
      <c r="WLW14" s="64"/>
      <c r="WMF14" s="64"/>
      <c r="WMK14" s="218"/>
      <c r="WML14" s="64"/>
      <c r="WMM14" s="64"/>
      <c r="WMV14" s="64"/>
      <c r="WNA14" s="218"/>
      <c r="WNB14" s="64"/>
      <c r="WNC14" s="64"/>
      <c r="WNL14" s="64"/>
      <c r="WNQ14" s="218"/>
      <c r="WNR14" s="64"/>
      <c r="WNS14" s="64"/>
      <c r="WOB14" s="64"/>
      <c r="WOG14" s="218"/>
      <c r="WOH14" s="64"/>
      <c r="WOI14" s="64"/>
      <c r="WOR14" s="64"/>
      <c r="WOW14" s="218"/>
      <c r="WOX14" s="64"/>
      <c r="WOY14" s="64"/>
      <c r="WPH14" s="64"/>
      <c r="WPM14" s="218"/>
      <c r="WPN14" s="64"/>
      <c r="WPO14" s="64"/>
      <c r="WPX14" s="64"/>
      <c r="WQC14" s="218"/>
      <c r="WQD14" s="64"/>
      <c r="WQE14" s="64"/>
      <c r="WQN14" s="64"/>
      <c r="WQS14" s="218"/>
      <c r="WQT14" s="64"/>
      <c r="WQU14" s="64"/>
      <c r="WRD14" s="64"/>
      <c r="WRI14" s="218"/>
      <c r="WRJ14" s="64"/>
      <c r="WRK14" s="64"/>
      <c r="WRT14" s="64"/>
      <c r="WRY14" s="218"/>
      <c r="WRZ14" s="64"/>
      <c r="WSA14" s="64"/>
      <c r="WSJ14" s="64"/>
      <c r="WSO14" s="218"/>
      <c r="WSP14" s="64"/>
      <c r="WSQ14" s="64"/>
      <c r="WSZ14" s="64"/>
      <c r="WTE14" s="218"/>
      <c r="WTF14" s="64"/>
      <c r="WTG14" s="64"/>
      <c r="WTP14" s="64"/>
      <c r="WTU14" s="218"/>
      <c r="WTV14" s="64"/>
      <c r="WTW14" s="64"/>
      <c r="WUF14" s="64"/>
      <c r="WUK14" s="218"/>
      <c r="WUL14" s="64"/>
      <c r="WUM14" s="64"/>
      <c r="WUV14" s="64"/>
      <c r="WVA14" s="218"/>
      <c r="WVB14" s="64"/>
      <c r="WVC14" s="64"/>
      <c r="WVL14" s="64"/>
      <c r="WVQ14" s="218"/>
      <c r="WVR14" s="64"/>
      <c r="WVS14" s="64"/>
      <c r="WWB14" s="64"/>
      <c r="WWG14" s="218"/>
      <c r="WWH14" s="64"/>
      <c r="WWI14" s="64"/>
      <c r="WWR14" s="64"/>
      <c r="WWW14" s="218"/>
      <c r="WWX14" s="64"/>
      <c r="WWY14" s="64"/>
      <c r="WXH14" s="64"/>
      <c r="WXM14" s="218"/>
      <c r="WXN14" s="64"/>
      <c r="WXO14" s="64"/>
      <c r="WXX14" s="64"/>
      <c r="WYC14" s="218"/>
      <c r="WYD14" s="64"/>
      <c r="WYE14" s="64"/>
      <c r="WYN14" s="64"/>
      <c r="WYS14" s="218"/>
      <c r="WYT14" s="64"/>
      <c r="WYU14" s="64"/>
      <c r="WZD14" s="64"/>
      <c r="WZI14" s="218"/>
      <c r="WZJ14" s="64"/>
      <c r="WZK14" s="64"/>
      <c r="WZT14" s="64"/>
      <c r="WZY14" s="218"/>
      <c r="WZZ14" s="64"/>
      <c r="XAA14" s="64"/>
      <c r="XAJ14" s="64"/>
      <c r="XAO14" s="218"/>
      <c r="XAP14" s="64"/>
      <c r="XAQ14" s="64"/>
      <c r="XAZ14" s="64"/>
      <c r="XBE14" s="218"/>
      <c r="XBF14" s="64"/>
      <c r="XBG14" s="64"/>
      <c r="XBP14" s="64"/>
      <c r="XBU14" s="218"/>
      <c r="XBV14" s="64"/>
      <c r="XBW14" s="64"/>
      <c r="XCF14" s="64"/>
      <c r="XCK14" s="218"/>
      <c r="XCL14" s="64"/>
      <c r="XCM14" s="64"/>
      <c r="XCV14" s="64"/>
      <c r="XDA14" s="218"/>
      <c r="XDB14" s="64"/>
      <c r="XDC14" s="64"/>
      <c r="XDL14" s="64"/>
      <c r="XDQ14" s="218"/>
      <c r="XDR14" s="64"/>
      <c r="XDS14" s="64"/>
      <c r="XEB14" s="64"/>
      <c r="XEG14" s="218"/>
      <c r="XEH14" s="64"/>
      <c r="XEI14" s="64"/>
      <c r="XER14" s="64"/>
    </row>
    <row r="15" spans="1:1019 1028:2043 2052:3067 3076:4091 4100:5115 5124:6139 6148:7163 7172:8187 8196:9211 9220:10235 10244:11259 11268:12283 12292:13307 13316:14331 14340:15355 15364:16372" ht="15.5" x14ac:dyDescent="0.25">
      <c r="A15" s="218"/>
      <c r="B15" s="67" t="s">
        <v>1012</v>
      </c>
      <c r="C15" s="68">
        <v>0</v>
      </c>
      <c r="D15" s="68">
        <v>0</v>
      </c>
      <c r="E15" s="69">
        <v>105.28478164000001</v>
      </c>
      <c r="F15" s="70" t="s">
        <v>372</v>
      </c>
      <c r="G15" s="71">
        <v>0.77</v>
      </c>
      <c r="H15" s="72">
        <v>0.96</v>
      </c>
      <c r="I15" s="63"/>
      <c r="J15" s="63"/>
      <c r="K15" s="64"/>
      <c r="T15" s="64"/>
      <c r="Y15" s="218"/>
      <c r="Z15" s="64"/>
      <c r="AA15" s="64"/>
      <c r="AJ15" s="64"/>
      <c r="AO15" s="218"/>
      <c r="AP15" s="64"/>
      <c r="AQ15" s="64"/>
      <c r="AZ15" s="64"/>
      <c r="BE15" s="218"/>
      <c r="BF15" s="64"/>
      <c r="BG15" s="64"/>
      <c r="BP15" s="64"/>
      <c r="BU15" s="218"/>
      <c r="BV15" s="64"/>
      <c r="BW15" s="64"/>
      <c r="CF15" s="64"/>
      <c r="CK15" s="218"/>
      <c r="CL15" s="64"/>
      <c r="CM15" s="64"/>
      <c r="CV15" s="64"/>
      <c r="DA15" s="218"/>
      <c r="DB15" s="64"/>
      <c r="DC15" s="64"/>
      <c r="DL15" s="64"/>
      <c r="DQ15" s="218"/>
      <c r="DR15" s="64"/>
      <c r="DS15" s="64"/>
      <c r="EB15" s="64"/>
      <c r="EG15" s="218"/>
      <c r="EH15" s="64"/>
      <c r="EI15" s="64"/>
      <c r="ER15" s="64"/>
      <c r="EW15" s="218"/>
      <c r="EX15" s="64"/>
      <c r="EY15" s="64"/>
      <c r="FH15" s="64"/>
      <c r="FM15" s="218"/>
      <c r="FN15" s="64"/>
      <c r="FO15" s="64"/>
      <c r="FX15" s="64"/>
      <c r="GC15" s="218"/>
      <c r="GD15" s="64"/>
      <c r="GE15" s="64"/>
      <c r="GN15" s="64"/>
      <c r="GS15" s="218"/>
      <c r="GT15" s="64"/>
      <c r="GU15" s="64"/>
      <c r="HD15" s="64"/>
      <c r="HI15" s="218"/>
      <c r="HJ15" s="64"/>
      <c r="HK15" s="64"/>
      <c r="HT15" s="64"/>
      <c r="HY15" s="218"/>
      <c r="HZ15" s="64"/>
      <c r="IA15" s="64"/>
      <c r="IJ15" s="64"/>
      <c r="IO15" s="218"/>
      <c r="IP15" s="64"/>
      <c r="IQ15" s="64"/>
      <c r="IZ15" s="64"/>
      <c r="JE15" s="218"/>
      <c r="JF15" s="64"/>
      <c r="JG15" s="64"/>
      <c r="JP15" s="64"/>
      <c r="JU15" s="218"/>
      <c r="JV15" s="64"/>
      <c r="JW15" s="64"/>
      <c r="KF15" s="64"/>
      <c r="KK15" s="218"/>
      <c r="KL15" s="64"/>
      <c r="KM15" s="64"/>
      <c r="KV15" s="64"/>
      <c r="LA15" s="218"/>
      <c r="LB15" s="64"/>
      <c r="LC15" s="64"/>
      <c r="LL15" s="64"/>
      <c r="LQ15" s="218"/>
      <c r="LR15" s="64"/>
      <c r="LS15" s="64"/>
      <c r="MB15" s="64"/>
      <c r="MG15" s="218"/>
      <c r="MH15" s="64"/>
      <c r="MI15" s="64"/>
      <c r="MR15" s="64"/>
      <c r="MW15" s="218"/>
      <c r="MX15" s="64"/>
      <c r="MY15" s="64"/>
      <c r="NH15" s="64"/>
      <c r="NM15" s="218"/>
      <c r="NN15" s="64"/>
      <c r="NO15" s="64"/>
      <c r="NX15" s="64"/>
      <c r="OC15" s="218"/>
      <c r="OD15" s="64"/>
      <c r="OE15" s="64"/>
      <c r="ON15" s="64"/>
      <c r="OS15" s="218"/>
      <c r="OT15" s="64"/>
      <c r="OU15" s="64"/>
      <c r="PD15" s="64"/>
      <c r="PI15" s="218"/>
      <c r="PJ15" s="64"/>
      <c r="PK15" s="64"/>
      <c r="PT15" s="64"/>
      <c r="PY15" s="218"/>
      <c r="PZ15" s="64"/>
      <c r="QA15" s="64"/>
      <c r="QJ15" s="64"/>
      <c r="QO15" s="218"/>
      <c r="QP15" s="64"/>
      <c r="QQ15" s="64"/>
      <c r="QZ15" s="64"/>
      <c r="RE15" s="218"/>
      <c r="RF15" s="64"/>
      <c r="RG15" s="64"/>
      <c r="RP15" s="64"/>
      <c r="RU15" s="218"/>
      <c r="RV15" s="64"/>
      <c r="RW15" s="64"/>
      <c r="SF15" s="64"/>
      <c r="SK15" s="218"/>
      <c r="SL15" s="64"/>
      <c r="SM15" s="64"/>
      <c r="SV15" s="64"/>
      <c r="TA15" s="218"/>
      <c r="TB15" s="64"/>
      <c r="TC15" s="64"/>
      <c r="TL15" s="64"/>
      <c r="TQ15" s="218"/>
      <c r="TR15" s="64"/>
      <c r="TS15" s="64"/>
      <c r="UB15" s="64"/>
      <c r="UG15" s="218"/>
      <c r="UH15" s="64"/>
      <c r="UI15" s="64"/>
      <c r="UR15" s="64"/>
      <c r="UW15" s="218"/>
      <c r="UX15" s="64"/>
      <c r="UY15" s="64"/>
      <c r="VH15" s="64"/>
      <c r="VM15" s="218"/>
      <c r="VN15" s="64"/>
      <c r="VO15" s="64"/>
      <c r="VX15" s="64"/>
      <c r="WC15" s="218"/>
      <c r="WD15" s="64"/>
      <c r="WE15" s="64"/>
      <c r="WN15" s="64"/>
      <c r="WS15" s="218"/>
      <c r="WT15" s="64"/>
      <c r="WU15" s="64"/>
      <c r="XD15" s="64"/>
      <c r="XI15" s="218"/>
      <c r="XJ15" s="64"/>
      <c r="XK15" s="64"/>
      <c r="XT15" s="64"/>
      <c r="XY15" s="218"/>
      <c r="XZ15" s="64"/>
      <c r="YA15" s="64"/>
      <c r="YJ15" s="64"/>
      <c r="YO15" s="218"/>
      <c r="YP15" s="64"/>
      <c r="YQ15" s="64"/>
      <c r="YZ15" s="64"/>
      <c r="ZE15" s="218"/>
      <c r="ZF15" s="64"/>
      <c r="ZG15" s="64"/>
      <c r="ZP15" s="64"/>
      <c r="ZU15" s="218"/>
      <c r="ZV15" s="64"/>
      <c r="ZW15" s="64"/>
      <c r="AAF15" s="64"/>
      <c r="AAK15" s="218"/>
      <c r="AAL15" s="64"/>
      <c r="AAM15" s="64"/>
      <c r="AAV15" s="64"/>
      <c r="ABA15" s="218"/>
      <c r="ABB15" s="64"/>
      <c r="ABC15" s="64"/>
      <c r="ABL15" s="64"/>
      <c r="ABQ15" s="218"/>
      <c r="ABR15" s="64"/>
      <c r="ABS15" s="64"/>
      <c r="ACB15" s="64"/>
      <c r="ACG15" s="218"/>
      <c r="ACH15" s="64"/>
      <c r="ACI15" s="64"/>
      <c r="ACR15" s="64"/>
      <c r="ACW15" s="218"/>
      <c r="ACX15" s="64"/>
      <c r="ACY15" s="64"/>
      <c r="ADH15" s="64"/>
      <c r="ADM15" s="218"/>
      <c r="ADN15" s="64"/>
      <c r="ADO15" s="64"/>
      <c r="ADX15" s="64"/>
      <c r="AEC15" s="218"/>
      <c r="AED15" s="64"/>
      <c r="AEE15" s="64"/>
      <c r="AEN15" s="64"/>
      <c r="AES15" s="218"/>
      <c r="AET15" s="64"/>
      <c r="AEU15" s="64"/>
      <c r="AFD15" s="64"/>
      <c r="AFI15" s="218"/>
      <c r="AFJ15" s="64"/>
      <c r="AFK15" s="64"/>
      <c r="AFT15" s="64"/>
      <c r="AFY15" s="218"/>
      <c r="AFZ15" s="64"/>
      <c r="AGA15" s="64"/>
      <c r="AGJ15" s="64"/>
      <c r="AGO15" s="218"/>
      <c r="AGP15" s="64"/>
      <c r="AGQ15" s="64"/>
      <c r="AGZ15" s="64"/>
      <c r="AHE15" s="218"/>
      <c r="AHF15" s="64"/>
      <c r="AHG15" s="64"/>
      <c r="AHP15" s="64"/>
      <c r="AHU15" s="218"/>
      <c r="AHV15" s="64"/>
      <c r="AHW15" s="64"/>
      <c r="AIF15" s="64"/>
      <c r="AIK15" s="218"/>
      <c r="AIL15" s="64"/>
      <c r="AIM15" s="64"/>
      <c r="AIV15" s="64"/>
      <c r="AJA15" s="218"/>
      <c r="AJB15" s="64"/>
      <c r="AJC15" s="64"/>
      <c r="AJL15" s="64"/>
      <c r="AJQ15" s="218"/>
      <c r="AJR15" s="64"/>
      <c r="AJS15" s="64"/>
      <c r="AKB15" s="64"/>
      <c r="AKG15" s="218"/>
      <c r="AKH15" s="64"/>
      <c r="AKI15" s="64"/>
      <c r="AKR15" s="64"/>
      <c r="AKW15" s="218"/>
      <c r="AKX15" s="64"/>
      <c r="AKY15" s="64"/>
      <c r="ALH15" s="64"/>
      <c r="ALM15" s="218"/>
      <c r="ALN15" s="64"/>
      <c r="ALO15" s="64"/>
      <c r="ALX15" s="64"/>
      <c r="AMC15" s="218"/>
      <c r="AMD15" s="64"/>
      <c r="AME15" s="64"/>
      <c r="AMN15" s="64"/>
      <c r="AMS15" s="218"/>
      <c r="AMT15" s="64"/>
      <c r="AMU15" s="64"/>
      <c r="AND15" s="64"/>
      <c r="ANI15" s="218"/>
      <c r="ANJ15" s="64"/>
      <c r="ANK15" s="64"/>
      <c r="ANT15" s="64"/>
      <c r="ANY15" s="218"/>
      <c r="ANZ15" s="64"/>
      <c r="AOA15" s="64"/>
      <c r="AOJ15" s="64"/>
      <c r="AOO15" s="218"/>
      <c r="AOP15" s="64"/>
      <c r="AOQ15" s="64"/>
      <c r="AOZ15" s="64"/>
      <c r="APE15" s="218"/>
      <c r="APF15" s="64"/>
      <c r="APG15" s="64"/>
      <c r="APP15" s="64"/>
      <c r="APU15" s="218"/>
      <c r="APV15" s="64"/>
      <c r="APW15" s="64"/>
      <c r="AQF15" s="64"/>
      <c r="AQK15" s="218"/>
      <c r="AQL15" s="64"/>
      <c r="AQM15" s="64"/>
      <c r="AQV15" s="64"/>
      <c r="ARA15" s="218"/>
      <c r="ARB15" s="64"/>
      <c r="ARC15" s="64"/>
      <c r="ARL15" s="64"/>
      <c r="ARQ15" s="218"/>
      <c r="ARR15" s="64"/>
      <c r="ARS15" s="64"/>
      <c r="ASB15" s="64"/>
      <c r="ASG15" s="218"/>
      <c r="ASH15" s="64"/>
      <c r="ASI15" s="64"/>
      <c r="ASR15" s="64"/>
      <c r="ASW15" s="218"/>
      <c r="ASX15" s="64"/>
      <c r="ASY15" s="64"/>
      <c r="ATH15" s="64"/>
      <c r="ATM15" s="218"/>
      <c r="ATN15" s="64"/>
      <c r="ATO15" s="64"/>
      <c r="ATX15" s="64"/>
      <c r="AUC15" s="218"/>
      <c r="AUD15" s="64"/>
      <c r="AUE15" s="64"/>
      <c r="AUN15" s="64"/>
      <c r="AUS15" s="218"/>
      <c r="AUT15" s="64"/>
      <c r="AUU15" s="64"/>
      <c r="AVD15" s="64"/>
      <c r="AVI15" s="218"/>
      <c r="AVJ15" s="64"/>
      <c r="AVK15" s="64"/>
      <c r="AVT15" s="64"/>
      <c r="AVY15" s="218"/>
      <c r="AVZ15" s="64"/>
      <c r="AWA15" s="64"/>
      <c r="AWJ15" s="64"/>
      <c r="AWO15" s="218"/>
      <c r="AWP15" s="64"/>
      <c r="AWQ15" s="64"/>
      <c r="AWZ15" s="64"/>
      <c r="AXE15" s="218"/>
      <c r="AXF15" s="64"/>
      <c r="AXG15" s="64"/>
      <c r="AXP15" s="64"/>
      <c r="AXU15" s="218"/>
      <c r="AXV15" s="64"/>
      <c r="AXW15" s="64"/>
      <c r="AYF15" s="64"/>
      <c r="AYK15" s="218"/>
      <c r="AYL15" s="64"/>
      <c r="AYM15" s="64"/>
      <c r="AYV15" s="64"/>
      <c r="AZA15" s="218"/>
      <c r="AZB15" s="64"/>
      <c r="AZC15" s="64"/>
      <c r="AZL15" s="64"/>
      <c r="AZQ15" s="218"/>
      <c r="AZR15" s="64"/>
      <c r="AZS15" s="64"/>
      <c r="BAB15" s="64"/>
      <c r="BAG15" s="218"/>
      <c r="BAH15" s="64"/>
      <c r="BAI15" s="64"/>
      <c r="BAR15" s="64"/>
      <c r="BAW15" s="218"/>
      <c r="BAX15" s="64"/>
      <c r="BAY15" s="64"/>
      <c r="BBH15" s="64"/>
      <c r="BBM15" s="218"/>
      <c r="BBN15" s="64"/>
      <c r="BBO15" s="64"/>
      <c r="BBX15" s="64"/>
      <c r="BCC15" s="218"/>
      <c r="BCD15" s="64"/>
      <c r="BCE15" s="64"/>
      <c r="BCN15" s="64"/>
      <c r="BCS15" s="218"/>
      <c r="BCT15" s="64"/>
      <c r="BCU15" s="64"/>
      <c r="BDD15" s="64"/>
      <c r="BDI15" s="218"/>
      <c r="BDJ15" s="64"/>
      <c r="BDK15" s="64"/>
      <c r="BDT15" s="64"/>
      <c r="BDY15" s="218"/>
      <c r="BDZ15" s="64"/>
      <c r="BEA15" s="64"/>
      <c r="BEJ15" s="64"/>
      <c r="BEO15" s="218"/>
      <c r="BEP15" s="64"/>
      <c r="BEQ15" s="64"/>
      <c r="BEZ15" s="64"/>
      <c r="BFE15" s="218"/>
      <c r="BFF15" s="64"/>
      <c r="BFG15" s="64"/>
      <c r="BFP15" s="64"/>
      <c r="BFU15" s="218"/>
      <c r="BFV15" s="64"/>
      <c r="BFW15" s="64"/>
      <c r="BGF15" s="64"/>
      <c r="BGK15" s="218"/>
      <c r="BGL15" s="64"/>
      <c r="BGM15" s="64"/>
      <c r="BGV15" s="64"/>
      <c r="BHA15" s="218"/>
      <c r="BHB15" s="64"/>
      <c r="BHC15" s="64"/>
      <c r="BHL15" s="64"/>
      <c r="BHQ15" s="218"/>
      <c r="BHR15" s="64"/>
      <c r="BHS15" s="64"/>
      <c r="BIB15" s="64"/>
      <c r="BIG15" s="218"/>
      <c r="BIH15" s="64"/>
      <c r="BII15" s="64"/>
      <c r="BIR15" s="64"/>
      <c r="BIW15" s="218"/>
      <c r="BIX15" s="64"/>
      <c r="BIY15" s="64"/>
      <c r="BJH15" s="64"/>
      <c r="BJM15" s="218"/>
      <c r="BJN15" s="64"/>
      <c r="BJO15" s="64"/>
      <c r="BJX15" s="64"/>
      <c r="BKC15" s="218"/>
      <c r="BKD15" s="64"/>
      <c r="BKE15" s="64"/>
      <c r="BKN15" s="64"/>
      <c r="BKS15" s="218"/>
      <c r="BKT15" s="64"/>
      <c r="BKU15" s="64"/>
      <c r="BLD15" s="64"/>
      <c r="BLI15" s="218"/>
      <c r="BLJ15" s="64"/>
      <c r="BLK15" s="64"/>
      <c r="BLT15" s="64"/>
      <c r="BLY15" s="218"/>
      <c r="BLZ15" s="64"/>
      <c r="BMA15" s="64"/>
      <c r="BMJ15" s="64"/>
      <c r="BMO15" s="218"/>
      <c r="BMP15" s="64"/>
      <c r="BMQ15" s="64"/>
      <c r="BMZ15" s="64"/>
      <c r="BNE15" s="218"/>
      <c r="BNF15" s="64"/>
      <c r="BNG15" s="64"/>
      <c r="BNP15" s="64"/>
      <c r="BNU15" s="218"/>
      <c r="BNV15" s="64"/>
      <c r="BNW15" s="64"/>
      <c r="BOF15" s="64"/>
      <c r="BOK15" s="218"/>
      <c r="BOL15" s="64"/>
      <c r="BOM15" s="64"/>
      <c r="BOV15" s="64"/>
      <c r="BPA15" s="218"/>
      <c r="BPB15" s="64"/>
      <c r="BPC15" s="64"/>
      <c r="BPL15" s="64"/>
      <c r="BPQ15" s="218"/>
      <c r="BPR15" s="64"/>
      <c r="BPS15" s="64"/>
      <c r="BQB15" s="64"/>
      <c r="BQG15" s="218"/>
      <c r="BQH15" s="64"/>
      <c r="BQI15" s="64"/>
      <c r="BQR15" s="64"/>
      <c r="BQW15" s="218"/>
      <c r="BQX15" s="64"/>
      <c r="BQY15" s="64"/>
      <c r="BRH15" s="64"/>
      <c r="BRM15" s="218"/>
      <c r="BRN15" s="64"/>
      <c r="BRO15" s="64"/>
      <c r="BRX15" s="64"/>
      <c r="BSC15" s="218"/>
      <c r="BSD15" s="64"/>
      <c r="BSE15" s="64"/>
      <c r="BSN15" s="64"/>
      <c r="BSS15" s="218"/>
      <c r="BST15" s="64"/>
      <c r="BSU15" s="64"/>
      <c r="BTD15" s="64"/>
      <c r="BTI15" s="218"/>
      <c r="BTJ15" s="64"/>
      <c r="BTK15" s="64"/>
      <c r="BTT15" s="64"/>
      <c r="BTY15" s="218"/>
      <c r="BTZ15" s="64"/>
      <c r="BUA15" s="64"/>
      <c r="BUJ15" s="64"/>
      <c r="BUO15" s="218"/>
      <c r="BUP15" s="64"/>
      <c r="BUQ15" s="64"/>
      <c r="BUZ15" s="64"/>
      <c r="BVE15" s="218"/>
      <c r="BVF15" s="64"/>
      <c r="BVG15" s="64"/>
      <c r="BVP15" s="64"/>
      <c r="BVU15" s="218"/>
      <c r="BVV15" s="64"/>
      <c r="BVW15" s="64"/>
      <c r="BWF15" s="64"/>
      <c r="BWK15" s="218"/>
      <c r="BWL15" s="64"/>
      <c r="BWM15" s="64"/>
      <c r="BWV15" s="64"/>
      <c r="BXA15" s="218"/>
      <c r="BXB15" s="64"/>
      <c r="BXC15" s="64"/>
      <c r="BXL15" s="64"/>
      <c r="BXQ15" s="218"/>
      <c r="BXR15" s="64"/>
      <c r="BXS15" s="64"/>
      <c r="BYB15" s="64"/>
      <c r="BYG15" s="218"/>
      <c r="BYH15" s="64"/>
      <c r="BYI15" s="64"/>
      <c r="BYR15" s="64"/>
      <c r="BYW15" s="218"/>
      <c r="BYX15" s="64"/>
      <c r="BYY15" s="64"/>
      <c r="BZH15" s="64"/>
      <c r="BZM15" s="218"/>
      <c r="BZN15" s="64"/>
      <c r="BZO15" s="64"/>
      <c r="BZX15" s="64"/>
      <c r="CAC15" s="218"/>
      <c r="CAD15" s="64"/>
      <c r="CAE15" s="64"/>
      <c r="CAN15" s="64"/>
      <c r="CAS15" s="218"/>
      <c r="CAT15" s="64"/>
      <c r="CAU15" s="64"/>
      <c r="CBD15" s="64"/>
      <c r="CBI15" s="218"/>
      <c r="CBJ15" s="64"/>
      <c r="CBK15" s="64"/>
      <c r="CBT15" s="64"/>
      <c r="CBY15" s="218"/>
      <c r="CBZ15" s="64"/>
      <c r="CCA15" s="64"/>
      <c r="CCJ15" s="64"/>
      <c r="CCO15" s="218"/>
      <c r="CCP15" s="64"/>
      <c r="CCQ15" s="64"/>
      <c r="CCZ15" s="64"/>
      <c r="CDE15" s="218"/>
      <c r="CDF15" s="64"/>
      <c r="CDG15" s="64"/>
      <c r="CDP15" s="64"/>
      <c r="CDU15" s="218"/>
      <c r="CDV15" s="64"/>
      <c r="CDW15" s="64"/>
      <c r="CEF15" s="64"/>
      <c r="CEK15" s="218"/>
      <c r="CEL15" s="64"/>
      <c r="CEM15" s="64"/>
      <c r="CEV15" s="64"/>
      <c r="CFA15" s="218"/>
      <c r="CFB15" s="64"/>
      <c r="CFC15" s="64"/>
      <c r="CFL15" s="64"/>
      <c r="CFQ15" s="218"/>
      <c r="CFR15" s="64"/>
      <c r="CFS15" s="64"/>
      <c r="CGB15" s="64"/>
      <c r="CGG15" s="218"/>
      <c r="CGH15" s="64"/>
      <c r="CGI15" s="64"/>
      <c r="CGR15" s="64"/>
      <c r="CGW15" s="218"/>
      <c r="CGX15" s="64"/>
      <c r="CGY15" s="64"/>
      <c r="CHH15" s="64"/>
      <c r="CHM15" s="218"/>
      <c r="CHN15" s="64"/>
      <c r="CHO15" s="64"/>
      <c r="CHX15" s="64"/>
      <c r="CIC15" s="218"/>
      <c r="CID15" s="64"/>
      <c r="CIE15" s="64"/>
      <c r="CIN15" s="64"/>
      <c r="CIS15" s="218"/>
      <c r="CIT15" s="64"/>
      <c r="CIU15" s="64"/>
      <c r="CJD15" s="64"/>
      <c r="CJI15" s="218"/>
      <c r="CJJ15" s="64"/>
      <c r="CJK15" s="64"/>
      <c r="CJT15" s="64"/>
      <c r="CJY15" s="218"/>
      <c r="CJZ15" s="64"/>
      <c r="CKA15" s="64"/>
      <c r="CKJ15" s="64"/>
      <c r="CKO15" s="218"/>
      <c r="CKP15" s="64"/>
      <c r="CKQ15" s="64"/>
      <c r="CKZ15" s="64"/>
      <c r="CLE15" s="218"/>
      <c r="CLF15" s="64"/>
      <c r="CLG15" s="64"/>
      <c r="CLP15" s="64"/>
      <c r="CLU15" s="218"/>
      <c r="CLV15" s="64"/>
      <c r="CLW15" s="64"/>
      <c r="CMF15" s="64"/>
      <c r="CMK15" s="218"/>
      <c r="CML15" s="64"/>
      <c r="CMM15" s="64"/>
      <c r="CMV15" s="64"/>
      <c r="CNA15" s="218"/>
      <c r="CNB15" s="64"/>
      <c r="CNC15" s="64"/>
      <c r="CNL15" s="64"/>
      <c r="CNQ15" s="218"/>
      <c r="CNR15" s="64"/>
      <c r="CNS15" s="64"/>
      <c r="COB15" s="64"/>
      <c r="COG15" s="218"/>
      <c r="COH15" s="64"/>
      <c r="COI15" s="64"/>
      <c r="COR15" s="64"/>
      <c r="COW15" s="218"/>
      <c r="COX15" s="64"/>
      <c r="COY15" s="64"/>
      <c r="CPH15" s="64"/>
      <c r="CPM15" s="218"/>
      <c r="CPN15" s="64"/>
      <c r="CPO15" s="64"/>
      <c r="CPX15" s="64"/>
      <c r="CQC15" s="218"/>
      <c r="CQD15" s="64"/>
      <c r="CQE15" s="64"/>
      <c r="CQN15" s="64"/>
      <c r="CQS15" s="218"/>
      <c r="CQT15" s="64"/>
      <c r="CQU15" s="64"/>
      <c r="CRD15" s="64"/>
      <c r="CRI15" s="218"/>
      <c r="CRJ15" s="64"/>
      <c r="CRK15" s="64"/>
      <c r="CRT15" s="64"/>
      <c r="CRY15" s="218"/>
      <c r="CRZ15" s="64"/>
      <c r="CSA15" s="64"/>
      <c r="CSJ15" s="64"/>
      <c r="CSO15" s="218"/>
      <c r="CSP15" s="64"/>
      <c r="CSQ15" s="64"/>
      <c r="CSZ15" s="64"/>
      <c r="CTE15" s="218"/>
      <c r="CTF15" s="64"/>
      <c r="CTG15" s="64"/>
      <c r="CTP15" s="64"/>
      <c r="CTU15" s="218"/>
      <c r="CTV15" s="64"/>
      <c r="CTW15" s="64"/>
      <c r="CUF15" s="64"/>
      <c r="CUK15" s="218"/>
      <c r="CUL15" s="64"/>
      <c r="CUM15" s="64"/>
      <c r="CUV15" s="64"/>
      <c r="CVA15" s="218"/>
      <c r="CVB15" s="64"/>
      <c r="CVC15" s="64"/>
      <c r="CVL15" s="64"/>
      <c r="CVQ15" s="218"/>
      <c r="CVR15" s="64"/>
      <c r="CVS15" s="64"/>
      <c r="CWB15" s="64"/>
      <c r="CWG15" s="218"/>
      <c r="CWH15" s="64"/>
      <c r="CWI15" s="64"/>
      <c r="CWR15" s="64"/>
      <c r="CWW15" s="218"/>
      <c r="CWX15" s="64"/>
      <c r="CWY15" s="64"/>
      <c r="CXH15" s="64"/>
      <c r="CXM15" s="218"/>
      <c r="CXN15" s="64"/>
      <c r="CXO15" s="64"/>
      <c r="CXX15" s="64"/>
      <c r="CYC15" s="218"/>
      <c r="CYD15" s="64"/>
      <c r="CYE15" s="64"/>
      <c r="CYN15" s="64"/>
      <c r="CYS15" s="218"/>
      <c r="CYT15" s="64"/>
      <c r="CYU15" s="64"/>
      <c r="CZD15" s="64"/>
      <c r="CZI15" s="218"/>
      <c r="CZJ15" s="64"/>
      <c r="CZK15" s="64"/>
      <c r="CZT15" s="64"/>
      <c r="CZY15" s="218"/>
      <c r="CZZ15" s="64"/>
      <c r="DAA15" s="64"/>
      <c r="DAJ15" s="64"/>
      <c r="DAO15" s="218"/>
      <c r="DAP15" s="64"/>
      <c r="DAQ15" s="64"/>
      <c r="DAZ15" s="64"/>
      <c r="DBE15" s="218"/>
      <c r="DBF15" s="64"/>
      <c r="DBG15" s="64"/>
      <c r="DBP15" s="64"/>
      <c r="DBU15" s="218"/>
      <c r="DBV15" s="64"/>
      <c r="DBW15" s="64"/>
      <c r="DCF15" s="64"/>
      <c r="DCK15" s="218"/>
      <c r="DCL15" s="64"/>
      <c r="DCM15" s="64"/>
      <c r="DCV15" s="64"/>
      <c r="DDA15" s="218"/>
      <c r="DDB15" s="64"/>
      <c r="DDC15" s="64"/>
      <c r="DDL15" s="64"/>
      <c r="DDQ15" s="218"/>
      <c r="DDR15" s="64"/>
      <c r="DDS15" s="64"/>
      <c r="DEB15" s="64"/>
      <c r="DEG15" s="218"/>
      <c r="DEH15" s="64"/>
      <c r="DEI15" s="64"/>
      <c r="DER15" s="64"/>
      <c r="DEW15" s="218"/>
      <c r="DEX15" s="64"/>
      <c r="DEY15" s="64"/>
      <c r="DFH15" s="64"/>
      <c r="DFM15" s="218"/>
      <c r="DFN15" s="64"/>
      <c r="DFO15" s="64"/>
      <c r="DFX15" s="64"/>
      <c r="DGC15" s="218"/>
      <c r="DGD15" s="64"/>
      <c r="DGE15" s="64"/>
      <c r="DGN15" s="64"/>
      <c r="DGS15" s="218"/>
      <c r="DGT15" s="64"/>
      <c r="DGU15" s="64"/>
      <c r="DHD15" s="64"/>
      <c r="DHI15" s="218"/>
      <c r="DHJ15" s="64"/>
      <c r="DHK15" s="64"/>
      <c r="DHT15" s="64"/>
      <c r="DHY15" s="218"/>
      <c r="DHZ15" s="64"/>
      <c r="DIA15" s="64"/>
      <c r="DIJ15" s="64"/>
      <c r="DIO15" s="218"/>
      <c r="DIP15" s="64"/>
      <c r="DIQ15" s="64"/>
      <c r="DIZ15" s="64"/>
      <c r="DJE15" s="218"/>
      <c r="DJF15" s="64"/>
      <c r="DJG15" s="64"/>
      <c r="DJP15" s="64"/>
      <c r="DJU15" s="218"/>
      <c r="DJV15" s="64"/>
      <c r="DJW15" s="64"/>
      <c r="DKF15" s="64"/>
      <c r="DKK15" s="218"/>
      <c r="DKL15" s="64"/>
      <c r="DKM15" s="64"/>
      <c r="DKV15" s="64"/>
      <c r="DLA15" s="218"/>
      <c r="DLB15" s="64"/>
      <c r="DLC15" s="64"/>
      <c r="DLL15" s="64"/>
      <c r="DLQ15" s="218"/>
      <c r="DLR15" s="64"/>
      <c r="DLS15" s="64"/>
      <c r="DMB15" s="64"/>
      <c r="DMG15" s="218"/>
      <c r="DMH15" s="64"/>
      <c r="DMI15" s="64"/>
      <c r="DMR15" s="64"/>
      <c r="DMW15" s="218"/>
      <c r="DMX15" s="64"/>
      <c r="DMY15" s="64"/>
      <c r="DNH15" s="64"/>
      <c r="DNM15" s="218"/>
      <c r="DNN15" s="64"/>
      <c r="DNO15" s="64"/>
      <c r="DNX15" s="64"/>
      <c r="DOC15" s="218"/>
      <c r="DOD15" s="64"/>
      <c r="DOE15" s="64"/>
      <c r="DON15" s="64"/>
      <c r="DOS15" s="218"/>
      <c r="DOT15" s="64"/>
      <c r="DOU15" s="64"/>
      <c r="DPD15" s="64"/>
      <c r="DPI15" s="218"/>
      <c r="DPJ15" s="64"/>
      <c r="DPK15" s="64"/>
      <c r="DPT15" s="64"/>
      <c r="DPY15" s="218"/>
      <c r="DPZ15" s="64"/>
      <c r="DQA15" s="64"/>
      <c r="DQJ15" s="64"/>
      <c r="DQO15" s="218"/>
      <c r="DQP15" s="64"/>
      <c r="DQQ15" s="64"/>
      <c r="DQZ15" s="64"/>
      <c r="DRE15" s="218"/>
      <c r="DRF15" s="64"/>
      <c r="DRG15" s="64"/>
      <c r="DRP15" s="64"/>
      <c r="DRU15" s="218"/>
      <c r="DRV15" s="64"/>
      <c r="DRW15" s="64"/>
      <c r="DSF15" s="64"/>
      <c r="DSK15" s="218"/>
      <c r="DSL15" s="64"/>
      <c r="DSM15" s="64"/>
      <c r="DSV15" s="64"/>
      <c r="DTA15" s="218"/>
      <c r="DTB15" s="64"/>
      <c r="DTC15" s="64"/>
      <c r="DTL15" s="64"/>
      <c r="DTQ15" s="218"/>
      <c r="DTR15" s="64"/>
      <c r="DTS15" s="64"/>
      <c r="DUB15" s="64"/>
      <c r="DUG15" s="218"/>
      <c r="DUH15" s="64"/>
      <c r="DUI15" s="64"/>
      <c r="DUR15" s="64"/>
      <c r="DUW15" s="218"/>
      <c r="DUX15" s="64"/>
      <c r="DUY15" s="64"/>
      <c r="DVH15" s="64"/>
      <c r="DVM15" s="218"/>
      <c r="DVN15" s="64"/>
      <c r="DVO15" s="64"/>
      <c r="DVX15" s="64"/>
      <c r="DWC15" s="218"/>
      <c r="DWD15" s="64"/>
      <c r="DWE15" s="64"/>
      <c r="DWN15" s="64"/>
      <c r="DWS15" s="218"/>
      <c r="DWT15" s="64"/>
      <c r="DWU15" s="64"/>
      <c r="DXD15" s="64"/>
      <c r="DXI15" s="218"/>
      <c r="DXJ15" s="64"/>
      <c r="DXK15" s="64"/>
      <c r="DXT15" s="64"/>
      <c r="DXY15" s="218"/>
      <c r="DXZ15" s="64"/>
      <c r="DYA15" s="64"/>
      <c r="DYJ15" s="64"/>
      <c r="DYO15" s="218"/>
      <c r="DYP15" s="64"/>
      <c r="DYQ15" s="64"/>
      <c r="DYZ15" s="64"/>
      <c r="DZE15" s="218"/>
      <c r="DZF15" s="64"/>
      <c r="DZG15" s="64"/>
      <c r="DZP15" s="64"/>
      <c r="DZU15" s="218"/>
      <c r="DZV15" s="64"/>
      <c r="DZW15" s="64"/>
      <c r="EAF15" s="64"/>
      <c r="EAK15" s="218"/>
      <c r="EAL15" s="64"/>
      <c r="EAM15" s="64"/>
      <c r="EAV15" s="64"/>
      <c r="EBA15" s="218"/>
      <c r="EBB15" s="64"/>
      <c r="EBC15" s="64"/>
      <c r="EBL15" s="64"/>
      <c r="EBQ15" s="218"/>
      <c r="EBR15" s="64"/>
      <c r="EBS15" s="64"/>
      <c r="ECB15" s="64"/>
      <c r="ECG15" s="218"/>
      <c r="ECH15" s="64"/>
      <c r="ECI15" s="64"/>
      <c r="ECR15" s="64"/>
      <c r="ECW15" s="218"/>
      <c r="ECX15" s="64"/>
      <c r="ECY15" s="64"/>
      <c r="EDH15" s="64"/>
      <c r="EDM15" s="218"/>
      <c r="EDN15" s="64"/>
      <c r="EDO15" s="64"/>
      <c r="EDX15" s="64"/>
      <c r="EEC15" s="218"/>
      <c r="EED15" s="64"/>
      <c r="EEE15" s="64"/>
      <c r="EEN15" s="64"/>
      <c r="EES15" s="218"/>
      <c r="EET15" s="64"/>
      <c r="EEU15" s="64"/>
      <c r="EFD15" s="64"/>
      <c r="EFI15" s="218"/>
      <c r="EFJ15" s="64"/>
      <c r="EFK15" s="64"/>
      <c r="EFT15" s="64"/>
      <c r="EFY15" s="218"/>
      <c r="EFZ15" s="64"/>
      <c r="EGA15" s="64"/>
      <c r="EGJ15" s="64"/>
      <c r="EGO15" s="218"/>
      <c r="EGP15" s="64"/>
      <c r="EGQ15" s="64"/>
      <c r="EGZ15" s="64"/>
      <c r="EHE15" s="218"/>
      <c r="EHF15" s="64"/>
      <c r="EHG15" s="64"/>
      <c r="EHP15" s="64"/>
      <c r="EHU15" s="218"/>
      <c r="EHV15" s="64"/>
      <c r="EHW15" s="64"/>
      <c r="EIF15" s="64"/>
      <c r="EIK15" s="218"/>
      <c r="EIL15" s="64"/>
      <c r="EIM15" s="64"/>
      <c r="EIV15" s="64"/>
      <c r="EJA15" s="218"/>
      <c r="EJB15" s="64"/>
      <c r="EJC15" s="64"/>
      <c r="EJL15" s="64"/>
      <c r="EJQ15" s="218"/>
      <c r="EJR15" s="64"/>
      <c r="EJS15" s="64"/>
      <c r="EKB15" s="64"/>
      <c r="EKG15" s="218"/>
      <c r="EKH15" s="64"/>
      <c r="EKI15" s="64"/>
      <c r="EKR15" s="64"/>
      <c r="EKW15" s="218"/>
      <c r="EKX15" s="64"/>
      <c r="EKY15" s="64"/>
      <c r="ELH15" s="64"/>
      <c r="ELM15" s="218"/>
      <c r="ELN15" s="64"/>
      <c r="ELO15" s="64"/>
      <c r="ELX15" s="64"/>
      <c r="EMC15" s="218"/>
      <c r="EMD15" s="64"/>
      <c r="EME15" s="64"/>
      <c r="EMN15" s="64"/>
      <c r="EMS15" s="218"/>
      <c r="EMT15" s="64"/>
      <c r="EMU15" s="64"/>
      <c r="END15" s="64"/>
      <c r="ENI15" s="218"/>
      <c r="ENJ15" s="64"/>
      <c r="ENK15" s="64"/>
      <c r="ENT15" s="64"/>
      <c r="ENY15" s="218"/>
      <c r="ENZ15" s="64"/>
      <c r="EOA15" s="64"/>
      <c r="EOJ15" s="64"/>
      <c r="EOO15" s="218"/>
      <c r="EOP15" s="64"/>
      <c r="EOQ15" s="64"/>
      <c r="EOZ15" s="64"/>
      <c r="EPE15" s="218"/>
      <c r="EPF15" s="64"/>
      <c r="EPG15" s="64"/>
      <c r="EPP15" s="64"/>
      <c r="EPU15" s="218"/>
      <c r="EPV15" s="64"/>
      <c r="EPW15" s="64"/>
      <c r="EQF15" s="64"/>
      <c r="EQK15" s="218"/>
      <c r="EQL15" s="64"/>
      <c r="EQM15" s="64"/>
      <c r="EQV15" s="64"/>
      <c r="ERA15" s="218"/>
      <c r="ERB15" s="64"/>
      <c r="ERC15" s="64"/>
      <c r="ERL15" s="64"/>
      <c r="ERQ15" s="218"/>
      <c r="ERR15" s="64"/>
      <c r="ERS15" s="64"/>
      <c r="ESB15" s="64"/>
      <c r="ESG15" s="218"/>
      <c r="ESH15" s="64"/>
      <c r="ESI15" s="64"/>
      <c r="ESR15" s="64"/>
      <c r="ESW15" s="218"/>
      <c r="ESX15" s="64"/>
      <c r="ESY15" s="64"/>
      <c r="ETH15" s="64"/>
      <c r="ETM15" s="218"/>
      <c r="ETN15" s="64"/>
      <c r="ETO15" s="64"/>
      <c r="ETX15" s="64"/>
      <c r="EUC15" s="218"/>
      <c r="EUD15" s="64"/>
      <c r="EUE15" s="64"/>
      <c r="EUN15" s="64"/>
      <c r="EUS15" s="218"/>
      <c r="EUT15" s="64"/>
      <c r="EUU15" s="64"/>
      <c r="EVD15" s="64"/>
      <c r="EVI15" s="218"/>
      <c r="EVJ15" s="64"/>
      <c r="EVK15" s="64"/>
      <c r="EVT15" s="64"/>
      <c r="EVY15" s="218"/>
      <c r="EVZ15" s="64"/>
      <c r="EWA15" s="64"/>
      <c r="EWJ15" s="64"/>
      <c r="EWO15" s="218"/>
      <c r="EWP15" s="64"/>
      <c r="EWQ15" s="64"/>
      <c r="EWZ15" s="64"/>
      <c r="EXE15" s="218"/>
      <c r="EXF15" s="64"/>
      <c r="EXG15" s="64"/>
      <c r="EXP15" s="64"/>
      <c r="EXU15" s="218"/>
      <c r="EXV15" s="64"/>
      <c r="EXW15" s="64"/>
      <c r="EYF15" s="64"/>
      <c r="EYK15" s="218"/>
      <c r="EYL15" s="64"/>
      <c r="EYM15" s="64"/>
      <c r="EYV15" s="64"/>
      <c r="EZA15" s="218"/>
      <c r="EZB15" s="64"/>
      <c r="EZC15" s="64"/>
      <c r="EZL15" s="64"/>
      <c r="EZQ15" s="218"/>
      <c r="EZR15" s="64"/>
      <c r="EZS15" s="64"/>
      <c r="FAB15" s="64"/>
      <c r="FAG15" s="218"/>
      <c r="FAH15" s="64"/>
      <c r="FAI15" s="64"/>
      <c r="FAR15" s="64"/>
      <c r="FAW15" s="218"/>
      <c r="FAX15" s="64"/>
      <c r="FAY15" s="64"/>
      <c r="FBH15" s="64"/>
      <c r="FBM15" s="218"/>
      <c r="FBN15" s="64"/>
      <c r="FBO15" s="64"/>
      <c r="FBX15" s="64"/>
      <c r="FCC15" s="218"/>
      <c r="FCD15" s="64"/>
      <c r="FCE15" s="64"/>
      <c r="FCN15" s="64"/>
      <c r="FCS15" s="218"/>
      <c r="FCT15" s="64"/>
      <c r="FCU15" s="64"/>
      <c r="FDD15" s="64"/>
      <c r="FDI15" s="218"/>
      <c r="FDJ15" s="64"/>
      <c r="FDK15" s="64"/>
      <c r="FDT15" s="64"/>
      <c r="FDY15" s="218"/>
      <c r="FDZ15" s="64"/>
      <c r="FEA15" s="64"/>
      <c r="FEJ15" s="64"/>
      <c r="FEO15" s="218"/>
      <c r="FEP15" s="64"/>
      <c r="FEQ15" s="64"/>
      <c r="FEZ15" s="64"/>
      <c r="FFE15" s="218"/>
      <c r="FFF15" s="64"/>
      <c r="FFG15" s="64"/>
      <c r="FFP15" s="64"/>
      <c r="FFU15" s="218"/>
      <c r="FFV15" s="64"/>
      <c r="FFW15" s="64"/>
      <c r="FGF15" s="64"/>
      <c r="FGK15" s="218"/>
      <c r="FGL15" s="64"/>
      <c r="FGM15" s="64"/>
      <c r="FGV15" s="64"/>
      <c r="FHA15" s="218"/>
      <c r="FHB15" s="64"/>
      <c r="FHC15" s="64"/>
      <c r="FHL15" s="64"/>
      <c r="FHQ15" s="218"/>
      <c r="FHR15" s="64"/>
      <c r="FHS15" s="64"/>
      <c r="FIB15" s="64"/>
      <c r="FIG15" s="218"/>
      <c r="FIH15" s="64"/>
      <c r="FII15" s="64"/>
      <c r="FIR15" s="64"/>
      <c r="FIW15" s="218"/>
      <c r="FIX15" s="64"/>
      <c r="FIY15" s="64"/>
      <c r="FJH15" s="64"/>
      <c r="FJM15" s="218"/>
      <c r="FJN15" s="64"/>
      <c r="FJO15" s="64"/>
      <c r="FJX15" s="64"/>
      <c r="FKC15" s="218"/>
      <c r="FKD15" s="64"/>
      <c r="FKE15" s="64"/>
      <c r="FKN15" s="64"/>
      <c r="FKS15" s="218"/>
      <c r="FKT15" s="64"/>
      <c r="FKU15" s="64"/>
      <c r="FLD15" s="64"/>
      <c r="FLI15" s="218"/>
      <c r="FLJ15" s="64"/>
      <c r="FLK15" s="64"/>
      <c r="FLT15" s="64"/>
      <c r="FLY15" s="218"/>
      <c r="FLZ15" s="64"/>
      <c r="FMA15" s="64"/>
      <c r="FMJ15" s="64"/>
      <c r="FMO15" s="218"/>
      <c r="FMP15" s="64"/>
      <c r="FMQ15" s="64"/>
      <c r="FMZ15" s="64"/>
      <c r="FNE15" s="218"/>
      <c r="FNF15" s="64"/>
      <c r="FNG15" s="64"/>
      <c r="FNP15" s="64"/>
      <c r="FNU15" s="218"/>
      <c r="FNV15" s="64"/>
      <c r="FNW15" s="64"/>
      <c r="FOF15" s="64"/>
      <c r="FOK15" s="218"/>
      <c r="FOL15" s="64"/>
      <c r="FOM15" s="64"/>
      <c r="FOV15" s="64"/>
      <c r="FPA15" s="218"/>
      <c r="FPB15" s="64"/>
      <c r="FPC15" s="64"/>
      <c r="FPL15" s="64"/>
      <c r="FPQ15" s="218"/>
      <c r="FPR15" s="64"/>
      <c r="FPS15" s="64"/>
      <c r="FQB15" s="64"/>
      <c r="FQG15" s="218"/>
      <c r="FQH15" s="64"/>
      <c r="FQI15" s="64"/>
      <c r="FQR15" s="64"/>
      <c r="FQW15" s="218"/>
      <c r="FQX15" s="64"/>
      <c r="FQY15" s="64"/>
      <c r="FRH15" s="64"/>
      <c r="FRM15" s="218"/>
      <c r="FRN15" s="64"/>
      <c r="FRO15" s="64"/>
      <c r="FRX15" s="64"/>
      <c r="FSC15" s="218"/>
      <c r="FSD15" s="64"/>
      <c r="FSE15" s="64"/>
      <c r="FSN15" s="64"/>
      <c r="FSS15" s="218"/>
      <c r="FST15" s="64"/>
      <c r="FSU15" s="64"/>
      <c r="FTD15" s="64"/>
      <c r="FTI15" s="218"/>
      <c r="FTJ15" s="64"/>
      <c r="FTK15" s="64"/>
      <c r="FTT15" s="64"/>
      <c r="FTY15" s="218"/>
      <c r="FTZ15" s="64"/>
      <c r="FUA15" s="64"/>
      <c r="FUJ15" s="64"/>
      <c r="FUO15" s="218"/>
      <c r="FUP15" s="64"/>
      <c r="FUQ15" s="64"/>
      <c r="FUZ15" s="64"/>
      <c r="FVE15" s="218"/>
      <c r="FVF15" s="64"/>
      <c r="FVG15" s="64"/>
      <c r="FVP15" s="64"/>
      <c r="FVU15" s="218"/>
      <c r="FVV15" s="64"/>
      <c r="FVW15" s="64"/>
      <c r="FWF15" s="64"/>
      <c r="FWK15" s="218"/>
      <c r="FWL15" s="64"/>
      <c r="FWM15" s="64"/>
      <c r="FWV15" s="64"/>
      <c r="FXA15" s="218"/>
      <c r="FXB15" s="64"/>
      <c r="FXC15" s="64"/>
      <c r="FXL15" s="64"/>
      <c r="FXQ15" s="218"/>
      <c r="FXR15" s="64"/>
      <c r="FXS15" s="64"/>
      <c r="FYB15" s="64"/>
      <c r="FYG15" s="218"/>
      <c r="FYH15" s="64"/>
      <c r="FYI15" s="64"/>
      <c r="FYR15" s="64"/>
      <c r="FYW15" s="218"/>
      <c r="FYX15" s="64"/>
      <c r="FYY15" s="64"/>
      <c r="FZH15" s="64"/>
      <c r="FZM15" s="218"/>
      <c r="FZN15" s="64"/>
      <c r="FZO15" s="64"/>
      <c r="FZX15" s="64"/>
      <c r="GAC15" s="218"/>
      <c r="GAD15" s="64"/>
      <c r="GAE15" s="64"/>
      <c r="GAN15" s="64"/>
      <c r="GAS15" s="218"/>
      <c r="GAT15" s="64"/>
      <c r="GAU15" s="64"/>
      <c r="GBD15" s="64"/>
      <c r="GBI15" s="218"/>
      <c r="GBJ15" s="64"/>
      <c r="GBK15" s="64"/>
      <c r="GBT15" s="64"/>
      <c r="GBY15" s="218"/>
      <c r="GBZ15" s="64"/>
      <c r="GCA15" s="64"/>
      <c r="GCJ15" s="64"/>
      <c r="GCO15" s="218"/>
      <c r="GCP15" s="64"/>
      <c r="GCQ15" s="64"/>
      <c r="GCZ15" s="64"/>
      <c r="GDE15" s="218"/>
      <c r="GDF15" s="64"/>
      <c r="GDG15" s="64"/>
      <c r="GDP15" s="64"/>
      <c r="GDU15" s="218"/>
      <c r="GDV15" s="64"/>
      <c r="GDW15" s="64"/>
      <c r="GEF15" s="64"/>
      <c r="GEK15" s="218"/>
      <c r="GEL15" s="64"/>
      <c r="GEM15" s="64"/>
      <c r="GEV15" s="64"/>
      <c r="GFA15" s="218"/>
      <c r="GFB15" s="64"/>
      <c r="GFC15" s="64"/>
      <c r="GFL15" s="64"/>
      <c r="GFQ15" s="218"/>
      <c r="GFR15" s="64"/>
      <c r="GFS15" s="64"/>
      <c r="GGB15" s="64"/>
      <c r="GGG15" s="218"/>
      <c r="GGH15" s="64"/>
      <c r="GGI15" s="64"/>
      <c r="GGR15" s="64"/>
      <c r="GGW15" s="218"/>
      <c r="GGX15" s="64"/>
      <c r="GGY15" s="64"/>
      <c r="GHH15" s="64"/>
      <c r="GHM15" s="218"/>
      <c r="GHN15" s="64"/>
      <c r="GHO15" s="64"/>
      <c r="GHX15" s="64"/>
      <c r="GIC15" s="218"/>
      <c r="GID15" s="64"/>
      <c r="GIE15" s="64"/>
      <c r="GIN15" s="64"/>
      <c r="GIS15" s="218"/>
      <c r="GIT15" s="64"/>
      <c r="GIU15" s="64"/>
      <c r="GJD15" s="64"/>
      <c r="GJI15" s="218"/>
      <c r="GJJ15" s="64"/>
      <c r="GJK15" s="64"/>
      <c r="GJT15" s="64"/>
      <c r="GJY15" s="218"/>
      <c r="GJZ15" s="64"/>
      <c r="GKA15" s="64"/>
      <c r="GKJ15" s="64"/>
      <c r="GKO15" s="218"/>
      <c r="GKP15" s="64"/>
      <c r="GKQ15" s="64"/>
      <c r="GKZ15" s="64"/>
      <c r="GLE15" s="218"/>
      <c r="GLF15" s="64"/>
      <c r="GLG15" s="64"/>
      <c r="GLP15" s="64"/>
      <c r="GLU15" s="218"/>
      <c r="GLV15" s="64"/>
      <c r="GLW15" s="64"/>
      <c r="GMF15" s="64"/>
      <c r="GMK15" s="218"/>
      <c r="GML15" s="64"/>
      <c r="GMM15" s="64"/>
      <c r="GMV15" s="64"/>
      <c r="GNA15" s="218"/>
      <c r="GNB15" s="64"/>
      <c r="GNC15" s="64"/>
      <c r="GNL15" s="64"/>
      <c r="GNQ15" s="218"/>
      <c r="GNR15" s="64"/>
      <c r="GNS15" s="64"/>
      <c r="GOB15" s="64"/>
      <c r="GOG15" s="218"/>
      <c r="GOH15" s="64"/>
      <c r="GOI15" s="64"/>
      <c r="GOR15" s="64"/>
      <c r="GOW15" s="218"/>
      <c r="GOX15" s="64"/>
      <c r="GOY15" s="64"/>
      <c r="GPH15" s="64"/>
      <c r="GPM15" s="218"/>
      <c r="GPN15" s="64"/>
      <c r="GPO15" s="64"/>
      <c r="GPX15" s="64"/>
      <c r="GQC15" s="218"/>
      <c r="GQD15" s="64"/>
      <c r="GQE15" s="64"/>
      <c r="GQN15" s="64"/>
      <c r="GQS15" s="218"/>
      <c r="GQT15" s="64"/>
      <c r="GQU15" s="64"/>
      <c r="GRD15" s="64"/>
      <c r="GRI15" s="218"/>
      <c r="GRJ15" s="64"/>
      <c r="GRK15" s="64"/>
      <c r="GRT15" s="64"/>
      <c r="GRY15" s="218"/>
      <c r="GRZ15" s="64"/>
      <c r="GSA15" s="64"/>
      <c r="GSJ15" s="64"/>
      <c r="GSO15" s="218"/>
      <c r="GSP15" s="64"/>
      <c r="GSQ15" s="64"/>
      <c r="GSZ15" s="64"/>
      <c r="GTE15" s="218"/>
      <c r="GTF15" s="64"/>
      <c r="GTG15" s="64"/>
      <c r="GTP15" s="64"/>
      <c r="GTU15" s="218"/>
      <c r="GTV15" s="64"/>
      <c r="GTW15" s="64"/>
      <c r="GUF15" s="64"/>
      <c r="GUK15" s="218"/>
      <c r="GUL15" s="64"/>
      <c r="GUM15" s="64"/>
      <c r="GUV15" s="64"/>
      <c r="GVA15" s="218"/>
      <c r="GVB15" s="64"/>
      <c r="GVC15" s="64"/>
      <c r="GVL15" s="64"/>
      <c r="GVQ15" s="218"/>
      <c r="GVR15" s="64"/>
      <c r="GVS15" s="64"/>
      <c r="GWB15" s="64"/>
      <c r="GWG15" s="218"/>
      <c r="GWH15" s="64"/>
      <c r="GWI15" s="64"/>
      <c r="GWR15" s="64"/>
      <c r="GWW15" s="218"/>
      <c r="GWX15" s="64"/>
      <c r="GWY15" s="64"/>
      <c r="GXH15" s="64"/>
      <c r="GXM15" s="218"/>
      <c r="GXN15" s="64"/>
      <c r="GXO15" s="64"/>
      <c r="GXX15" s="64"/>
      <c r="GYC15" s="218"/>
      <c r="GYD15" s="64"/>
      <c r="GYE15" s="64"/>
      <c r="GYN15" s="64"/>
      <c r="GYS15" s="218"/>
      <c r="GYT15" s="64"/>
      <c r="GYU15" s="64"/>
      <c r="GZD15" s="64"/>
      <c r="GZI15" s="218"/>
      <c r="GZJ15" s="64"/>
      <c r="GZK15" s="64"/>
      <c r="GZT15" s="64"/>
      <c r="GZY15" s="218"/>
      <c r="GZZ15" s="64"/>
      <c r="HAA15" s="64"/>
      <c r="HAJ15" s="64"/>
      <c r="HAO15" s="218"/>
      <c r="HAP15" s="64"/>
      <c r="HAQ15" s="64"/>
      <c r="HAZ15" s="64"/>
      <c r="HBE15" s="218"/>
      <c r="HBF15" s="64"/>
      <c r="HBG15" s="64"/>
      <c r="HBP15" s="64"/>
      <c r="HBU15" s="218"/>
      <c r="HBV15" s="64"/>
      <c r="HBW15" s="64"/>
      <c r="HCF15" s="64"/>
      <c r="HCK15" s="218"/>
      <c r="HCL15" s="64"/>
      <c r="HCM15" s="64"/>
      <c r="HCV15" s="64"/>
      <c r="HDA15" s="218"/>
      <c r="HDB15" s="64"/>
      <c r="HDC15" s="64"/>
      <c r="HDL15" s="64"/>
      <c r="HDQ15" s="218"/>
      <c r="HDR15" s="64"/>
      <c r="HDS15" s="64"/>
      <c r="HEB15" s="64"/>
      <c r="HEG15" s="218"/>
      <c r="HEH15" s="64"/>
      <c r="HEI15" s="64"/>
      <c r="HER15" s="64"/>
      <c r="HEW15" s="218"/>
      <c r="HEX15" s="64"/>
      <c r="HEY15" s="64"/>
      <c r="HFH15" s="64"/>
      <c r="HFM15" s="218"/>
      <c r="HFN15" s="64"/>
      <c r="HFO15" s="64"/>
      <c r="HFX15" s="64"/>
      <c r="HGC15" s="218"/>
      <c r="HGD15" s="64"/>
      <c r="HGE15" s="64"/>
      <c r="HGN15" s="64"/>
      <c r="HGS15" s="218"/>
      <c r="HGT15" s="64"/>
      <c r="HGU15" s="64"/>
      <c r="HHD15" s="64"/>
      <c r="HHI15" s="218"/>
      <c r="HHJ15" s="64"/>
      <c r="HHK15" s="64"/>
      <c r="HHT15" s="64"/>
      <c r="HHY15" s="218"/>
      <c r="HHZ15" s="64"/>
      <c r="HIA15" s="64"/>
      <c r="HIJ15" s="64"/>
      <c r="HIO15" s="218"/>
      <c r="HIP15" s="64"/>
      <c r="HIQ15" s="64"/>
      <c r="HIZ15" s="64"/>
      <c r="HJE15" s="218"/>
      <c r="HJF15" s="64"/>
      <c r="HJG15" s="64"/>
      <c r="HJP15" s="64"/>
      <c r="HJU15" s="218"/>
      <c r="HJV15" s="64"/>
      <c r="HJW15" s="64"/>
      <c r="HKF15" s="64"/>
      <c r="HKK15" s="218"/>
      <c r="HKL15" s="64"/>
      <c r="HKM15" s="64"/>
      <c r="HKV15" s="64"/>
      <c r="HLA15" s="218"/>
      <c r="HLB15" s="64"/>
      <c r="HLC15" s="64"/>
      <c r="HLL15" s="64"/>
      <c r="HLQ15" s="218"/>
      <c r="HLR15" s="64"/>
      <c r="HLS15" s="64"/>
      <c r="HMB15" s="64"/>
      <c r="HMG15" s="218"/>
      <c r="HMH15" s="64"/>
      <c r="HMI15" s="64"/>
      <c r="HMR15" s="64"/>
      <c r="HMW15" s="218"/>
      <c r="HMX15" s="64"/>
      <c r="HMY15" s="64"/>
      <c r="HNH15" s="64"/>
      <c r="HNM15" s="218"/>
      <c r="HNN15" s="64"/>
      <c r="HNO15" s="64"/>
      <c r="HNX15" s="64"/>
      <c r="HOC15" s="218"/>
      <c r="HOD15" s="64"/>
      <c r="HOE15" s="64"/>
      <c r="HON15" s="64"/>
      <c r="HOS15" s="218"/>
      <c r="HOT15" s="64"/>
      <c r="HOU15" s="64"/>
      <c r="HPD15" s="64"/>
      <c r="HPI15" s="218"/>
      <c r="HPJ15" s="64"/>
      <c r="HPK15" s="64"/>
      <c r="HPT15" s="64"/>
      <c r="HPY15" s="218"/>
      <c r="HPZ15" s="64"/>
      <c r="HQA15" s="64"/>
      <c r="HQJ15" s="64"/>
      <c r="HQO15" s="218"/>
      <c r="HQP15" s="64"/>
      <c r="HQQ15" s="64"/>
      <c r="HQZ15" s="64"/>
      <c r="HRE15" s="218"/>
      <c r="HRF15" s="64"/>
      <c r="HRG15" s="64"/>
      <c r="HRP15" s="64"/>
      <c r="HRU15" s="218"/>
      <c r="HRV15" s="64"/>
      <c r="HRW15" s="64"/>
      <c r="HSF15" s="64"/>
      <c r="HSK15" s="218"/>
      <c r="HSL15" s="64"/>
      <c r="HSM15" s="64"/>
      <c r="HSV15" s="64"/>
      <c r="HTA15" s="218"/>
      <c r="HTB15" s="64"/>
      <c r="HTC15" s="64"/>
      <c r="HTL15" s="64"/>
      <c r="HTQ15" s="218"/>
      <c r="HTR15" s="64"/>
      <c r="HTS15" s="64"/>
      <c r="HUB15" s="64"/>
      <c r="HUG15" s="218"/>
      <c r="HUH15" s="64"/>
      <c r="HUI15" s="64"/>
      <c r="HUR15" s="64"/>
      <c r="HUW15" s="218"/>
      <c r="HUX15" s="64"/>
      <c r="HUY15" s="64"/>
      <c r="HVH15" s="64"/>
      <c r="HVM15" s="218"/>
      <c r="HVN15" s="64"/>
      <c r="HVO15" s="64"/>
      <c r="HVX15" s="64"/>
      <c r="HWC15" s="218"/>
      <c r="HWD15" s="64"/>
      <c r="HWE15" s="64"/>
      <c r="HWN15" s="64"/>
      <c r="HWS15" s="218"/>
      <c r="HWT15" s="64"/>
      <c r="HWU15" s="64"/>
      <c r="HXD15" s="64"/>
      <c r="HXI15" s="218"/>
      <c r="HXJ15" s="64"/>
      <c r="HXK15" s="64"/>
      <c r="HXT15" s="64"/>
      <c r="HXY15" s="218"/>
      <c r="HXZ15" s="64"/>
      <c r="HYA15" s="64"/>
      <c r="HYJ15" s="64"/>
      <c r="HYO15" s="218"/>
      <c r="HYP15" s="64"/>
      <c r="HYQ15" s="64"/>
      <c r="HYZ15" s="64"/>
      <c r="HZE15" s="218"/>
      <c r="HZF15" s="64"/>
      <c r="HZG15" s="64"/>
      <c r="HZP15" s="64"/>
      <c r="HZU15" s="218"/>
      <c r="HZV15" s="64"/>
      <c r="HZW15" s="64"/>
      <c r="IAF15" s="64"/>
      <c r="IAK15" s="218"/>
      <c r="IAL15" s="64"/>
      <c r="IAM15" s="64"/>
      <c r="IAV15" s="64"/>
      <c r="IBA15" s="218"/>
      <c r="IBB15" s="64"/>
      <c r="IBC15" s="64"/>
      <c r="IBL15" s="64"/>
      <c r="IBQ15" s="218"/>
      <c r="IBR15" s="64"/>
      <c r="IBS15" s="64"/>
      <c r="ICB15" s="64"/>
      <c r="ICG15" s="218"/>
      <c r="ICH15" s="64"/>
      <c r="ICI15" s="64"/>
      <c r="ICR15" s="64"/>
      <c r="ICW15" s="218"/>
      <c r="ICX15" s="64"/>
      <c r="ICY15" s="64"/>
      <c r="IDH15" s="64"/>
      <c r="IDM15" s="218"/>
      <c r="IDN15" s="64"/>
      <c r="IDO15" s="64"/>
      <c r="IDX15" s="64"/>
      <c r="IEC15" s="218"/>
      <c r="IED15" s="64"/>
      <c r="IEE15" s="64"/>
      <c r="IEN15" s="64"/>
      <c r="IES15" s="218"/>
      <c r="IET15" s="64"/>
      <c r="IEU15" s="64"/>
      <c r="IFD15" s="64"/>
      <c r="IFI15" s="218"/>
      <c r="IFJ15" s="64"/>
      <c r="IFK15" s="64"/>
      <c r="IFT15" s="64"/>
      <c r="IFY15" s="218"/>
      <c r="IFZ15" s="64"/>
      <c r="IGA15" s="64"/>
      <c r="IGJ15" s="64"/>
      <c r="IGO15" s="218"/>
      <c r="IGP15" s="64"/>
      <c r="IGQ15" s="64"/>
      <c r="IGZ15" s="64"/>
      <c r="IHE15" s="218"/>
      <c r="IHF15" s="64"/>
      <c r="IHG15" s="64"/>
      <c r="IHP15" s="64"/>
      <c r="IHU15" s="218"/>
      <c r="IHV15" s="64"/>
      <c r="IHW15" s="64"/>
      <c r="IIF15" s="64"/>
      <c r="IIK15" s="218"/>
      <c r="IIL15" s="64"/>
      <c r="IIM15" s="64"/>
      <c r="IIV15" s="64"/>
      <c r="IJA15" s="218"/>
      <c r="IJB15" s="64"/>
      <c r="IJC15" s="64"/>
      <c r="IJL15" s="64"/>
      <c r="IJQ15" s="218"/>
      <c r="IJR15" s="64"/>
      <c r="IJS15" s="64"/>
      <c r="IKB15" s="64"/>
      <c r="IKG15" s="218"/>
      <c r="IKH15" s="64"/>
      <c r="IKI15" s="64"/>
      <c r="IKR15" s="64"/>
      <c r="IKW15" s="218"/>
      <c r="IKX15" s="64"/>
      <c r="IKY15" s="64"/>
      <c r="ILH15" s="64"/>
      <c r="ILM15" s="218"/>
      <c r="ILN15" s="64"/>
      <c r="ILO15" s="64"/>
      <c r="ILX15" s="64"/>
      <c r="IMC15" s="218"/>
      <c r="IMD15" s="64"/>
      <c r="IME15" s="64"/>
      <c r="IMN15" s="64"/>
      <c r="IMS15" s="218"/>
      <c r="IMT15" s="64"/>
      <c r="IMU15" s="64"/>
      <c r="IND15" s="64"/>
      <c r="INI15" s="218"/>
      <c r="INJ15" s="64"/>
      <c r="INK15" s="64"/>
      <c r="INT15" s="64"/>
      <c r="INY15" s="218"/>
      <c r="INZ15" s="64"/>
      <c r="IOA15" s="64"/>
      <c r="IOJ15" s="64"/>
      <c r="IOO15" s="218"/>
      <c r="IOP15" s="64"/>
      <c r="IOQ15" s="64"/>
      <c r="IOZ15" s="64"/>
      <c r="IPE15" s="218"/>
      <c r="IPF15" s="64"/>
      <c r="IPG15" s="64"/>
      <c r="IPP15" s="64"/>
      <c r="IPU15" s="218"/>
      <c r="IPV15" s="64"/>
      <c r="IPW15" s="64"/>
      <c r="IQF15" s="64"/>
      <c r="IQK15" s="218"/>
      <c r="IQL15" s="64"/>
      <c r="IQM15" s="64"/>
      <c r="IQV15" s="64"/>
      <c r="IRA15" s="218"/>
      <c r="IRB15" s="64"/>
      <c r="IRC15" s="64"/>
      <c r="IRL15" s="64"/>
      <c r="IRQ15" s="218"/>
      <c r="IRR15" s="64"/>
      <c r="IRS15" s="64"/>
      <c r="ISB15" s="64"/>
      <c r="ISG15" s="218"/>
      <c r="ISH15" s="64"/>
      <c r="ISI15" s="64"/>
      <c r="ISR15" s="64"/>
      <c r="ISW15" s="218"/>
      <c r="ISX15" s="64"/>
      <c r="ISY15" s="64"/>
      <c r="ITH15" s="64"/>
      <c r="ITM15" s="218"/>
      <c r="ITN15" s="64"/>
      <c r="ITO15" s="64"/>
      <c r="ITX15" s="64"/>
      <c r="IUC15" s="218"/>
      <c r="IUD15" s="64"/>
      <c r="IUE15" s="64"/>
      <c r="IUN15" s="64"/>
      <c r="IUS15" s="218"/>
      <c r="IUT15" s="64"/>
      <c r="IUU15" s="64"/>
      <c r="IVD15" s="64"/>
      <c r="IVI15" s="218"/>
      <c r="IVJ15" s="64"/>
      <c r="IVK15" s="64"/>
      <c r="IVT15" s="64"/>
      <c r="IVY15" s="218"/>
      <c r="IVZ15" s="64"/>
      <c r="IWA15" s="64"/>
      <c r="IWJ15" s="64"/>
      <c r="IWO15" s="218"/>
      <c r="IWP15" s="64"/>
      <c r="IWQ15" s="64"/>
      <c r="IWZ15" s="64"/>
      <c r="IXE15" s="218"/>
      <c r="IXF15" s="64"/>
      <c r="IXG15" s="64"/>
      <c r="IXP15" s="64"/>
      <c r="IXU15" s="218"/>
      <c r="IXV15" s="64"/>
      <c r="IXW15" s="64"/>
      <c r="IYF15" s="64"/>
      <c r="IYK15" s="218"/>
      <c r="IYL15" s="64"/>
      <c r="IYM15" s="64"/>
      <c r="IYV15" s="64"/>
      <c r="IZA15" s="218"/>
      <c r="IZB15" s="64"/>
      <c r="IZC15" s="64"/>
      <c r="IZL15" s="64"/>
      <c r="IZQ15" s="218"/>
      <c r="IZR15" s="64"/>
      <c r="IZS15" s="64"/>
      <c r="JAB15" s="64"/>
      <c r="JAG15" s="218"/>
      <c r="JAH15" s="64"/>
      <c r="JAI15" s="64"/>
      <c r="JAR15" s="64"/>
      <c r="JAW15" s="218"/>
      <c r="JAX15" s="64"/>
      <c r="JAY15" s="64"/>
      <c r="JBH15" s="64"/>
      <c r="JBM15" s="218"/>
      <c r="JBN15" s="64"/>
      <c r="JBO15" s="64"/>
      <c r="JBX15" s="64"/>
      <c r="JCC15" s="218"/>
      <c r="JCD15" s="64"/>
      <c r="JCE15" s="64"/>
      <c r="JCN15" s="64"/>
      <c r="JCS15" s="218"/>
      <c r="JCT15" s="64"/>
      <c r="JCU15" s="64"/>
      <c r="JDD15" s="64"/>
      <c r="JDI15" s="218"/>
      <c r="JDJ15" s="64"/>
      <c r="JDK15" s="64"/>
      <c r="JDT15" s="64"/>
      <c r="JDY15" s="218"/>
      <c r="JDZ15" s="64"/>
      <c r="JEA15" s="64"/>
      <c r="JEJ15" s="64"/>
      <c r="JEO15" s="218"/>
      <c r="JEP15" s="64"/>
      <c r="JEQ15" s="64"/>
      <c r="JEZ15" s="64"/>
      <c r="JFE15" s="218"/>
      <c r="JFF15" s="64"/>
      <c r="JFG15" s="64"/>
      <c r="JFP15" s="64"/>
      <c r="JFU15" s="218"/>
      <c r="JFV15" s="64"/>
      <c r="JFW15" s="64"/>
      <c r="JGF15" s="64"/>
      <c r="JGK15" s="218"/>
      <c r="JGL15" s="64"/>
      <c r="JGM15" s="64"/>
      <c r="JGV15" s="64"/>
      <c r="JHA15" s="218"/>
      <c r="JHB15" s="64"/>
      <c r="JHC15" s="64"/>
      <c r="JHL15" s="64"/>
      <c r="JHQ15" s="218"/>
      <c r="JHR15" s="64"/>
      <c r="JHS15" s="64"/>
      <c r="JIB15" s="64"/>
      <c r="JIG15" s="218"/>
      <c r="JIH15" s="64"/>
      <c r="JII15" s="64"/>
      <c r="JIR15" s="64"/>
      <c r="JIW15" s="218"/>
      <c r="JIX15" s="64"/>
      <c r="JIY15" s="64"/>
      <c r="JJH15" s="64"/>
      <c r="JJM15" s="218"/>
      <c r="JJN15" s="64"/>
      <c r="JJO15" s="64"/>
      <c r="JJX15" s="64"/>
      <c r="JKC15" s="218"/>
      <c r="JKD15" s="64"/>
      <c r="JKE15" s="64"/>
      <c r="JKN15" s="64"/>
      <c r="JKS15" s="218"/>
      <c r="JKT15" s="64"/>
      <c r="JKU15" s="64"/>
      <c r="JLD15" s="64"/>
      <c r="JLI15" s="218"/>
      <c r="JLJ15" s="64"/>
      <c r="JLK15" s="64"/>
      <c r="JLT15" s="64"/>
      <c r="JLY15" s="218"/>
      <c r="JLZ15" s="64"/>
      <c r="JMA15" s="64"/>
      <c r="JMJ15" s="64"/>
      <c r="JMO15" s="218"/>
      <c r="JMP15" s="64"/>
      <c r="JMQ15" s="64"/>
      <c r="JMZ15" s="64"/>
      <c r="JNE15" s="218"/>
      <c r="JNF15" s="64"/>
      <c r="JNG15" s="64"/>
      <c r="JNP15" s="64"/>
      <c r="JNU15" s="218"/>
      <c r="JNV15" s="64"/>
      <c r="JNW15" s="64"/>
      <c r="JOF15" s="64"/>
      <c r="JOK15" s="218"/>
      <c r="JOL15" s="64"/>
      <c r="JOM15" s="64"/>
      <c r="JOV15" s="64"/>
      <c r="JPA15" s="218"/>
      <c r="JPB15" s="64"/>
      <c r="JPC15" s="64"/>
      <c r="JPL15" s="64"/>
      <c r="JPQ15" s="218"/>
      <c r="JPR15" s="64"/>
      <c r="JPS15" s="64"/>
      <c r="JQB15" s="64"/>
      <c r="JQG15" s="218"/>
      <c r="JQH15" s="64"/>
      <c r="JQI15" s="64"/>
      <c r="JQR15" s="64"/>
      <c r="JQW15" s="218"/>
      <c r="JQX15" s="64"/>
      <c r="JQY15" s="64"/>
      <c r="JRH15" s="64"/>
      <c r="JRM15" s="218"/>
      <c r="JRN15" s="64"/>
      <c r="JRO15" s="64"/>
      <c r="JRX15" s="64"/>
      <c r="JSC15" s="218"/>
      <c r="JSD15" s="64"/>
      <c r="JSE15" s="64"/>
      <c r="JSN15" s="64"/>
      <c r="JSS15" s="218"/>
      <c r="JST15" s="64"/>
      <c r="JSU15" s="64"/>
      <c r="JTD15" s="64"/>
      <c r="JTI15" s="218"/>
      <c r="JTJ15" s="64"/>
      <c r="JTK15" s="64"/>
      <c r="JTT15" s="64"/>
      <c r="JTY15" s="218"/>
      <c r="JTZ15" s="64"/>
      <c r="JUA15" s="64"/>
      <c r="JUJ15" s="64"/>
      <c r="JUO15" s="218"/>
      <c r="JUP15" s="64"/>
      <c r="JUQ15" s="64"/>
      <c r="JUZ15" s="64"/>
      <c r="JVE15" s="218"/>
      <c r="JVF15" s="64"/>
      <c r="JVG15" s="64"/>
      <c r="JVP15" s="64"/>
      <c r="JVU15" s="218"/>
      <c r="JVV15" s="64"/>
      <c r="JVW15" s="64"/>
      <c r="JWF15" s="64"/>
      <c r="JWK15" s="218"/>
      <c r="JWL15" s="64"/>
      <c r="JWM15" s="64"/>
      <c r="JWV15" s="64"/>
      <c r="JXA15" s="218"/>
      <c r="JXB15" s="64"/>
      <c r="JXC15" s="64"/>
      <c r="JXL15" s="64"/>
      <c r="JXQ15" s="218"/>
      <c r="JXR15" s="64"/>
      <c r="JXS15" s="64"/>
      <c r="JYB15" s="64"/>
      <c r="JYG15" s="218"/>
      <c r="JYH15" s="64"/>
      <c r="JYI15" s="64"/>
      <c r="JYR15" s="64"/>
      <c r="JYW15" s="218"/>
      <c r="JYX15" s="64"/>
      <c r="JYY15" s="64"/>
      <c r="JZH15" s="64"/>
      <c r="JZM15" s="218"/>
      <c r="JZN15" s="64"/>
      <c r="JZO15" s="64"/>
      <c r="JZX15" s="64"/>
      <c r="KAC15" s="218"/>
      <c r="KAD15" s="64"/>
      <c r="KAE15" s="64"/>
      <c r="KAN15" s="64"/>
      <c r="KAS15" s="218"/>
      <c r="KAT15" s="64"/>
      <c r="KAU15" s="64"/>
      <c r="KBD15" s="64"/>
      <c r="KBI15" s="218"/>
      <c r="KBJ15" s="64"/>
      <c r="KBK15" s="64"/>
      <c r="KBT15" s="64"/>
      <c r="KBY15" s="218"/>
      <c r="KBZ15" s="64"/>
      <c r="KCA15" s="64"/>
      <c r="KCJ15" s="64"/>
      <c r="KCO15" s="218"/>
      <c r="KCP15" s="64"/>
      <c r="KCQ15" s="64"/>
      <c r="KCZ15" s="64"/>
      <c r="KDE15" s="218"/>
      <c r="KDF15" s="64"/>
      <c r="KDG15" s="64"/>
      <c r="KDP15" s="64"/>
      <c r="KDU15" s="218"/>
      <c r="KDV15" s="64"/>
      <c r="KDW15" s="64"/>
      <c r="KEF15" s="64"/>
      <c r="KEK15" s="218"/>
      <c r="KEL15" s="64"/>
      <c r="KEM15" s="64"/>
      <c r="KEV15" s="64"/>
      <c r="KFA15" s="218"/>
      <c r="KFB15" s="64"/>
      <c r="KFC15" s="64"/>
      <c r="KFL15" s="64"/>
      <c r="KFQ15" s="218"/>
      <c r="KFR15" s="64"/>
      <c r="KFS15" s="64"/>
      <c r="KGB15" s="64"/>
      <c r="KGG15" s="218"/>
      <c r="KGH15" s="64"/>
      <c r="KGI15" s="64"/>
      <c r="KGR15" s="64"/>
      <c r="KGW15" s="218"/>
      <c r="KGX15" s="64"/>
      <c r="KGY15" s="64"/>
      <c r="KHH15" s="64"/>
      <c r="KHM15" s="218"/>
      <c r="KHN15" s="64"/>
      <c r="KHO15" s="64"/>
      <c r="KHX15" s="64"/>
      <c r="KIC15" s="218"/>
      <c r="KID15" s="64"/>
      <c r="KIE15" s="64"/>
      <c r="KIN15" s="64"/>
      <c r="KIS15" s="218"/>
      <c r="KIT15" s="64"/>
      <c r="KIU15" s="64"/>
      <c r="KJD15" s="64"/>
      <c r="KJI15" s="218"/>
      <c r="KJJ15" s="64"/>
      <c r="KJK15" s="64"/>
      <c r="KJT15" s="64"/>
      <c r="KJY15" s="218"/>
      <c r="KJZ15" s="64"/>
      <c r="KKA15" s="64"/>
      <c r="KKJ15" s="64"/>
      <c r="KKO15" s="218"/>
      <c r="KKP15" s="64"/>
      <c r="KKQ15" s="64"/>
      <c r="KKZ15" s="64"/>
      <c r="KLE15" s="218"/>
      <c r="KLF15" s="64"/>
      <c r="KLG15" s="64"/>
      <c r="KLP15" s="64"/>
      <c r="KLU15" s="218"/>
      <c r="KLV15" s="64"/>
      <c r="KLW15" s="64"/>
      <c r="KMF15" s="64"/>
      <c r="KMK15" s="218"/>
      <c r="KML15" s="64"/>
      <c r="KMM15" s="64"/>
      <c r="KMV15" s="64"/>
      <c r="KNA15" s="218"/>
      <c r="KNB15" s="64"/>
      <c r="KNC15" s="64"/>
      <c r="KNL15" s="64"/>
      <c r="KNQ15" s="218"/>
      <c r="KNR15" s="64"/>
      <c r="KNS15" s="64"/>
      <c r="KOB15" s="64"/>
      <c r="KOG15" s="218"/>
      <c r="KOH15" s="64"/>
      <c r="KOI15" s="64"/>
      <c r="KOR15" s="64"/>
      <c r="KOW15" s="218"/>
      <c r="KOX15" s="64"/>
      <c r="KOY15" s="64"/>
      <c r="KPH15" s="64"/>
      <c r="KPM15" s="218"/>
      <c r="KPN15" s="64"/>
      <c r="KPO15" s="64"/>
      <c r="KPX15" s="64"/>
      <c r="KQC15" s="218"/>
      <c r="KQD15" s="64"/>
      <c r="KQE15" s="64"/>
      <c r="KQN15" s="64"/>
      <c r="KQS15" s="218"/>
      <c r="KQT15" s="64"/>
      <c r="KQU15" s="64"/>
      <c r="KRD15" s="64"/>
      <c r="KRI15" s="218"/>
      <c r="KRJ15" s="64"/>
      <c r="KRK15" s="64"/>
      <c r="KRT15" s="64"/>
      <c r="KRY15" s="218"/>
      <c r="KRZ15" s="64"/>
      <c r="KSA15" s="64"/>
      <c r="KSJ15" s="64"/>
      <c r="KSO15" s="218"/>
      <c r="KSP15" s="64"/>
      <c r="KSQ15" s="64"/>
      <c r="KSZ15" s="64"/>
      <c r="KTE15" s="218"/>
      <c r="KTF15" s="64"/>
      <c r="KTG15" s="64"/>
      <c r="KTP15" s="64"/>
      <c r="KTU15" s="218"/>
      <c r="KTV15" s="64"/>
      <c r="KTW15" s="64"/>
      <c r="KUF15" s="64"/>
      <c r="KUK15" s="218"/>
      <c r="KUL15" s="64"/>
      <c r="KUM15" s="64"/>
      <c r="KUV15" s="64"/>
      <c r="KVA15" s="218"/>
      <c r="KVB15" s="64"/>
      <c r="KVC15" s="64"/>
      <c r="KVL15" s="64"/>
      <c r="KVQ15" s="218"/>
      <c r="KVR15" s="64"/>
      <c r="KVS15" s="64"/>
      <c r="KWB15" s="64"/>
      <c r="KWG15" s="218"/>
      <c r="KWH15" s="64"/>
      <c r="KWI15" s="64"/>
      <c r="KWR15" s="64"/>
      <c r="KWW15" s="218"/>
      <c r="KWX15" s="64"/>
      <c r="KWY15" s="64"/>
      <c r="KXH15" s="64"/>
      <c r="KXM15" s="218"/>
      <c r="KXN15" s="64"/>
      <c r="KXO15" s="64"/>
      <c r="KXX15" s="64"/>
      <c r="KYC15" s="218"/>
      <c r="KYD15" s="64"/>
      <c r="KYE15" s="64"/>
      <c r="KYN15" s="64"/>
      <c r="KYS15" s="218"/>
      <c r="KYT15" s="64"/>
      <c r="KYU15" s="64"/>
      <c r="KZD15" s="64"/>
      <c r="KZI15" s="218"/>
      <c r="KZJ15" s="64"/>
      <c r="KZK15" s="64"/>
      <c r="KZT15" s="64"/>
      <c r="KZY15" s="218"/>
      <c r="KZZ15" s="64"/>
      <c r="LAA15" s="64"/>
      <c r="LAJ15" s="64"/>
      <c r="LAO15" s="218"/>
      <c r="LAP15" s="64"/>
      <c r="LAQ15" s="64"/>
      <c r="LAZ15" s="64"/>
      <c r="LBE15" s="218"/>
      <c r="LBF15" s="64"/>
      <c r="LBG15" s="64"/>
      <c r="LBP15" s="64"/>
      <c r="LBU15" s="218"/>
      <c r="LBV15" s="64"/>
      <c r="LBW15" s="64"/>
      <c r="LCF15" s="64"/>
      <c r="LCK15" s="218"/>
      <c r="LCL15" s="64"/>
      <c r="LCM15" s="64"/>
      <c r="LCV15" s="64"/>
      <c r="LDA15" s="218"/>
      <c r="LDB15" s="64"/>
      <c r="LDC15" s="64"/>
      <c r="LDL15" s="64"/>
      <c r="LDQ15" s="218"/>
      <c r="LDR15" s="64"/>
      <c r="LDS15" s="64"/>
      <c r="LEB15" s="64"/>
      <c r="LEG15" s="218"/>
      <c r="LEH15" s="64"/>
      <c r="LEI15" s="64"/>
      <c r="LER15" s="64"/>
      <c r="LEW15" s="218"/>
      <c r="LEX15" s="64"/>
      <c r="LEY15" s="64"/>
      <c r="LFH15" s="64"/>
      <c r="LFM15" s="218"/>
      <c r="LFN15" s="64"/>
      <c r="LFO15" s="64"/>
      <c r="LFX15" s="64"/>
      <c r="LGC15" s="218"/>
      <c r="LGD15" s="64"/>
      <c r="LGE15" s="64"/>
      <c r="LGN15" s="64"/>
      <c r="LGS15" s="218"/>
      <c r="LGT15" s="64"/>
      <c r="LGU15" s="64"/>
      <c r="LHD15" s="64"/>
      <c r="LHI15" s="218"/>
      <c r="LHJ15" s="64"/>
      <c r="LHK15" s="64"/>
      <c r="LHT15" s="64"/>
      <c r="LHY15" s="218"/>
      <c r="LHZ15" s="64"/>
      <c r="LIA15" s="64"/>
      <c r="LIJ15" s="64"/>
      <c r="LIO15" s="218"/>
      <c r="LIP15" s="64"/>
      <c r="LIQ15" s="64"/>
      <c r="LIZ15" s="64"/>
      <c r="LJE15" s="218"/>
      <c r="LJF15" s="64"/>
      <c r="LJG15" s="64"/>
      <c r="LJP15" s="64"/>
      <c r="LJU15" s="218"/>
      <c r="LJV15" s="64"/>
      <c r="LJW15" s="64"/>
      <c r="LKF15" s="64"/>
      <c r="LKK15" s="218"/>
      <c r="LKL15" s="64"/>
      <c r="LKM15" s="64"/>
      <c r="LKV15" s="64"/>
      <c r="LLA15" s="218"/>
      <c r="LLB15" s="64"/>
      <c r="LLC15" s="64"/>
      <c r="LLL15" s="64"/>
      <c r="LLQ15" s="218"/>
      <c r="LLR15" s="64"/>
      <c r="LLS15" s="64"/>
      <c r="LMB15" s="64"/>
      <c r="LMG15" s="218"/>
      <c r="LMH15" s="64"/>
      <c r="LMI15" s="64"/>
      <c r="LMR15" s="64"/>
      <c r="LMW15" s="218"/>
      <c r="LMX15" s="64"/>
      <c r="LMY15" s="64"/>
      <c r="LNH15" s="64"/>
      <c r="LNM15" s="218"/>
      <c r="LNN15" s="64"/>
      <c r="LNO15" s="64"/>
      <c r="LNX15" s="64"/>
      <c r="LOC15" s="218"/>
      <c r="LOD15" s="64"/>
      <c r="LOE15" s="64"/>
      <c r="LON15" s="64"/>
      <c r="LOS15" s="218"/>
      <c r="LOT15" s="64"/>
      <c r="LOU15" s="64"/>
      <c r="LPD15" s="64"/>
      <c r="LPI15" s="218"/>
      <c r="LPJ15" s="64"/>
      <c r="LPK15" s="64"/>
      <c r="LPT15" s="64"/>
      <c r="LPY15" s="218"/>
      <c r="LPZ15" s="64"/>
      <c r="LQA15" s="64"/>
      <c r="LQJ15" s="64"/>
      <c r="LQO15" s="218"/>
      <c r="LQP15" s="64"/>
      <c r="LQQ15" s="64"/>
      <c r="LQZ15" s="64"/>
      <c r="LRE15" s="218"/>
      <c r="LRF15" s="64"/>
      <c r="LRG15" s="64"/>
      <c r="LRP15" s="64"/>
      <c r="LRU15" s="218"/>
      <c r="LRV15" s="64"/>
      <c r="LRW15" s="64"/>
      <c r="LSF15" s="64"/>
      <c r="LSK15" s="218"/>
      <c r="LSL15" s="64"/>
      <c r="LSM15" s="64"/>
      <c r="LSV15" s="64"/>
      <c r="LTA15" s="218"/>
      <c r="LTB15" s="64"/>
      <c r="LTC15" s="64"/>
      <c r="LTL15" s="64"/>
      <c r="LTQ15" s="218"/>
      <c r="LTR15" s="64"/>
      <c r="LTS15" s="64"/>
      <c r="LUB15" s="64"/>
      <c r="LUG15" s="218"/>
      <c r="LUH15" s="64"/>
      <c r="LUI15" s="64"/>
      <c r="LUR15" s="64"/>
      <c r="LUW15" s="218"/>
      <c r="LUX15" s="64"/>
      <c r="LUY15" s="64"/>
      <c r="LVH15" s="64"/>
      <c r="LVM15" s="218"/>
      <c r="LVN15" s="64"/>
      <c r="LVO15" s="64"/>
      <c r="LVX15" s="64"/>
      <c r="LWC15" s="218"/>
      <c r="LWD15" s="64"/>
      <c r="LWE15" s="64"/>
      <c r="LWN15" s="64"/>
      <c r="LWS15" s="218"/>
      <c r="LWT15" s="64"/>
      <c r="LWU15" s="64"/>
      <c r="LXD15" s="64"/>
      <c r="LXI15" s="218"/>
      <c r="LXJ15" s="64"/>
      <c r="LXK15" s="64"/>
      <c r="LXT15" s="64"/>
      <c r="LXY15" s="218"/>
      <c r="LXZ15" s="64"/>
      <c r="LYA15" s="64"/>
      <c r="LYJ15" s="64"/>
      <c r="LYO15" s="218"/>
      <c r="LYP15" s="64"/>
      <c r="LYQ15" s="64"/>
      <c r="LYZ15" s="64"/>
      <c r="LZE15" s="218"/>
      <c r="LZF15" s="64"/>
      <c r="LZG15" s="64"/>
      <c r="LZP15" s="64"/>
      <c r="LZU15" s="218"/>
      <c r="LZV15" s="64"/>
      <c r="LZW15" s="64"/>
      <c r="MAF15" s="64"/>
      <c r="MAK15" s="218"/>
      <c r="MAL15" s="64"/>
      <c r="MAM15" s="64"/>
      <c r="MAV15" s="64"/>
      <c r="MBA15" s="218"/>
      <c r="MBB15" s="64"/>
      <c r="MBC15" s="64"/>
      <c r="MBL15" s="64"/>
      <c r="MBQ15" s="218"/>
      <c r="MBR15" s="64"/>
      <c r="MBS15" s="64"/>
      <c r="MCB15" s="64"/>
      <c r="MCG15" s="218"/>
      <c r="MCH15" s="64"/>
      <c r="MCI15" s="64"/>
      <c r="MCR15" s="64"/>
      <c r="MCW15" s="218"/>
      <c r="MCX15" s="64"/>
      <c r="MCY15" s="64"/>
      <c r="MDH15" s="64"/>
      <c r="MDM15" s="218"/>
      <c r="MDN15" s="64"/>
      <c r="MDO15" s="64"/>
      <c r="MDX15" s="64"/>
      <c r="MEC15" s="218"/>
      <c r="MED15" s="64"/>
      <c r="MEE15" s="64"/>
      <c r="MEN15" s="64"/>
      <c r="MES15" s="218"/>
      <c r="MET15" s="64"/>
      <c r="MEU15" s="64"/>
      <c r="MFD15" s="64"/>
      <c r="MFI15" s="218"/>
      <c r="MFJ15" s="64"/>
      <c r="MFK15" s="64"/>
      <c r="MFT15" s="64"/>
      <c r="MFY15" s="218"/>
      <c r="MFZ15" s="64"/>
      <c r="MGA15" s="64"/>
      <c r="MGJ15" s="64"/>
      <c r="MGO15" s="218"/>
      <c r="MGP15" s="64"/>
      <c r="MGQ15" s="64"/>
      <c r="MGZ15" s="64"/>
      <c r="MHE15" s="218"/>
      <c r="MHF15" s="64"/>
      <c r="MHG15" s="64"/>
      <c r="MHP15" s="64"/>
      <c r="MHU15" s="218"/>
      <c r="MHV15" s="64"/>
      <c r="MHW15" s="64"/>
      <c r="MIF15" s="64"/>
      <c r="MIK15" s="218"/>
      <c r="MIL15" s="64"/>
      <c r="MIM15" s="64"/>
      <c r="MIV15" s="64"/>
      <c r="MJA15" s="218"/>
      <c r="MJB15" s="64"/>
      <c r="MJC15" s="64"/>
      <c r="MJL15" s="64"/>
      <c r="MJQ15" s="218"/>
      <c r="MJR15" s="64"/>
      <c r="MJS15" s="64"/>
      <c r="MKB15" s="64"/>
      <c r="MKG15" s="218"/>
      <c r="MKH15" s="64"/>
      <c r="MKI15" s="64"/>
      <c r="MKR15" s="64"/>
      <c r="MKW15" s="218"/>
      <c r="MKX15" s="64"/>
      <c r="MKY15" s="64"/>
      <c r="MLH15" s="64"/>
      <c r="MLM15" s="218"/>
      <c r="MLN15" s="64"/>
      <c r="MLO15" s="64"/>
      <c r="MLX15" s="64"/>
      <c r="MMC15" s="218"/>
      <c r="MMD15" s="64"/>
      <c r="MME15" s="64"/>
      <c r="MMN15" s="64"/>
      <c r="MMS15" s="218"/>
      <c r="MMT15" s="64"/>
      <c r="MMU15" s="64"/>
      <c r="MND15" s="64"/>
      <c r="MNI15" s="218"/>
      <c r="MNJ15" s="64"/>
      <c r="MNK15" s="64"/>
      <c r="MNT15" s="64"/>
      <c r="MNY15" s="218"/>
      <c r="MNZ15" s="64"/>
      <c r="MOA15" s="64"/>
      <c r="MOJ15" s="64"/>
      <c r="MOO15" s="218"/>
      <c r="MOP15" s="64"/>
      <c r="MOQ15" s="64"/>
      <c r="MOZ15" s="64"/>
      <c r="MPE15" s="218"/>
      <c r="MPF15" s="64"/>
      <c r="MPG15" s="64"/>
      <c r="MPP15" s="64"/>
      <c r="MPU15" s="218"/>
      <c r="MPV15" s="64"/>
      <c r="MPW15" s="64"/>
      <c r="MQF15" s="64"/>
      <c r="MQK15" s="218"/>
      <c r="MQL15" s="64"/>
      <c r="MQM15" s="64"/>
      <c r="MQV15" s="64"/>
      <c r="MRA15" s="218"/>
      <c r="MRB15" s="64"/>
      <c r="MRC15" s="64"/>
      <c r="MRL15" s="64"/>
      <c r="MRQ15" s="218"/>
      <c r="MRR15" s="64"/>
      <c r="MRS15" s="64"/>
      <c r="MSB15" s="64"/>
      <c r="MSG15" s="218"/>
      <c r="MSH15" s="64"/>
      <c r="MSI15" s="64"/>
      <c r="MSR15" s="64"/>
      <c r="MSW15" s="218"/>
      <c r="MSX15" s="64"/>
      <c r="MSY15" s="64"/>
      <c r="MTH15" s="64"/>
      <c r="MTM15" s="218"/>
      <c r="MTN15" s="64"/>
      <c r="MTO15" s="64"/>
      <c r="MTX15" s="64"/>
      <c r="MUC15" s="218"/>
      <c r="MUD15" s="64"/>
      <c r="MUE15" s="64"/>
      <c r="MUN15" s="64"/>
      <c r="MUS15" s="218"/>
      <c r="MUT15" s="64"/>
      <c r="MUU15" s="64"/>
      <c r="MVD15" s="64"/>
      <c r="MVI15" s="218"/>
      <c r="MVJ15" s="64"/>
      <c r="MVK15" s="64"/>
      <c r="MVT15" s="64"/>
      <c r="MVY15" s="218"/>
      <c r="MVZ15" s="64"/>
      <c r="MWA15" s="64"/>
      <c r="MWJ15" s="64"/>
      <c r="MWO15" s="218"/>
      <c r="MWP15" s="64"/>
      <c r="MWQ15" s="64"/>
      <c r="MWZ15" s="64"/>
      <c r="MXE15" s="218"/>
      <c r="MXF15" s="64"/>
      <c r="MXG15" s="64"/>
      <c r="MXP15" s="64"/>
      <c r="MXU15" s="218"/>
      <c r="MXV15" s="64"/>
      <c r="MXW15" s="64"/>
      <c r="MYF15" s="64"/>
      <c r="MYK15" s="218"/>
      <c r="MYL15" s="64"/>
      <c r="MYM15" s="64"/>
      <c r="MYV15" s="64"/>
      <c r="MZA15" s="218"/>
      <c r="MZB15" s="64"/>
      <c r="MZC15" s="64"/>
      <c r="MZL15" s="64"/>
      <c r="MZQ15" s="218"/>
      <c r="MZR15" s="64"/>
      <c r="MZS15" s="64"/>
      <c r="NAB15" s="64"/>
      <c r="NAG15" s="218"/>
      <c r="NAH15" s="64"/>
      <c r="NAI15" s="64"/>
      <c r="NAR15" s="64"/>
      <c r="NAW15" s="218"/>
      <c r="NAX15" s="64"/>
      <c r="NAY15" s="64"/>
      <c r="NBH15" s="64"/>
      <c r="NBM15" s="218"/>
      <c r="NBN15" s="64"/>
      <c r="NBO15" s="64"/>
      <c r="NBX15" s="64"/>
      <c r="NCC15" s="218"/>
      <c r="NCD15" s="64"/>
      <c r="NCE15" s="64"/>
      <c r="NCN15" s="64"/>
      <c r="NCS15" s="218"/>
      <c r="NCT15" s="64"/>
      <c r="NCU15" s="64"/>
      <c r="NDD15" s="64"/>
      <c r="NDI15" s="218"/>
      <c r="NDJ15" s="64"/>
      <c r="NDK15" s="64"/>
      <c r="NDT15" s="64"/>
      <c r="NDY15" s="218"/>
      <c r="NDZ15" s="64"/>
      <c r="NEA15" s="64"/>
      <c r="NEJ15" s="64"/>
      <c r="NEO15" s="218"/>
      <c r="NEP15" s="64"/>
      <c r="NEQ15" s="64"/>
      <c r="NEZ15" s="64"/>
      <c r="NFE15" s="218"/>
      <c r="NFF15" s="64"/>
      <c r="NFG15" s="64"/>
      <c r="NFP15" s="64"/>
      <c r="NFU15" s="218"/>
      <c r="NFV15" s="64"/>
      <c r="NFW15" s="64"/>
      <c r="NGF15" s="64"/>
      <c r="NGK15" s="218"/>
      <c r="NGL15" s="64"/>
      <c r="NGM15" s="64"/>
      <c r="NGV15" s="64"/>
      <c r="NHA15" s="218"/>
      <c r="NHB15" s="64"/>
      <c r="NHC15" s="64"/>
      <c r="NHL15" s="64"/>
      <c r="NHQ15" s="218"/>
      <c r="NHR15" s="64"/>
      <c r="NHS15" s="64"/>
      <c r="NIB15" s="64"/>
      <c r="NIG15" s="218"/>
      <c r="NIH15" s="64"/>
      <c r="NII15" s="64"/>
      <c r="NIR15" s="64"/>
      <c r="NIW15" s="218"/>
      <c r="NIX15" s="64"/>
      <c r="NIY15" s="64"/>
      <c r="NJH15" s="64"/>
      <c r="NJM15" s="218"/>
      <c r="NJN15" s="64"/>
      <c r="NJO15" s="64"/>
      <c r="NJX15" s="64"/>
      <c r="NKC15" s="218"/>
      <c r="NKD15" s="64"/>
      <c r="NKE15" s="64"/>
      <c r="NKN15" s="64"/>
      <c r="NKS15" s="218"/>
      <c r="NKT15" s="64"/>
      <c r="NKU15" s="64"/>
      <c r="NLD15" s="64"/>
      <c r="NLI15" s="218"/>
      <c r="NLJ15" s="64"/>
      <c r="NLK15" s="64"/>
      <c r="NLT15" s="64"/>
      <c r="NLY15" s="218"/>
      <c r="NLZ15" s="64"/>
      <c r="NMA15" s="64"/>
      <c r="NMJ15" s="64"/>
      <c r="NMO15" s="218"/>
      <c r="NMP15" s="64"/>
      <c r="NMQ15" s="64"/>
      <c r="NMZ15" s="64"/>
      <c r="NNE15" s="218"/>
      <c r="NNF15" s="64"/>
      <c r="NNG15" s="64"/>
      <c r="NNP15" s="64"/>
      <c r="NNU15" s="218"/>
      <c r="NNV15" s="64"/>
      <c r="NNW15" s="64"/>
      <c r="NOF15" s="64"/>
      <c r="NOK15" s="218"/>
      <c r="NOL15" s="64"/>
      <c r="NOM15" s="64"/>
      <c r="NOV15" s="64"/>
      <c r="NPA15" s="218"/>
      <c r="NPB15" s="64"/>
      <c r="NPC15" s="64"/>
      <c r="NPL15" s="64"/>
      <c r="NPQ15" s="218"/>
      <c r="NPR15" s="64"/>
      <c r="NPS15" s="64"/>
      <c r="NQB15" s="64"/>
      <c r="NQG15" s="218"/>
      <c r="NQH15" s="64"/>
      <c r="NQI15" s="64"/>
      <c r="NQR15" s="64"/>
      <c r="NQW15" s="218"/>
      <c r="NQX15" s="64"/>
      <c r="NQY15" s="64"/>
      <c r="NRH15" s="64"/>
      <c r="NRM15" s="218"/>
      <c r="NRN15" s="64"/>
      <c r="NRO15" s="64"/>
      <c r="NRX15" s="64"/>
      <c r="NSC15" s="218"/>
      <c r="NSD15" s="64"/>
      <c r="NSE15" s="64"/>
      <c r="NSN15" s="64"/>
      <c r="NSS15" s="218"/>
      <c r="NST15" s="64"/>
      <c r="NSU15" s="64"/>
      <c r="NTD15" s="64"/>
      <c r="NTI15" s="218"/>
      <c r="NTJ15" s="64"/>
      <c r="NTK15" s="64"/>
      <c r="NTT15" s="64"/>
      <c r="NTY15" s="218"/>
      <c r="NTZ15" s="64"/>
      <c r="NUA15" s="64"/>
      <c r="NUJ15" s="64"/>
      <c r="NUO15" s="218"/>
      <c r="NUP15" s="64"/>
      <c r="NUQ15" s="64"/>
      <c r="NUZ15" s="64"/>
      <c r="NVE15" s="218"/>
      <c r="NVF15" s="64"/>
      <c r="NVG15" s="64"/>
      <c r="NVP15" s="64"/>
      <c r="NVU15" s="218"/>
      <c r="NVV15" s="64"/>
      <c r="NVW15" s="64"/>
      <c r="NWF15" s="64"/>
      <c r="NWK15" s="218"/>
      <c r="NWL15" s="64"/>
      <c r="NWM15" s="64"/>
      <c r="NWV15" s="64"/>
      <c r="NXA15" s="218"/>
      <c r="NXB15" s="64"/>
      <c r="NXC15" s="64"/>
      <c r="NXL15" s="64"/>
      <c r="NXQ15" s="218"/>
      <c r="NXR15" s="64"/>
      <c r="NXS15" s="64"/>
      <c r="NYB15" s="64"/>
      <c r="NYG15" s="218"/>
      <c r="NYH15" s="64"/>
      <c r="NYI15" s="64"/>
      <c r="NYR15" s="64"/>
      <c r="NYW15" s="218"/>
      <c r="NYX15" s="64"/>
      <c r="NYY15" s="64"/>
      <c r="NZH15" s="64"/>
      <c r="NZM15" s="218"/>
      <c r="NZN15" s="64"/>
      <c r="NZO15" s="64"/>
      <c r="NZX15" s="64"/>
      <c r="OAC15" s="218"/>
      <c r="OAD15" s="64"/>
      <c r="OAE15" s="64"/>
      <c r="OAN15" s="64"/>
      <c r="OAS15" s="218"/>
      <c r="OAT15" s="64"/>
      <c r="OAU15" s="64"/>
      <c r="OBD15" s="64"/>
      <c r="OBI15" s="218"/>
      <c r="OBJ15" s="64"/>
      <c r="OBK15" s="64"/>
      <c r="OBT15" s="64"/>
      <c r="OBY15" s="218"/>
      <c r="OBZ15" s="64"/>
      <c r="OCA15" s="64"/>
      <c r="OCJ15" s="64"/>
      <c r="OCO15" s="218"/>
      <c r="OCP15" s="64"/>
      <c r="OCQ15" s="64"/>
      <c r="OCZ15" s="64"/>
      <c r="ODE15" s="218"/>
      <c r="ODF15" s="64"/>
      <c r="ODG15" s="64"/>
      <c r="ODP15" s="64"/>
      <c r="ODU15" s="218"/>
      <c r="ODV15" s="64"/>
      <c r="ODW15" s="64"/>
      <c r="OEF15" s="64"/>
      <c r="OEK15" s="218"/>
      <c r="OEL15" s="64"/>
      <c r="OEM15" s="64"/>
      <c r="OEV15" s="64"/>
      <c r="OFA15" s="218"/>
      <c r="OFB15" s="64"/>
      <c r="OFC15" s="64"/>
      <c r="OFL15" s="64"/>
      <c r="OFQ15" s="218"/>
      <c r="OFR15" s="64"/>
      <c r="OFS15" s="64"/>
      <c r="OGB15" s="64"/>
      <c r="OGG15" s="218"/>
      <c r="OGH15" s="64"/>
      <c r="OGI15" s="64"/>
      <c r="OGR15" s="64"/>
      <c r="OGW15" s="218"/>
      <c r="OGX15" s="64"/>
      <c r="OGY15" s="64"/>
      <c r="OHH15" s="64"/>
      <c r="OHM15" s="218"/>
      <c r="OHN15" s="64"/>
      <c r="OHO15" s="64"/>
      <c r="OHX15" s="64"/>
      <c r="OIC15" s="218"/>
      <c r="OID15" s="64"/>
      <c r="OIE15" s="64"/>
      <c r="OIN15" s="64"/>
      <c r="OIS15" s="218"/>
      <c r="OIT15" s="64"/>
      <c r="OIU15" s="64"/>
      <c r="OJD15" s="64"/>
      <c r="OJI15" s="218"/>
      <c r="OJJ15" s="64"/>
      <c r="OJK15" s="64"/>
      <c r="OJT15" s="64"/>
      <c r="OJY15" s="218"/>
      <c r="OJZ15" s="64"/>
      <c r="OKA15" s="64"/>
      <c r="OKJ15" s="64"/>
      <c r="OKO15" s="218"/>
      <c r="OKP15" s="64"/>
      <c r="OKQ15" s="64"/>
      <c r="OKZ15" s="64"/>
      <c r="OLE15" s="218"/>
      <c r="OLF15" s="64"/>
      <c r="OLG15" s="64"/>
      <c r="OLP15" s="64"/>
      <c r="OLU15" s="218"/>
      <c r="OLV15" s="64"/>
      <c r="OLW15" s="64"/>
      <c r="OMF15" s="64"/>
      <c r="OMK15" s="218"/>
      <c r="OML15" s="64"/>
      <c r="OMM15" s="64"/>
      <c r="OMV15" s="64"/>
      <c r="ONA15" s="218"/>
      <c r="ONB15" s="64"/>
      <c r="ONC15" s="64"/>
      <c r="ONL15" s="64"/>
      <c r="ONQ15" s="218"/>
      <c r="ONR15" s="64"/>
      <c r="ONS15" s="64"/>
      <c r="OOB15" s="64"/>
      <c r="OOG15" s="218"/>
      <c r="OOH15" s="64"/>
      <c r="OOI15" s="64"/>
      <c r="OOR15" s="64"/>
      <c r="OOW15" s="218"/>
      <c r="OOX15" s="64"/>
      <c r="OOY15" s="64"/>
      <c r="OPH15" s="64"/>
      <c r="OPM15" s="218"/>
      <c r="OPN15" s="64"/>
      <c r="OPO15" s="64"/>
      <c r="OPX15" s="64"/>
      <c r="OQC15" s="218"/>
      <c r="OQD15" s="64"/>
      <c r="OQE15" s="64"/>
      <c r="OQN15" s="64"/>
      <c r="OQS15" s="218"/>
      <c r="OQT15" s="64"/>
      <c r="OQU15" s="64"/>
      <c r="ORD15" s="64"/>
      <c r="ORI15" s="218"/>
      <c r="ORJ15" s="64"/>
      <c r="ORK15" s="64"/>
      <c r="ORT15" s="64"/>
      <c r="ORY15" s="218"/>
      <c r="ORZ15" s="64"/>
      <c r="OSA15" s="64"/>
      <c r="OSJ15" s="64"/>
      <c r="OSO15" s="218"/>
      <c r="OSP15" s="64"/>
      <c r="OSQ15" s="64"/>
      <c r="OSZ15" s="64"/>
      <c r="OTE15" s="218"/>
      <c r="OTF15" s="64"/>
      <c r="OTG15" s="64"/>
      <c r="OTP15" s="64"/>
      <c r="OTU15" s="218"/>
      <c r="OTV15" s="64"/>
      <c r="OTW15" s="64"/>
      <c r="OUF15" s="64"/>
      <c r="OUK15" s="218"/>
      <c r="OUL15" s="64"/>
      <c r="OUM15" s="64"/>
      <c r="OUV15" s="64"/>
      <c r="OVA15" s="218"/>
      <c r="OVB15" s="64"/>
      <c r="OVC15" s="64"/>
      <c r="OVL15" s="64"/>
      <c r="OVQ15" s="218"/>
      <c r="OVR15" s="64"/>
      <c r="OVS15" s="64"/>
      <c r="OWB15" s="64"/>
      <c r="OWG15" s="218"/>
      <c r="OWH15" s="64"/>
      <c r="OWI15" s="64"/>
      <c r="OWR15" s="64"/>
      <c r="OWW15" s="218"/>
      <c r="OWX15" s="64"/>
      <c r="OWY15" s="64"/>
      <c r="OXH15" s="64"/>
      <c r="OXM15" s="218"/>
      <c r="OXN15" s="64"/>
      <c r="OXO15" s="64"/>
      <c r="OXX15" s="64"/>
      <c r="OYC15" s="218"/>
      <c r="OYD15" s="64"/>
      <c r="OYE15" s="64"/>
      <c r="OYN15" s="64"/>
      <c r="OYS15" s="218"/>
      <c r="OYT15" s="64"/>
      <c r="OYU15" s="64"/>
      <c r="OZD15" s="64"/>
      <c r="OZI15" s="218"/>
      <c r="OZJ15" s="64"/>
      <c r="OZK15" s="64"/>
      <c r="OZT15" s="64"/>
      <c r="OZY15" s="218"/>
      <c r="OZZ15" s="64"/>
      <c r="PAA15" s="64"/>
      <c r="PAJ15" s="64"/>
      <c r="PAO15" s="218"/>
      <c r="PAP15" s="64"/>
      <c r="PAQ15" s="64"/>
      <c r="PAZ15" s="64"/>
      <c r="PBE15" s="218"/>
      <c r="PBF15" s="64"/>
      <c r="PBG15" s="64"/>
      <c r="PBP15" s="64"/>
      <c r="PBU15" s="218"/>
      <c r="PBV15" s="64"/>
      <c r="PBW15" s="64"/>
      <c r="PCF15" s="64"/>
      <c r="PCK15" s="218"/>
      <c r="PCL15" s="64"/>
      <c r="PCM15" s="64"/>
      <c r="PCV15" s="64"/>
      <c r="PDA15" s="218"/>
      <c r="PDB15" s="64"/>
      <c r="PDC15" s="64"/>
      <c r="PDL15" s="64"/>
      <c r="PDQ15" s="218"/>
      <c r="PDR15" s="64"/>
      <c r="PDS15" s="64"/>
      <c r="PEB15" s="64"/>
      <c r="PEG15" s="218"/>
      <c r="PEH15" s="64"/>
      <c r="PEI15" s="64"/>
      <c r="PER15" s="64"/>
      <c r="PEW15" s="218"/>
      <c r="PEX15" s="64"/>
      <c r="PEY15" s="64"/>
      <c r="PFH15" s="64"/>
      <c r="PFM15" s="218"/>
      <c r="PFN15" s="64"/>
      <c r="PFO15" s="64"/>
      <c r="PFX15" s="64"/>
      <c r="PGC15" s="218"/>
      <c r="PGD15" s="64"/>
      <c r="PGE15" s="64"/>
      <c r="PGN15" s="64"/>
      <c r="PGS15" s="218"/>
      <c r="PGT15" s="64"/>
      <c r="PGU15" s="64"/>
      <c r="PHD15" s="64"/>
      <c r="PHI15" s="218"/>
      <c r="PHJ15" s="64"/>
      <c r="PHK15" s="64"/>
      <c r="PHT15" s="64"/>
      <c r="PHY15" s="218"/>
      <c r="PHZ15" s="64"/>
      <c r="PIA15" s="64"/>
      <c r="PIJ15" s="64"/>
      <c r="PIO15" s="218"/>
      <c r="PIP15" s="64"/>
      <c r="PIQ15" s="64"/>
      <c r="PIZ15" s="64"/>
      <c r="PJE15" s="218"/>
      <c r="PJF15" s="64"/>
      <c r="PJG15" s="64"/>
      <c r="PJP15" s="64"/>
      <c r="PJU15" s="218"/>
      <c r="PJV15" s="64"/>
      <c r="PJW15" s="64"/>
      <c r="PKF15" s="64"/>
      <c r="PKK15" s="218"/>
      <c r="PKL15" s="64"/>
      <c r="PKM15" s="64"/>
      <c r="PKV15" s="64"/>
      <c r="PLA15" s="218"/>
      <c r="PLB15" s="64"/>
      <c r="PLC15" s="64"/>
      <c r="PLL15" s="64"/>
      <c r="PLQ15" s="218"/>
      <c r="PLR15" s="64"/>
      <c r="PLS15" s="64"/>
      <c r="PMB15" s="64"/>
      <c r="PMG15" s="218"/>
      <c r="PMH15" s="64"/>
      <c r="PMI15" s="64"/>
      <c r="PMR15" s="64"/>
      <c r="PMW15" s="218"/>
      <c r="PMX15" s="64"/>
      <c r="PMY15" s="64"/>
      <c r="PNH15" s="64"/>
      <c r="PNM15" s="218"/>
      <c r="PNN15" s="64"/>
      <c r="PNO15" s="64"/>
      <c r="PNX15" s="64"/>
      <c r="POC15" s="218"/>
      <c r="POD15" s="64"/>
      <c r="POE15" s="64"/>
      <c r="PON15" s="64"/>
      <c r="POS15" s="218"/>
      <c r="POT15" s="64"/>
      <c r="POU15" s="64"/>
      <c r="PPD15" s="64"/>
      <c r="PPI15" s="218"/>
      <c r="PPJ15" s="64"/>
      <c r="PPK15" s="64"/>
      <c r="PPT15" s="64"/>
      <c r="PPY15" s="218"/>
      <c r="PPZ15" s="64"/>
      <c r="PQA15" s="64"/>
      <c r="PQJ15" s="64"/>
      <c r="PQO15" s="218"/>
      <c r="PQP15" s="64"/>
      <c r="PQQ15" s="64"/>
      <c r="PQZ15" s="64"/>
      <c r="PRE15" s="218"/>
      <c r="PRF15" s="64"/>
      <c r="PRG15" s="64"/>
      <c r="PRP15" s="64"/>
      <c r="PRU15" s="218"/>
      <c r="PRV15" s="64"/>
      <c r="PRW15" s="64"/>
      <c r="PSF15" s="64"/>
      <c r="PSK15" s="218"/>
      <c r="PSL15" s="64"/>
      <c r="PSM15" s="64"/>
      <c r="PSV15" s="64"/>
      <c r="PTA15" s="218"/>
      <c r="PTB15" s="64"/>
      <c r="PTC15" s="64"/>
      <c r="PTL15" s="64"/>
      <c r="PTQ15" s="218"/>
      <c r="PTR15" s="64"/>
      <c r="PTS15" s="64"/>
      <c r="PUB15" s="64"/>
      <c r="PUG15" s="218"/>
      <c r="PUH15" s="64"/>
      <c r="PUI15" s="64"/>
      <c r="PUR15" s="64"/>
      <c r="PUW15" s="218"/>
      <c r="PUX15" s="64"/>
      <c r="PUY15" s="64"/>
      <c r="PVH15" s="64"/>
      <c r="PVM15" s="218"/>
      <c r="PVN15" s="64"/>
      <c r="PVO15" s="64"/>
      <c r="PVX15" s="64"/>
      <c r="PWC15" s="218"/>
      <c r="PWD15" s="64"/>
      <c r="PWE15" s="64"/>
      <c r="PWN15" s="64"/>
      <c r="PWS15" s="218"/>
      <c r="PWT15" s="64"/>
      <c r="PWU15" s="64"/>
      <c r="PXD15" s="64"/>
      <c r="PXI15" s="218"/>
      <c r="PXJ15" s="64"/>
      <c r="PXK15" s="64"/>
      <c r="PXT15" s="64"/>
      <c r="PXY15" s="218"/>
      <c r="PXZ15" s="64"/>
      <c r="PYA15" s="64"/>
      <c r="PYJ15" s="64"/>
      <c r="PYO15" s="218"/>
      <c r="PYP15" s="64"/>
      <c r="PYQ15" s="64"/>
      <c r="PYZ15" s="64"/>
      <c r="PZE15" s="218"/>
      <c r="PZF15" s="64"/>
      <c r="PZG15" s="64"/>
      <c r="PZP15" s="64"/>
      <c r="PZU15" s="218"/>
      <c r="PZV15" s="64"/>
      <c r="PZW15" s="64"/>
      <c r="QAF15" s="64"/>
      <c r="QAK15" s="218"/>
      <c r="QAL15" s="64"/>
      <c r="QAM15" s="64"/>
      <c r="QAV15" s="64"/>
      <c r="QBA15" s="218"/>
      <c r="QBB15" s="64"/>
      <c r="QBC15" s="64"/>
      <c r="QBL15" s="64"/>
      <c r="QBQ15" s="218"/>
      <c r="QBR15" s="64"/>
      <c r="QBS15" s="64"/>
      <c r="QCB15" s="64"/>
      <c r="QCG15" s="218"/>
      <c r="QCH15" s="64"/>
      <c r="QCI15" s="64"/>
      <c r="QCR15" s="64"/>
      <c r="QCW15" s="218"/>
      <c r="QCX15" s="64"/>
      <c r="QCY15" s="64"/>
      <c r="QDH15" s="64"/>
      <c r="QDM15" s="218"/>
      <c r="QDN15" s="64"/>
      <c r="QDO15" s="64"/>
      <c r="QDX15" s="64"/>
      <c r="QEC15" s="218"/>
      <c r="QED15" s="64"/>
      <c r="QEE15" s="64"/>
      <c r="QEN15" s="64"/>
      <c r="QES15" s="218"/>
      <c r="QET15" s="64"/>
      <c r="QEU15" s="64"/>
      <c r="QFD15" s="64"/>
      <c r="QFI15" s="218"/>
      <c r="QFJ15" s="64"/>
      <c r="QFK15" s="64"/>
      <c r="QFT15" s="64"/>
      <c r="QFY15" s="218"/>
      <c r="QFZ15" s="64"/>
      <c r="QGA15" s="64"/>
      <c r="QGJ15" s="64"/>
      <c r="QGO15" s="218"/>
      <c r="QGP15" s="64"/>
      <c r="QGQ15" s="64"/>
      <c r="QGZ15" s="64"/>
      <c r="QHE15" s="218"/>
      <c r="QHF15" s="64"/>
      <c r="QHG15" s="64"/>
      <c r="QHP15" s="64"/>
      <c r="QHU15" s="218"/>
      <c r="QHV15" s="64"/>
      <c r="QHW15" s="64"/>
      <c r="QIF15" s="64"/>
      <c r="QIK15" s="218"/>
      <c r="QIL15" s="64"/>
      <c r="QIM15" s="64"/>
      <c r="QIV15" s="64"/>
      <c r="QJA15" s="218"/>
      <c r="QJB15" s="64"/>
      <c r="QJC15" s="64"/>
      <c r="QJL15" s="64"/>
      <c r="QJQ15" s="218"/>
      <c r="QJR15" s="64"/>
      <c r="QJS15" s="64"/>
      <c r="QKB15" s="64"/>
      <c r="QKG15" s="218"/>
      <c r="QKH15" s="64"/>
      <c r="QKI15" s="64"/>
      <c r="QKR15" s="64"/>
      <c r="QKW15" s="218"/>
      <c r="QKX15" s="64"/>
      <c r="QKY15" s="64"/>
      <c r="QLH15" s="64"/>
      <c r="QLM15" s="218"/>
      <c r="QLN15" s="64"/>
      <c r="QLO15" s="64"/>
      <c r="QLX15" s="64"/>
      <c r="QMC15" s="218"/>
      <c r="QMD15" s="64"/>
      <c r="QME15" s="64"/>
      <c r="QMN15" s="64"/>
      <c r="QMS15" s="218"/>
      <c r="QMT15" s="64"/>
      <c r="QMU15" s="64"/>
      <c r="QND15" s="64"/>
      <c r="QNI15" s="218"/>
      <c r="QNJ15" s="64"/>
      <c r="QNK15" s="64"/>
      <c r="QNT15" s="64"/>
      <c r="QNY15" s="218"/>
      <c r="QNZ15" s="64"/>
      <c r="QOA15" s="64"/>
      <c r="QOJ15" s="64"/>
      <c r="QOO15" s="218"/>
      <c r="QOP15" s="64"/>
      <c r="QOQ15" s="64"/>
      <c r="QOZ15" s="64"/>
      <c r="QPE15" s="218"/>
      <c r="QPF15" s="64"/>
      <c r="QPG15" s="64"/>
      <c r="QPP15" s="64"/>
      <c r="QPU15" s="218"/>
      <c r="QPV15" s="64"/>
      <c r="QPW15" s="64"/>
      <c r="QQF15" s="64"/>
      <c r="QQK15" s="218"/>
      <c r="QQL15" s="64"/>
      <c r="QQM15" s="64"/>
      <c r="QQV15" s="64"/>
      <c r="QRA15" s="218"/>
      <c r="QRB15" s="64"/>
      <c r="QRC15" s="64"/>
      <c r="QRL15" s="64"/>
      <c r="QRQ15" s="218"/>
      <c r="QRR15" s="64"/>
      <c r="QRS15" s="64"/>
      <c r="QSB15" s="64"/>
      <c r="QSG15" s="218"/>
      <c r="QSH15" s="64"/>
      <c r="QSI15" s="64"/>
      <c r="QSR15" s="64"/>
      <c r="QSW15" s="218"/>
      <c r="QSX15" s="64"/>
      <c r="QSY15" s="64"/>
      <c r="QTH15" s="64"/>
      <c r="QTM15" s="218"/>
      <c r="QTN15" s="64"/>
      <c r="QTO15" s="64"/>
      <c r="QTX15" s="64"/>
      <c r="QUC15" s="218"/>
      <c r="QUD15" s="64"/>
      <c r="QUE15" s="64"/>
      <c r="QUN15" s="64"/>
      <c r="QUS15" s="218"/>
      <c r="QUT15" s="64"/>
      <c r="QUU15" s="64"/>
      <c r="QVD15" s="64"/>
      <c r="QVI15" s="218"/>
      <c r="QVJ15" s="64"/>
      <c r="QVK15" s="64"/>
      <c r="QVT15" s="64"/>
      <c r="QVY15" s="218"/>
      <c r="QVZ15" s="64"/>
      <c r="QWA15" s="64"/>
      <c r="QWJ15" s="64"/>
      <c r="QWO15" s="218"/>
      <c r="QWP15" s="64"/>
      <c r="QWQ15" s="64"/>
      <c r="QWZ15" s="64"/>
      <c r="QXE15" s="218"/>
      <c r="QXF15" s="64"/>
      <c r="QXG15" s="64"/>
      <c r="QXP15" s="64"/>
      <c r="QXU15" s="218"/>
      <c r="QXV15" s="64"/>
      <c r="QXW15" s="64"/>
      <c r="QYF15" s="64"/>
      <c r="QYK15" s="218"/>
      <c r="QYL15" s="64"/>
      <c r="QYM15" s="64"/>
      <c r="QYV15" s="64"/>
      <c r="QZA15" s="218"/>
      <c r="QZB15" s="64"/>
      <c r="QZC15" s="64"/>
      <c r="QZL15" s="64"/>
      <c r="QZQ15" s="218"/>
      <c r="QZR15" s="64"/>
      <c r="QZS15" s="64"/>
      <c r="RAB15" s="64"/>
      <c r="RAG15" s="218"/>
      <c r="RAH15" s="64"/>
      <c r="RAI15" s="64"/>
      <c r="RAR15" s="64"/>
      <c r="RAW15" s="218"/>
      <c r="RAX15" s="64"/>
      <c r="RAY15" s="64"/>
      <c r="RBH15" s="64"/>
      <c r="RBM15" s="218"/>
      <c r="RBN15" s="64"/>
      <c r="RBO15" s="64"/>
      <c r="RBX15" s="64"/>
      <c r="RCC15" s="218"/>
      <c r="RCD15" s="64"/>
      <c r="RCE15" s="64"/>
      <c r="RCN15" s="64"/>
      <c r="RCS15" s="218"/>
      <c r="RCT15" s="64"/>
      <c r="RCU15" s="64"/>
      <c r="RDD15" s="64"/>
      <c r="RDI15" s="218"/>
      <c r="RDJ15" s="64"/>
      <c r="RDK15" s="64"/>
      <c r="RDT15" s="64"/>
      <c r="RDY15" s="218"/>
      <c r="RDZ15" s="64"/>
      <c r="REA15" s="64"/>
      <c r="REJ15" s="64"/>
      <c r="REO15" s="218"/>
      <c r="REP15" s="64"/>
      <c r="REQ15" s="64"/>
      <c r="REZ15" s="64"/>
      <c r="RFE15" s="218"/>
      <c r="RFF15" s="64"/>
      <c r="RFG15" s="64"/>
      <c r="RFP15" s="64"/>
      <c r="RFU15" s="218"/>
      <c r="RFV15" s="64"/>
      <c r="RFW15" s="64"/>
      <c r="RGF15" s="64"/>
      <c r="RGK15" s="218"/>
      <c r="RGL15" s="64"/>
      <c r="RGM15" s="64"/>
      <c r="RGV15" s="64"/>
      <c r="RHA15" s="218"/>
      <c r="RHB15" s="64"/>
      <c r="RHC15" s="64"/>
      <c r="RHL15" s="64"/>
      <c r="RHQ15" s="218"/>
      <c r="RHR15" s="64"/>
      <c r="RHS15" s="64"/>
      <c r="RIB15" s="64"/>
      <c r="RIG15" s="218"/>
      <c r="RIH15" s="64"/>
      <c r="RII15" s="64"/>
      <c r="RIR15" s="64"/>
      <c r="RIW15" s="218"/>
      <c r="RIX15" s="64"/>
      <c r="RIY15" s="64"/>
      <c r="RJH15" s="64"/>
      <c r="RJM15" s="218"/>
      <c r="RJN15" s="64"/>
      <c r="RJO15" s="64"/>
      <c r="RJX15" s="64"/>
      <c r="RKC15" s="218"/>
      <c r="RKD15" s="64"/>
      <c r="RKE15" s="64"/>
      <c r="RKN15" s="64"/>
      <c r="RKS15" s="218"/>
      <c r="RKT15" s="64"/>
      <c r="RKU15" s="64"/>
      <c r="RLD15" s="64"/>
      <c r="RLI15" s="218"/>
      <c r="RLJ15" s="64"/>
      <c r="RLK15" s="64"/>
      <c r="RLT15" s="64"/>
      <c r="RLY15" s="218"/>
      <c r="RLZ15" s="64"/>
      <c r="RMA15" s="64"/>
      <c r="RMJ15" s="64"/>
      <c r="RMO15" s="218"/>
      <c r="RMP15" s="64"/>
      <c r="RMQ15" s="64"/>
      <c r="RMZ15" s="64"/>
      <c r="RNE15" s="218"/>
      <c r="RNF15" s="64"/>
      <c r="RNG15" s="64"/>
      <c r="RNP15" s="64"/>
      <c r="RNU15" s="218"/>
      <c r="RNV15" s="64"/>
      <c r="RNW15" s="64"/>
      <c r="ROF15" s="64"/>
      <c r="ROK15" s="218"/>
      <c r="ROL15" s="64"/>
      <c r="ROM15" s="64"/>
      <c r="ROV15" s="64"/>
      <c r="RPA15" s="218"/>
      <c r="RPB15" s="64"/>
      <c r="RPC15" s="64"/>
      <c r="RPL15" s="64"/>
      <c r="RPQ15" s="218"/>
      <c r="RPR15" s="64"/>
      <c r="RPS15" s="64"/>
      <c r="RQB15" s="64"/>
      <c r="RQG15" s="218"/>
      <c r="RQH15" s="64"/>
      <c r="RQI15" s="64"/>
      <c r="RQR15" s="64"/>
      <c r="RQW15" s="218"/>
      <c r="RQX15" s="64"/>
      <c r="RQY15" s="64"/>
      <c r="RRH15" s="64"/>
      <c r="RRM15" s="218"/>
      <c r="RRN15" s="64"/>
      <c r="RRO15" s="64"/>
      <c r="RRX15" s="64"/>
      <c r="RSC15" s="218"/>
      <c r="RSD15" s="64"/>
      <c r="RSE15" s="64"/>
      <c r="RSN15" s="64"/>
      <c r="RSS15" s="218"/>
      <c r="RST15" s="64"/>
      <c r="RSU15" s="64"/>
      <c r="RTD15" s="64"/>
      <c r="RTI15" s="218"/>
      <c r="RTJ15" s="64"/>
      <c r="RTK15" s="64"/>
      <c r="RTT15" s="64"/>
      <c r="RTY15" s="218"/>
      <c r="RTZ15" s="64"/>
      <c r="RUA15" s="64"/>
      <c r="RUJ15" s="64"/>
      <c r="RUO15" s="218"/>
      <c r="RUP15" s="64"/>
      <c r="RUQ15" s="64"/>
      <c r="RUZ15" s="64"/>
      <c r="RVE15" s="218"/>
      <c r="RVF15" s="64"/>
      <c r="RVG15" s="64"/>
      <c r="RVP15" s="64"/>
      <c r="RVU15" s="218"/>
      <c r="RVV15" s="64"/>
      <c r="RVW15" s="64"/>
      <c r="RWF15" s="64"/>
      <c r="RWK15" s="218"/>
      <c r="RWL15" s="64"/>
      <c r="RWM15" s="64"/>
      <c r="RWV15" s="64"/>
      <c r="RXA15" s="218"/>
      <c r="RXB15" s="64"/>
      <c r="RXC15" s="64"/>
      <c r="RXL15" s="64"/>
      <c r="RXQ15" s="218"/>
      <c r="RXR15" s="64"/>
      <c r="RXS15" s="64"/>
      <c r="RYB15" s="64"/>
      <c r="RYG15" s="218"/>
      <c r="RYH15" s="64"/>
      <c r="RYI15" s="64"/>
      <c r="RYR15" s="64"/>
      <c r="RYW15" s="218"/>
      <c r="RYX15" s="64"/>
      <c r="RYY15" s="64"/>
      <c r="RZH15" s="64"/>
      <c r="RZM15" s="218"/>
      <c r="RZN15" s="64"/>
      <c r="RZO15" s="64"/>
      <c r="RZX15" s="64"/>
      <c r="SAC15" s="218"/>
      <c r="SAD15" s="64"/>
      <c r="SAE15" s="64"/>
      <c r="SAN15" s="64"/>
      <c r="SAS15" s="218"/>
      <c r="SAT15" s="64"/>
      <c r="SAU15" s="64"/>
      <c r="SBD15" s="64"/>
      <c r="SBI15" s="218"/>
      <c r="SBJ15" s="64"/>
      <c r="SBK15" s="64"/>
      <c r="SBT15" s="64"/>
      <c r="SBY15" s="218"/>
      <c r="SBZ15" s="64"/>
      <c r="SCA15" s="64"/>
      <c r="SCJ15" s="64"/>
      <c r="SCO15" s="218"/>
      <c r="SCP15" s="64"/>
      <c r="SCQ15" s="64"/>
      <c r="SCZ15" s="64"/>
      <c r="SDE15" s="218"/>
      <c r="SDF15" s="64"/>
      <c r="SDG15" s="64"/>
      <c r="SDP15" s="64"/>
      <c r="SDU15" s="218"/>
      <c r="SDV15" s="64"/>
      <c r="SDW15" s="64"/>
      <c r="SEF15" s="64"/>
      <c r="SEK15" s="218"/>
      <c r="SEL15" s="64"/>
      <c r="SEM15" s="64"/>
      <c r="SEV15" s="64"/>
      <c r="SFA15" s="218"/>
      <c r="SFB15" s="64"/>
      <c r="SFC15" s="64"/>
      <c r="SFL15" s="64"/>
      <c r="SFQ15" s="218"/>
      <c r="SFR15" s="64"/>
      <c r="SFS15" s="64"/>
      <c r="SGB15" s="64"/>
      <c r="SGG15" s="218"/>
      <c r="SGH15" s="64"/>
      <c r="SGI15" s="64"/>
      <c r="SGR15" s="64"/>
      <c r="SGW15" s="218"/>
      <c r="SGX15" s="64"/>
      <c r="SGY15" s="64"/>
      <c r="SHH15" s="64"/>
      <c r="SHM15" s="218"/>
      <c r="SHN15" s="64"/>
      <c r="SHO15" s="64"/>
      <c r="SHX15" s="64"/>
      <c r="SIC15" s="218"/>
      <c r="SID15" s="64"/>
      <c r="SIE15" s="64"/>
      <c r="SIN15" s="64"/>
      <c r="SIS15" s="218"/>
      <c r="SIT15" s="64"/>
      <c r="SIU15" s="64"/>
      <c r="SJD15" s="64"/>
      <c r="SJI15" s="218"/>
      <c r="SJJ15" s="64"/>
      <c r="SJK15" s="64"/>
      <c r="SJT15" s="64"/>
      <c r="SJY15" s="218"/>
      <c r="SJZ15" s="64"/>
      <c r="SKA15" s="64"/>
      <c r="SKJ15" s="64"/>
      <c r="SKO15" s="218"/>
      <c r="SKP15" s="64"/>
      <c r="SKQ15" s="64"/>
      <c r="SKZ15" s="64"/>
      <c r="SLE15" s="218"/>
      <c r="SLF15" s="64"/>
      <c r="SLG15" s="64"/>
      <c r="SLP15" s="64"/>
      <c r="SLU15" s="218"/>
      <c r="SLV15" s="64"/>
      <c r="SLW15" s="64"/>
      <c r="SMF15" s="64"/>
      <c r="SMK15" s="218"/>
      <c r="SML15" s="64"/>
      <c r="SMM15" s="64"/>
      <c r="SMV15" s="64"/>
      <c r="SNA15" s="218"/>
      <c r="SNB15" s="64"/>
      <c r="SNC15" s="64"/>
      <c r="SNL15" s="64"/>
      <c r="SNQ15" s="218"/>
      <c r="SNR15" s="64"/>
      <c r="SNS15" s="64"/>
      <c r="SOB15" s="64"/>
      <c r="SOG15" s="218"/>
      <c r="SOH15" s="64"/>
      <c r="SOI15" s="64"/>
      <c r="SOR15" s="64"/>
      <c r="SOW15" s="218"/>
      <c r="SOX15" s="64"/>
      <c r="SOY15" s="64"/>
      <c r="SPH15" s="64"/>
      <c r="SPM15" s="218"/>
      <c r="SPN15" s="64"/>
      <c r="SPO15" s="64"/>
      <c r="SPX15" s="64"/>
      <c r="SQC15" s="218"/>
      <c r="SQD15" s="64"/>
      <c r="SQE15" s="64"/>
      <c r="SQN15" s="64"/>
      <c r="SQS15" s="218"/>
      <c r="SQT15" s="64"/>
      <c r="SQU15" s="64"/>
      <c r="SRD15" s="64"/>
      <c r="SRI15" s="218"/>
      <c r="SRJ15" s="64"/>
      <c r="SRK15" s="64"/>
      <c r="SRT15" s="64"/>
      <c r="SRY15" s="218"/>
      <c r="SRZ15" s="64"/>
      <c r="SSA15" s="64"/>
      <c r="SSJ15" s="64"/>
      <c r="SSO15" s="218"/>
      <c r="SSP15" s="64"/>
      <c r="SSQ15" s="64"/>
      <c r="SSZ15" s="64"/>
      <c r="STE15" s="218"/>
      <c r="STF15" s="64"/>
      <c r="STG15" s="64"/>
      <c r="STP15" s="64"/>
      <c r="STU15" s="218"/>
      <c r="STV15" s="64"/>
      <c r="STW15" s="64"/>
      <c r="SUF15" s="64"/>
      <c r="SUK15" s="218"/>
      <c r="SUL15" s="64"/>
      <c r="SUM15" s="64"/>
      <c r="SUV15" s="64"/>
      <c r="SVA15" s="218"/>
      <c r="SVB15" s="64"/>
      <c r="SVC15" s="64"/>
      <c r="SVL15" s="64"/>
      <c r="SVQ15" s="218"/>
      <c r="SVR15" s="64"/>
      <c r="SVS15" s="64"/>
      <c r="SWB15" s="64"/>
      <c r="SWG15" s="218"/>
      <c r="SWH15" s="64"/>
      <c r="SWI15" s="64"/>
      <c r="SWR15" s="64"/>
      <c r="SWW15" s="218"/>
      <c r="SWX15" s="64"/>
      <c r="SWY15" s="64"/>
      <c r="SXH15" s="64"/>
      <c r="SXM15" s="218"/>
      <c r="SXN15" s="64"/>
      <c r="SXO15" s="64"/>
      <c r="SXX15" s="64"/>
      <c r="SYC15" s="218"/>
      <c r="SYD15" s="64"/>
      <c r="SYE15" s="64"/>
      <c r="SYN15" s="64"/>
      <c r="SYS15" s="218"/>
      <c r="SYT15" s="64"/>
      <c r="SYU15" s="64"/>
      <c r="SZD15" s="64"/>
      <c r="SZI15" s="218"/>
      <c r="SZJ15" s="64"/>
      <c r="SZK15" s="64"/>
      <c r="SZT15" s="64"/>
      <c r="SZY15" s="218"/>
      <c r="SZZ15" s="64"/>
      <c r="TAA15" s="64"/>
      <c r="TAJ15" s="64"/>
      <c r="TAO15" s="218"/>
      <c r="TAP15" s="64"/>
      <c r="TAQ15" s="64"/>
      <c r="TAZ15" s="64"/>
      <c r="TBE15" s="218"/>
      <c r="TBF15" s="64"/>
      <c r="TBG15" s="64"/>
      <c r="TBP15" s="64"/>
      <c r="TBU15" s="218"/>
      <c r="TBV15" s="64"/>
      <c r="TBW15" s="64"/>
      <c r="TCF15" s="64"/>
      <c r="TCK15" s="218"/>
      <c r="TCL15" s="64"/>
      <c r="TCM15" s="64"/>
      <c r="TCV15" s="64"/>
      <c r="TDA15" s="218"/>
      <c r="TDB15" s="64"/>
      <c r="TDC15" s="64"/>
      <c r="TDL15" s="64"/>
      <c r="TDQ15" s="218"/>
      <c r="TDR15" s="64"/>
      <c r="TDS15" s="64"/>
      <c r="TEB15" s="64"/>
      <c r="TEG15" s="218"/>
      <c r="TEH15" s="64"/>
      <c r="TEI15" s="64"/>
      <c r="TER15" s="64"/>
      <c r="TEW15" s="218"/>
      <c r="TEX15" s="64"/>
      <c r="TEY15" s="64"/>
      <c r="TFH15" s="64"/>
      <c r="TFM15" s="218"/>
      <c r="TFN15" s="64"/>
      <c r="TFO15" s="64"/>
      <c r="TFX15" s="64"/>
      <c r="TGC15" s="218"/>
      <c r="TGD15" s="64"/>
      <c r="TGE15" s="64"/>
      <c r="TGN15" s="64"/>
      <c r="TGS15" s="218"/>
      <c r="TGT15" s="64"/>
      <c r="TGU15" s="64"/>
      <c r="THD15" s="64"/>
      <c r="THI15" s="218"/>
      <c r="THJ15" s="64"/>
      <c r="THK15" s="64"/>
      <c r="THT15" s="64"/>
      <c r="THY15" s="218"/>
      <c r="THZ15" s="64"/>
      <c r="TIA15" s="64"/>
      <c r="TIJ15" s="64"/>
      <c r="TIO15" s="218"/>
      <c r="TIP15" s="64"/>
      <c r="TIQ15" s="64"/>
      <c r="TIZ15" s="64"/>
      <c r="TJE15" s="218"/>
      <c r="TJF15" s="64"/>
      <c r="TJG15" s="64"/>
      <c r="TJP15" s="64"/>
      <c r="TJU15" s="218"/>
      <c r="TJV15" s="64"/>
      <c r="TJW15" s="64"/>
      <c r="TKF15" s="64"/>
      <c r="TKK15" s="218"/>
      <c r="TKL15" s="64"/>
      <c r="TKM15" s="64"/>
      <c r="TKV15" s="64"/>
      <c r="TLA15" s="218"/>
      <c r="TLB15" s="64"/>
      <c r="TLC15" s="64"/>
      <c r="TLL15" s="64"/>
      <c r="TLQ15" s="218"/>
      <c r="TLR15" s="64"/>
      <c r="TLS15" s="64"/>
      <c r="TMB15" s="64"/>
      <c r="TMG15" s="218"/>
      <c r="TMH15" s="64"/>
      <c r="TMI15" s="64"/>
      <c r="TMR15" s="64"/>
      <c r="TMW15" s="218"/>
      <c r="TMX15" s="64"/>
      <c r="TMY15" s="64"/>
      <c r="TNH15" s="64"/>
      <c r="TNM15" s="218"/>
      <c r="TNN15" s="64"/>
      <c r="TNO15" s="64"/>
      <c r="TNX15" s="64"/>
      <c r="TOC15" s="218"/>
      <c r="TOD15" s="64"/>
      <c r="TOE15" s="64"/>
      <c r="TON15" s="64"/>
      <c r="TOS15" s="218"/>
      <c r="TOT15" s="64"/>
      <c r="TOU15" s="64"/>
      <c r="TPD15" s="64"/>
      <c r="TPI15" s="218"/>
      <c r="TPJ15" s="64"/>
      <c r="TPK15" s="64"/>
      <c r="TPT15" s="64"/>
      <c r="TPY15" s="218"/>
      <c r="TPZ15" s="64"/>
      <c r="TQA15" s="64"/>
      <c r="TQJ15" s="64"/>
      <c r="TQO15" s="218"/>
      <c r="TQP15" s="64"/>
      <c r="TQQ15" s="64"/>
      <c r="TQZ15" s="64"/>
      <c r="TRE15" s="218"/>
      <c r="TRF15" s="64"/>
      <c r="TRG15" s="64"/>
      <c r="TRP15" s="64"/>
      <c r="TRU15" s="218"/>
      <c r="TRV15" s="64"/>
      <c r="TRW15" s="64"/>
      <c r="TSF15" s="64"/>
      <c r="TSK15" s="218"/>
      <c r="TSL15" s="64"/>
      <c r="TSM15" s="64"/>
      <c r="TSV15" s="64"/>
      <c r="TTA15" s="218"/>
      <c r="TTB15" s="64"/>
      <c r="TTC15" s="64"/>
      <c r="TTL15" s="64"/>
      <c r="TTQ15" s="218"/>
      <c r="TTR15" s="64"/>
      <c r="TTS15" s="64"/>
      <c r="TUB15" s="64"/>
      <c r="TUG15" s="218"/>
      <c r="TUH15" s="64"/>
      <c r="TUI15" s="64"/>
      <c r="TUR15" s="64"/>
      <c r="TUW15" s="218"/>
      <c r="TUX15" s="64"/>
      <c r="TUY15" s="64"/>
      <c r="TVH15" s="64"/>
      <c r="TVM15" s="218"/>
      <c r="TVN15" s="64"/>
      <c r="TVO15" s="64"/>
      <c r="TVX15" s="64"/>
      <c r="TWC15" s="218"/>
      <c r="TWD15" s="64"/>
      <c r="TWE15" s="64"/>
      <c r="TWN15" s="64"/>
      <c r="TWS15" s="218"/>
      <c r="TWT15" s="64"/>
      <c r="TWU15" s="64"/>
      <c r="TXD15" s="64"/>
      <c r="TXI15" s="218"/>
      <c r="TXJ15" s="64"/>
      <c r="TXK15" s="64"/>
      <c r="TXT15" s="64"/>
      <c r="TXY15" s="218"/>
      <c r="TXZ15" s="64"/>
      <c r="TYA15" s="64"/>
      <c r="TYJ15" s="64"/>
      <c r="TYO15" s="218"/>
      <c r="TYP15" s="64"/>
      <c r="TYQ15" s="64"/>
      <c r="TYZ15" s="64"/>
      <c r="TZE15" s="218"/>
      <c r="TZF15" s="64"/>
      <c r="TZG15" s="64"/>
      <c r="TZP15" s="64"/>
      <c r="TZU15" s="218"/>
      <c r="TZV15" s="64"/>
      <c r="TZW15" s="64"/>
      <c r="UAF15" s="64"/>
      <c r="UAK15" s="218"/>
      <c r="UAL15" s="64"/>
      <c r="UAM15" s="64"/>
      <c r="UAV15" s="64"/>
      <c r="UBA15" s="218"/>
      <c r="UBB15" s="64"/>
      <c r="UBC15" s="64"/>
      <c r="UBL15" s="64"/>
      <c r="UBQ15" s="218"/>
      <c r="UBR15" s="64"/>
      <c r="UBS15" s="64"/>
      <c r="UCB15" s="64"/>
      <c r="UCG15" s="218"/>
      <c r="UCH15" s="64"/>
      <c r="UCI15" s="64"/>
      <c r="UCR15" s="64"/>
      <c r="UCW15" s="218"/>
      <c r="UCX15" s="64"/>
      <c r="UCY15" s="64"/>
      <c r="UDH15" s="64"/>
      <c r="UDM15" s="218"/>
      <c r="UDN15" s="64"/>
      <c r="UDO15" s="64"/>
      <c r="UDX15" s="64"/>
      <c r="UEC15" s="218"/>
      <c r="UED15" s="64"/>
      <c r="UEE15" s="64"/>
      <c r="UEN15" s="64"/>
      <c r="UES15" s="218"/>
      <c r="UET15" s="64"/>
      <c r="UEU15" s="64"/>
      <c r="UFD15" s="64"/>
      <c r="UFI15" s="218"/>
      <c r="UFJ15" s="64"/>
      <c r="UFK15" s="64"/>
      <c r="UFT15" s="64"/>
      <c r="UFY15" s="218"/>
      <c r="UFZ15" s="64"/>
      <c r="UGA15" s="64"/>
      <c r="UGJ15" s="64"/>
      <c r="UGO15" s="218"/>
      <c r="UGP15" s="64"/>
      <c r="UGQ15" s="64"/>
      <c r="UGZ15" s="64"/>
      <c r="UHE15" s="218"/>
      <c r="UHF15" s="64"/>
      <c r="UHG15" s="64"/>
      <c r="UHP15" s="64"/>
      <c r="UHU15" s="218"/>
      <c r="UHV15" s="64"/>
      <c r="UHW15" s="64"/>
      <c r="UIF15" s="64"/>
      <c r="UIK15" s="218"/>
      <c r="UIL15" s="64"/>
      <c r="UIM15" s="64"/>
      <c r="UIV15" s="64"/>
      <c r="UJA15" s="218"/>
      <c r="UJB15" s="64"/>
      <c r="UJC15" s="64"/>
      <c r="UJL15" s="64"/>
      <c r="UJQ15" s="218"/>
      <c r="UJR15" s="64"/>
      <c r="UJS15" s="64"/>
      <c r="UKB15" s="64"/>
      <c r="UKG15" s="218"/>
      <c r="UKH15" s="64"/>
      <c r="UKI15" s="64"/>
      <c r="UKR15" s="64"/>
      <c r="UKW15" s="218"/>
      <c r="UKX15" s="64"/>
      <c r="UKY15" s="64"/>
      <c r="ULH15" s="64"/>
      <c r="ULM15" s="218"/>
      <c r="ULN15" s="64"/>
      <c r="ULO15" s="64"/>
      <c r="ULX15" s="64"/>
      <c r="UMC15" s="218"/>
      <c r="UMD15" s="64"/>
      <c r="UME15" s="64"/>
      <c r="UMN15" s="64"/>
      <c r="UMS15" s="218"/>
      <c r="UMT15" s="64"/>
      <c r="UMU15" s="64"/>
      <c r="UND15" s="64"/>
      <c r="UNI15" s="218"/>
      <c r="UNJ15" s="64"/>
      <c r="UNK15" s="64"/>
      <c r="UNT15" s="64"/>
      <c r="UNY15" s="218"/>
      <c r="UNZ15" s="64"/>
      <c r="UOA15" s="64"/>
      <c r="UOJ15" s="64"/>
      <c r="UOO15" s="218"/>
      <c r="UOP15" s="64"/>
      <c r="UOQ15" s="64"/>
      <c r="UOZ15" s="64"/>
      <c r="UPE15" s="218"/>
      <c r="UPF15" s="64"/>
      <c r="UPG15" s="64"/>
      <c r="UPP15" s="64"/>
      <c r="UPU15" s="218"/>
      <c r="UPV15" s="64"/>
      <c r="UPW15" s="64"/>
      <c r="UQF15" s="64"/>
      <c r="UQK15" s="218"/>
      <c r="UQL15" s="64"/>
      <c r="UQM15" s="64"/>
      <c r="UQV15" s="64"/>
      <c r="URA15" s="218"/>
      <c r="URB15" s="64"/>
      <c r="URC15" s="64"/>
      <c r="URL15" s="64"/>
      <c r="URQ15" s="218"/>
      <c r="URR15" s="64"/>
      <c r="URS15" s="64"/>
      <c r="USB15" s="64"/>
      <c r="USG15" s="218"/>
      <c r="USH15" s="64"/>
      <c r="USI15" s="64"/>
      <c r="USR15" s="64"/>
      <c r="USW15" s="218"/>
      <c r="USX15" s="64"/>
      <c r="USY15" s="64"/>
      <c r="UTH15" s="64"/>
      <c r="UTM15" s="218"/>
      <c r="UTN15" s="64"/>
      <c r="UTO15" s="64"/>
      <c r="UTX15" s="64"/>
      <c r="UUC15" s="218"/>
      <c r="UUD15" s="64"/>
      <c r="UUE15" s="64"/>
      <c r="UUN15" s="64"/>
      <c r="UUS15" s="218"/>
      <c r="UUT15" s="64"/>
      <c r="UUU15" s="64"/>
      <c r="UVD15" s="64"/>
      <c r="UVI15" s="218"/>
      <c r="UVJ15" s="64"/>
      <c r="UVK15" s="64"/>
      <c r="UVT15" s="64"/>
      <c r="UVY15" s="218"/>
      <c r="UVZ15" s="64"/>
      <c r="UWA15" s="64"/>
      <c r="UWJ15" s="64"/>
      <c r="UWO15" s="218"/>
      <c r="UWP15" s="64"/>
      <c r="UWQ15" s="64"/>
      <c r="UWZ15" s="64"/>
      <c r="UXE15" s="218"/>
      <c r="UXF15" s="64"/>
      <c r="UXG15" s="64"/>
      <c r="UXP15" s="64"/>
      <c r="UXU15" s="218"/>
      <c r="UXV15" s="64"/>
      <c r="UXW15" s="64"/>
      <c r="UYF15" s="64"/>
      <c r="UYK15" s="218"/>
      <c r="UYL15" s="64"/>
      <c r="UYM15" s="64"/>
      <c r="UYV15" s="64"/>
      <c r="UZA15" s="218"/>
      <c r="UZB15" s="64"/>
      <c r="UZC15" s="64"/>
      <c r="UZL15" s="64"/>
      <c r="UZQ15" s="218"/>
      <c r="UZR15" s="64"/>
      <c r="UZS15" s="64"/>
      <c r="VAB15" s="64"/>
      <c r="VAG15" s="218"/>
      <c r="VAH15" s="64"/>
      <c r="VAI15" s="64"/>
      <c r="VAR15" s="64"/>
      <c r="VAW15" s="218"/>
      <c r="VAX15" s="64"/>
      <c r="VAY15" s="64"/>
      <c r="VBH15" s="64"/>
      <c r="VBM15" s="218"/>
      <c r="VBN15" s="64"/>
      <c r="VBO15" s="64"/>
      <c r="VBX15" s="64"/>
      <c r="VCC15" s="218"/>
      <c r="VCD15" s="64"/>
      <c r="VCE15" s="64"/>
      <c r="VCN15" s="64"/>
      <c r="VCS15" s="218"/>
      <c r="VCT15" s="64"/>
      <c r="VCU15" s="64"/>
      <c r="VDD15" s="64"/>
      <c r="VDI15" s="218"/>
      <c r="VDJ15" s="64"/>
      <c r="VDK15" s="64"/>
      <c r="VDT15" s="64"/>
      <c r="VDY15" s="218"/>
      <c r="VDZ15" s="64"/>
      <c r="VEA15" s="64"/>
      <c r="VEJ15" s="64"/>
      <c r="VEO15" s="218"/>
      <c r="VEP15" s="64"/>
      <c r="VEQ15" s="64"/>
      <c r="VEZ15" s="64"/>
      <c r="VFE15" s="218"/>
      <c r="VFF15" s="64"/>
      <c r="VFG15" s="64"/>
      <c r="VFP15" s="64"/>
      <c r="VFU15" s="218"/>
      <c r="VFV15" s="64"/>
      <c r="VFW15" s="64"/>
      <c r="VGF15" s="64"/>
      <c r="VGK15" s="218"/>
      <c r="VGL15" s="64"/>
      <c r="VGM15" s="64"/>
      <c r="VGV15" s="64"/>
      <c r="VHA15" s="218"/>
      <c r="VHB15" s="64"/>
      <c r="VHC15" s="64"/>
      <c r="VHL15" s="64"/>
      <c r="VHQ15" s="218"/>
      <c r="VHR15" s="64"/>
      <c r="VHS15" s="64"/>
      <c r="VIB15" s="64"/>
      <c r="VIG15" s="218"/>
      <c r="VIH15" s="64"/>
      <c r="VII15" s="64"/>
      <c r="VIR15" s="64"/>
      <c r="VIW15" s="218"/>
      <c r="VIX15" s="64"/>
      <c r="VIY15" s="64"/>
      <c r="VJH15" s="64"/>
      <c r="VJM15" s="218"/>
      <c r="VJN15" s="64"/>
      <c r="VJO15" s="64"/>
      <c r="VJX15" s="64"/>
      <c r="VKC15" s="218"/>
      <c r="VKD15" s="64"/>
      <c r="VKE15" s="64"/>
      <c r="VKN15" s="64"/>
      <c r="VKS15" s="218"/>
      <c r="VKT15" s="64"/>
      <c r="VKU15" s="64"/>
      <c r="VLD15" s="64"/>
      <c r="VLI15" s="218"/>
      <c r="VLJ15" s="64"/>
      <c r="VLK15" s="64"/>
      <c r="VLT15" s="64"/>
      <c r="VLY15" s="218"/>
      <c r="VLZ15" s="64"/>
      <c r="VMA15" s="64"/>
      <c r="VMJ15" s="64"/>
      <c r="VMO15" s="218"/>
      <c r="VMP15" s="64"/>
      <c r="VMQ15" s="64"/>
      <c r="VMZ15" s="64"/>
      <c r="VNE15" s="218"/>
      <c r="VNF15" s="64"/>
      <c r="VNG15" s="64"/>
      <c r="VNP15" s="64"/>
      <c r="VNU15" s="218"/>
      <c r="VNV15" s="64"/>
      <c r="VNW15" s="64"/>
      <c r="VOF15" s="64"/>
      <c r="VOK15" s="218"/>
      <c r="VOL15" s="64"/>
      <c r="VOM15" s="64"/>
      <c r="VOV15" s="64"/>
      <c r="VPA15" s="218"/>
      <c r="VPB15" s="64"/>
      <c r="VPC15" s="64"/>
      <c r="VPL15" s="64"/>
      <c r="VPQ15" s="218"/>
      <c r="VPR15" s="64"/>
      <c r="VPS15" s="64"/>
      <c r="VQB15" s="64"/>
      <c r="VQG15" s="218"/>
      <c r="VQH15" s="64"/>
      <c r="VQI15" s="64"/>
      <c r="VQR15" s="64"/>
      <c r="VQW15" s="218"/>
      <c r="VQX15" s="64"/>
      <c r="VQY15" s="64"/>
      <c r="VRH15" s="64"/>
      <c r="VRM15" s="218"/>
      <c r="VRN15" s="64"/>
      <c r="VRO15" s="64"/>
      <c r="VRX15" s="64"/>
      <c r="VSC15" s="218"/>
      <c r="VSD15" s="64"/>
      <c r="VSE15" s="64"/>
      <c r="VSN15" s="64"/>
      <c r="VSS15" s="218"/>
      <c r="VST15" s="64"/>
      <c r="VSU15" s="64"/>
      <c r="VTD15" s="64"/>
      <c r="VTI15" s="218"/>
      <c r="VTJ15" s="64"/>
      <c r="VTK15" s="64"/>
      <c r="VTT15" s="64"/>
      <c r="VTY15" s="218"/>
      <c r="VTZ15" s="64"/>
      <c r="VUA15" s="64"/>
      <c r="VUJ15" s="64"/>
      <c r="VUO15" s="218"/>
      <c r="VUP15" s="64"/>
      <c r="VUQ15" s="64"/>
      <c r="VUZ15" s="64"/>
      <c r="VVE15" s="218"/>
      <c r="VVF15" s="64"/>
      <c r="VVG15" s="64"/>
      <c r="VVP15" s="64"/>
      <c r="VVU15" s="218"/>
      <c r="VVV15" s="64"/>
      <c r="VVW15" s="64"/>
      <c r="VWF15" s="64"/>
      <c r="VWK15" s="218"/>
      <c r="VWL15" s="64"/>
      <c r="VWM15" s="64"/>
      <c r="VWV15" s="64"/>
      <c r="VXA15" s="218"/>
      <c r="VXB15" s="64"/>
      <c r="VXC15" s="64"/>
      <c r="VXL15" s="64"/>
      <c r="VXQ15" s="218"/>
      <c r="VXR15" s="64"/>
      <c r="VXS15" s="64"/>
      <c r="VYB15" s="64"/>
      <c r="VYG15" s="218"/>
      <c r="VYH15" s="64"/>
      <c r="VYI15" s="64"/>
      <c r="VYR15" s="64"/>
      <c r="VYW15" s="218"/>
      <c r="VYX15" s="64"/>
      <c r="VYY15" s="64"/>
      <c r="VZH15" s="64"/>
      <c r="VZM15" s="218"/>
      <c r="VZN15" s="64"/>
      <c r="VZO15" s="64"/>
      <c r="VZX15" s="64"/>
      <c r="WAC15" s="218"/>
      <c r="WAD15" s="64"/>
      <c r="WAE15" s="64"/>
      <c r="WAN15" s="64"/>
      <c r="WAS15" s="218"/>
      <c r="WAT15" s="64"/>
      <c r="WAU15" s="64"/>
      <c r="WBD15" s="64"/>
      <c r="WBI15" s="218"/>
      <c r="WBJ15" s="64"/>
      <c r="WBK15" s="64"/>
      <c r="WBT15" s="64"/>
      <c r="WBY15" s="218"/>
      <c r="WBZ15" s="64"/>
      <c r="WCA15" s="64"/>
      <c r="WCJ15" s="64"/>
      <c r="WCO15" s="218"/>
      <c r="WCP15" s="64"/>
      <c r="WCQ15" s="64"/>
      <c r="WCZ15" s="64"/>
      <c r="WDE15" s="218"/>
      <c r="WDF15" s="64"/>
      <c r="WDG15" s="64"/>
      <c r="WDP15" s="64"/>
      <c r="WDU15" s="218"/>
      <c r="WDV15" s="64"/>
      <c r="WDW15" s="64"/>
      <c r="WEF15" s="64"/>
      <c r="WEK15" s="218"/>
      <c r="WEL15" s="64"/>
      <c r="WEM15" s="64"/>
      <c r="WEV15" s="64"/>
      <c r="WFA15" s="218"/>
      <c r="WFB15" s="64"/>
      <c r="WFC15" s="64"/>
      <c r="WFL15" s="64"/>
      <c r="WFQ15" s="218"/>
      <c r="WFR15" s="64"/>
      <c r="WFS15" s="64"/>
      <c r="WGB15" s="64"/>
      <c r="WGG15" s="218"/>
      <c r="WGH15" s="64"/>
      <c r="WGI15" s="64"/>
      <c r="WGR15" s="64"/>
      <c r="WGW15" s="218"/>
      <c r="WGX15" s="64"/>
      <c r="WGY15" s="64"/>
      <c r="WHH15" s="64"/>
      <c r="WHM15" s="218"/>
      <c r="WHN15" s="64"/>
      <c r="WHO15" s="64"/>
      <c r="WHX15" s="64"/>
      <c r="WIC15" s="218"/>
      <c r="WID15" s="64"/>
      <c r="WIE15" s="64"/>
      <c r="WIN15" s="64"/>
      <c r="WIS15" s="218"/>
      <c r="WIT15" s="64"/>
      <c r="WIU15" s="64"/>
      <c r="WJD15" s="64"/>
      <c r="WJI15" s="218"/>
      <c r="WJJ15" s="64"/>
      <c r="WJK15" s="64"/>
      <c r="WJT15" s="64"/>
      <c r="WJY15" s="218"/>
      <c r="WJZ15" s="64"/>
      <c r="WKA15" s="64"/>
      <c r="WKJ15" s="64"/>
      <c r="WKO15" s="218"/>
      <c r="WKP15" s="64"/>
      <c r="WKQ15" s="64"/>
      <c r="WKZ15" s="64"/>
      <c r="WLE15" s="218"/>
      <c r="WLF15" s="64"/>
      <c r="WLG15" s="64"/>
      <c r="WLP15" s="64"/>
      <c r="WLU15" s="218"/>
      <c r="WLV15" s="64"/>
      <c r="WLW15" s="64"/>
      <c r="WMF15" s="64"/>
      <c r="WMK15" s="218"/>
      <c r="WML15" s="64"/>
      <c r="WMM15" s="64"/>
      <c r="WMV15" s="64"/>
      <c r="WNA15" s="218"/>
      <c r="WNB15" s="64"/>
      <c r="WNC15" s="64"/>
      <c r="WNL15" s="64"/>
      <c r="WNQ15" s="218"/>
      <c r="WNR15" s="64"/>
      <c r="WNS15" s="64"/>
      <c r="WOB15" s="64"/>
      <c r="WOG15" s="218"/>
      <c r="WOH15" s="64"/>
      <c r="WOI15" s="64"/>
      <c r="WOR15" s="64"/>
      <c r="WOW15" s="218"/>
      <c r="WOX15" s="64"/>
      <c r="WOY15" s="64"/>
      <c r="WPH15" s="64"/>
      <c r="WPM15" s="218"/>
      <c r="WPN15" s="64"/>
      <c r="WPO15" s="64"/>
      <c r="WPX15" s="64"/>
      <c r="WQC15" s="218"/>
      <c r="WQD15" s="64"/>
      <c r="WQE15" s="64"/>
      <c r="WQN15" s="64"/>
      <c r="WQS15" s="218"/>
      <c r="WQT15" s="64"/>
      <c r="WQU15" s="64"/>
      <c r="WRD15" s="64"/>
      <c r="WRI15" s="218"/>
      <c r="WRJ15" s="64"/>
      <c r="WRK15" s="64"/>
      <c r="WRT15" s="64"/>
      <c r="WRY15" s="218"/>
      <c r="WRZ15" s="64"/>
      <c r="WSA15" s="64"/>
      <c r="WSJ15" s="64"/>
      <c r="WSO15" s="218"/>
      <c r="WSP15" s="64"/>
      <c r="WSQ15" s="64"/>
      <c r="WSZ15" s="64"/>
      <c r="WTE15" s="218"/>
      <c r="WTF15" s="64"/>
      <c r="WTG15" s="64"/>
      <c r="WTP15" s="64"/>
      <c r="WTU15" s="218"/>
      <c r="WTV15" s="64"/>
      <c r="WTW15" s="64"/>
      <c r="WUF15" s="64"/>
      <c r="WUK15" s="218"/>
      <c r="WUL15" s="64"/>
      <c r="WUM15" s="64"/>
      <c r="WUV15" s="64"/>
      <c r="WVA15" s="218"/>
      <c r="WVB15" s="64"/>
      <c r="WVC15" s="64"/>
      <c r="WVL15" s="64"/>
      <c r="WVQ15" s="218"/>
      <c r="WVR15" s="64"/>
      <c r="WVS15" s="64"/>
      <c r="WWB15" s="64"/>
      <c r="WWG15" s="218"/>
      <c r="WWH15" s="64"/>
      <c r="WWI15" s="64"/>
      <c r="WWR15" s="64"/>
      <c r="WWW15" s="218"/>
      <c r="WWX15" s="64"/>
      <c r="WWY15" s="64"/>
      <c r="WXH15" s="64"/>
      <c r="WXM15" s="218"/>
      <c r="WXN15" s="64"/>
      <c r="WXO15" s="64"/>
      <c r="WXX15" s="64"/>
      <c r="WYC15" s="218"/>
      <c r="WYD15" s="64"/>
      <c r="WYE15" s="64"/>
      <c r="WYN15" s="64"/>
      <c r="WYS15" s="218"/>
      <c r="WYT15" s="64"/>
      <c r="WYU15" s="64"/>
      <c r="WZD15" s="64"/>
      <c r="WZI15" s="218"/>
      <c r="WZJ15" s="64"/>
      <c r="WZK15" s="64"/>
      <c r="WZT15" s="64"/>
      <c r="WZY15" s="218"/>
      <c r="WZZ15" s="64"/>
      <c r="XAA15" s="64"/>
      <c r="XAJ15" s="64"/>
      <c r="XAO15" s="218"/>
      <c r="XAP15" s="64"/>
      <c r="XAQ15" s="64"/>
      <c r="XAZ15" s="64"/>
      <c r="XBE15" s="218"/>
      <c r="XBF15" s="64"/>
      <c r="XBG15" s="64"/>
      <c r="XBP15" s="64"/>
      <c r="XBU15" s="218"/>
      <c r="XBV15" s="64"/>
      <c r="XBW15" s="64"/>
      <c r="XCF15" s="64"/>
      <c r="XCK15" s="218"/>
      <c r="XCL15" s="64"/>
      <c r="XCM15" s="64"/>
      <c r="XCV15" s="64"/>
      <c r="XDA15" s="218"/>
      <c r="XDB15" s="64"/>
      <c r="XDC15" s="64"/>
      <c r="XDL15" s="64"/>
      <c r="XDQ15" s="218"/>
      <c r="XDR15" s="64"/>
      <c r="XDS15" s="64"/>
      <c r="XEB15" s="64"/>
      <c r="XEG15" s="218"/>
      <c r="XEH15" s="64"/>
      <c r="XEI15" s="64"/>
      <c r="XER15" s="64"/>
    </row>
    <row r="16" spans="1:1019 1028:2043 2052:3067 3076:4091 4100:5115 5124:6139 6148:7163 7172:8187 8196:9211 9220:10235 10244:11259 11268:12283 12292:13307 13316:14331 14340:15355 15364:16372" ht="15.5" x14ac:dyDescent="0.25">
      <c r="A16" s="218"/>
      <c r="B16" s="67" t="s">
        <v>1255</v>
      </c>
      <c r="C16" s="68">
        <v>0</v>
      </c>
      <c r="D16" s="68">
        <v>0</v>
      </c>
      <c r="E16" s="69">
        <v>43.63183342</v>
      </c>
      <c r="F16" s="70" t="s">
        <v>940</v>
      </c>
      <c r="G16" s="71">
        <v>0</v>
      </c>
      <c r="H16" s="72">
        <v>0</v>
      </c>
      <c r="I16" s="63"/>
      <c r="J16" s="63"/>
      <c r="K16" s="64"/>
      <c r="T16" s="64"/>
      <c r="Y16" s="218"/>
      <c r="Z16" s="64"/>
      <c r="AA16" s="64"/>
      <c r="AJ16" s="64"/>
      <c r="AO16" s="218"/>
      <c r="AP16" s="64"/>
      <c r="AQ16" s="64"/>
      <c r="AZ16" s="64"/>
      <c r="BE16" s="218"/>
      <c r="BF16" s="64"/>
      <c r="BG16" s="64"/>
      <c r="BP16" s="64"/>
      <c r="BU16" s="218"/>
      <c r="BV16" s="64"/>
      <c r="BW16" s="64"/>
      <c r="CF16" s="64"/>
      <c r="CK16" s="218"/>
      <c r="CL16" s="64"/>
      <c r="CM16" s="64"/>
      <c r="CV16" s="64"/>
      <c r="DA16" s="218"/>
      <c r="DB16" s="64"/>
      <c r="DC16" s="64"/>
      <c r="DL16" s="64"/>
      <c r="DQ16" s="218"/>
      <c r="DR16" s="64"/>
      <c r="DS16" s="64"/>
      <c r="EB16" s="64"/>
      <c r="EG16" s="218"/>
      <c r="EH16" s="64"/>
      <c r="EI16" s="64"/>
      <c r="ER16" s="64"/>
      <c r="EW16" s="218"/>
      <c r="EX16" s="64"/>
      <c r="EY16" s="64"/>
      <c r="FH16" s="64"/>
      <c r="FM16" s="218"/>
      <c r="FN16" s="64"/>
      <c r="FO16" s="64"/>
      <c r="FX16" s="64"/>
      <c r="GC16" s="218"/>
      <c r="GD16" s="64"/>
      <c r="GE16" s="64"/>
      <c r="GN16" s="64"/>
      <c r="GS16" s="218"/>
      <c r="GT16" s="64"/>
      <c r="GU16" s="64"/>
      <c r="HD16" s="64"/>
      <c r="HI16" s="218"/>
      <c r="HJ16" s="64"/>
      <c r="HK16" s="64"/>
      <c r="HT16" s="64"/>
      <c r="HY16" s="218"/>
      <c r="HZ16" s="64"/>
      <c r="IA16" s="64"/>
      <c r="IJ16" s="64"/>
      <c r="IO16" s="218"/>
      <c r="IP16" s="64"/>
      <c r="IQ16" s="64"/>
      <c r="IZ16" s="64"/>
      <c r="JE16" s="218"/>
      <c r="JF16" s="64"/>
      <c r="JG16" s="64"/>
      <c r="JP16" s="64"/>
      <c r="JU16" s="218"/>
      <c r="JV16" s="64"/>
      <c r="JW16" s="64"/>
      <c r="KF16" s="64"/>
      <c r="KK16" s="218"/>
      <c r="KL16" s="64"/>
      <c r="KM16" s="64"/>
      <c r="KV16" s="64"/>
      <c r="LA16" s="218"/>
      <c r="LB16" s="64"/>
      <c r="LC16" s="64"/>
      <c r="LL16" s="64"/>
      <c r="LQ16" s="218"/>
      <c r="LR16" s="64"/>
      <c r="LS16" s="64"/>
      <c r="MB16" s="64"/>
      <c r="MG16" s="218"/>
      <c r="MH16" s="64"/>
      <c r="MI16" s="64"/>
      <c r="MR16" s="64"/>
      <c r="MW16" s="218"/>
      <c r="MX16" s="64"/>
      <c r="MY16" s="64"/>
      <c r="NH16" s="64"/>
      <c r="NM16" s="218"/>
      <c r="NN16" s="64"/>
      <c r="NO16" s="64"/>
      <c r="NX16" s="64"/>
      <c r="OC16" s="218"/>
      <c r="OD16" s="64"/>
      <c r="OE16" s="64"/>
      <c r="ON16" s="64"/>
      <c r="OS16" s="218"/>
      <c r="OT16" s="64"/>
      <c r="OU16" s="64"/>
      <c r="PD16" s="64"/>
      <c r="PI16" s="218"/>
      <c r="PJ16" s="64"/>
      <c r="PK16" s="64"/>
      <c r="PT16" s="64"/>
      <c r="PY16" s="218"/>
      <c r="PZ16" s="64"/>
      <c r="QA16" s="64"/>
      <c r="QJ16" s="64"/>
      <c r="QO16" s="218"/>
      <c r="QP16" s="64"/>
      <c r="QQ16" s="64"/>
      <c r="QZ16" s="64"/>
      <c r="RE16" s="218"/>
      <c r="RF16" s="64"/>
      <c r="RG16" s="64"/>
      <c r="RP16" s="64"/>
      <c r="RU16" s="218"/>
      <c r="RV16" s="64"/>
      <c r="RW16" s="64"/>
      <c r="SF16" s="64"/>
      <c r="SK16" s="218"/>
      <c r="SL16" s="64"/>
      <c r="SM16" s="64"/>
      <c r="SV16" s="64"/>
      <c r="TA16" s="218"/>
      <c r="TB16" s="64"/>
      <c r="TC16" s="64"/>
      <c r="TL16" s="64"/>
      <c r="TQ16" s="218"/>
      <c r="TR16" s="64"/>
      <c r="TS16" s="64"/>
      <c r="UB16" s="64"/>
      <c r="UG16" s="218"/>
      <c r="UH16" s="64"/>
      <c r="UI16" s="64"/>
      <c r="UR16" s="64"/>
      <c r="UW16" s="218"/>
      <c r="UX16" s="64"/>
      <c r="UY16" s="64"/>
      <c r="VH16" s="64"/>
      <c r="VM16" s="218"/>
      <c r="VN16" s="64"/>
      <c r="VO16" s="64"/>
      <c r="VX16" s="64"/>
      <c r="WC16" s="218"/>
      <c r="WD16" s="64"/>
      <c r="WE16" s="64"/>
      <c r="WN16" s="64"/>
      <c r="WS16" s="218"/>
      <c r="WT16" s="64"/>
      <c r="WU16" s="64"/>
      <c r="XD16" s="64"/>
      <c r="XI16" s="218"/>
      <c r="XJ16" s="64"/>
      <c r="XK16" s="64"/>
      <c r="XT16" s="64"/>
      <c r="XY16" s="218"/>
      <c r="XZ16" s="64"/>
      <c r="YA16" s="64"/>
      <c r="YJ16" s="64"/>
      <c r="YO16" s="218"/>
      <c r="YP16" s="64"/>
      <c r="YQ16" s="64"/>
      <c r="YZ16" s="64"/>
      <c r="ZE16" s="218"/>
      <c r="ZF16" s="64"/>
      <c r="ZG16" s="64"/>
      <c r="ZP16" s="64"/>
      <c r="ZU16" s="218"/>
      <c r="ZV16" s="64"/>
      <c r="ZW16" s="64"/>
      <c r="AAF16" s="64"/>
      <c r="AAK16" s="218"/>
      <c r="AAL16" s="64"/>
      <c r="AAM16" s="64"/>
      <c r="AAV16" s="64"/>
      <c r="ABA16" s="218"/>
      <c r="ABB16" s="64"/>
      <c r="ABC16" s="64"/>
      <c r="ABL16" s="64"/>
      <c r="ABQ16" s="218"/>
      <c r="ABR16" s="64"/>
      <c r="ABS16" s="64"/>
      <c r="ACB16" s="64"/>
      <c r="ACG16" s="218"/>
      <c r="ACH16" s="64"/>
      <c r="ACI16" s="64"/>
      <c r="ACR16" s="64"/>
      <c r="ACW16" s="218"/>
      <c r="ACX16" s="64"/>
      <c r="ACY16" s="64"/>
      <c r="ADH16" s="64"/>
      <c r="ADM16" s="218"/>
      <c r="ADN16" s="64"/>
      <c r="ADO16" s="64"/>
      <c r="ADX16" s="64"/>
      <c r="AEC16" s="218"/>
      <c r="AED16" s="64"/>
      <c r="AEE16" s="64"/>
      <c r="AEN16" s="64"/>
      <c r="AES16" s="218"/>
      <c r="AET16" s="64"/>
      <c r="AEU16" s="64"/>
      <c r="AFD16" s="64"/>
      <c r="AFI16" s="218"/>
      <c r="AFJ16" s="64"/>
      <c r="AFK16" s="64"/>
      <c r="AFT16" s="64"/>
      <c r="AFY16" s="218"/>
      <c r="AFZ16" s="64"/>
      <c r="AGA16" s="64"/>
      <c r="AGJ16" s="64"/>
      <c r="AGO16" s="218"/>
      <c r="AGP16" s="64"/>
      <c r="AGQ16" s="64"/>
      <c r="AGZ16" s="64"/>
      <c r="AHE16" s="218"/>
      <c r="AHF16" s="64"/>
      <c r="AHG16" s="64"/>
      <c r="AHP16" s="64"/>
      <c r="AHU16" s="218"/>
      <c r="AHV16" s="64"/>
      <c r="AHW16" s="64"/>
      <c r="AIF16" s="64"/>
      <c r="AIK16" s="218"/>
      <c r="AIL16" s="64"/>
      <c r="AIM16" s="64"/>
      <c r="AIV16" s="64"/>
      <c r="AJA16" s="218"/>
      <c r="AJB16" s="64"/>
      <c r="AJC16" s="64"/>
      <c r="AJL16" s="64"/>
      <c r="AJQ16" s="218"/>
      <c r="AJR16" s="64"/>
      <c r="AJS16" s="64"/>
      <c r="AKB16" s="64"/>
      <c r="AKG16" s="218"/>
      <c r="AKH16" s="64"/>
      <c r="AKI16" s="64"/>
      <c r="AKR16" s="64"/>
      <c r="AKW16" s="218"/>
      <c r="AKX16" s="64"/>
      <c r="AKY16" s="64"/>
      <c r="ALH16" s="64"/>
      <c r="ALM16" s="218"/>
      <c r="ALN16" s="64"/>
      <c r="ALO16" s="64"/>
      <c r="ALX16" s="64"/>
      <c r="AMC16" s="218"/>
      <c r="AMD16" s="64"/>
      <c r="AME16" s="64"/>
      <c r="AMN16" s="64"/>
      <c r="AMS16" s="218"/>
      <c r="AMT16" s="64"/>
      <c r="AMU16" s="64"/>
      <c r="AND16" s="64"/>
      <c r="ANI16" s="218"/>
      <c r="ANJ16" s="64"/>
      <c r="ANK16" s="64"/>
      <c r="ANT16" s="64"/>
      <c r="ANY16" s="218"/>
      <c r="ANZ16" s="64"/>
      <c r="AOA16" s="64"/>
      <c r="AOJ16" s="64"/>
      <c r="AOO16" s="218"/>
      <c r="AOP16" s="64"/>
      <c r="AOQ16" s="64"/>
      <c r="AOZ16" s="64"/>
      <c r="APE16" s="218"/>
      <c r="APF16" s="64"/>
      <c r="APG16" s="64"/>
      <c r="APP16" s="64"/>
      <c r="APU16" s="218"/>
      <c r="APV16" s="64"/>
      <c r="APW16" s="64"/>
      <c r="AQF16" s="64"/>
      <c r="AQK16" s="218"/>
      <c r="AQL16" s="64"/>
      <c r="AQM16" s="64"/>
      <c r="AQV16" s="64"/>
      <c r="ARA16" s="218"/>
      <c r="ARB16" s="64"/>
      <c r="ARC16" s="64"/>
      <c r="ARL16" s="64"/>
      <c r="ARQ16" s="218"/>
      <c r="ARR16" s="64"/>
      <c r="ARS16" s="64"/>
      <c r="ASB16" s="64"/>
      <c r="ASG16" s="218"/>
      <c r="ASH16" s="64"/>
      <c r="ASI16" s="64"/>
      <c r="ASR16" s="64"/>
      <c r="ASW16" s="218"/>
      <c r="ASX16" s="64"/>
      <c r="ASY16" s="64"/>
      <c r="ATH16" s="64"/>
      <c r="ATM16" s="218"/>
      <c r="ATN16" s="64"/>
      <c r="ATO16" s="64"/>
      <c r="ATX16" s="64"/>
      <c r="AUC16" s="218"/>
      <c r="AUD16" s="64"/>
      <c r="AUE16" s="64"/>
      <c r="AUN16" s="64"/>
      <c r="AUS16" s="218"/>
      <c r="AUT16" s="64"/>
      <c r="AUU16" s="64"/>
      <c r="AVD16" s="64"/>
      <c r="AVI16" s="218"/>
      <c r="AVJ16" s="64"/>
      <c r="AVK16" s="64"/>
      <c r="AVT16" s="64"/>
      <c r="AVY16" s="218"/>
      <c r="AVZ16" s="64"/>
      <c r="AWA16" s="64"/>
      <c r="AWJ16" s="64"/>
      <c r="AWO16" s="218"/>
      <c r="AWP16" s="64"/>
      <c r="AWQ16" s="64"/>
      <c r="AWZ16" s="64"/>
      <c r="AXE16" s="218"/>
      <c r="AXF16" s="64"/>
      <c r="AXG16" s="64"/>
      <c r="AXP16" s="64"/>
      <c r="AXU16" s="218"/>
      <c r="AXV16" s="64"/>
      <c r="AXW16" s="64"/>
      <c r="AYF16" s="64"/>
      <c r="AYK16" s="218"/>
      <c r="AYL16" s="64"/>
      <c r="AYM16" s="64"/>
      <c r="AYV16" s="64"/>
      <c r="AZA16" s="218"/>
      <c r="AZB16" s="64"/>
      <c r="AZC16" s="64"/>
      <c r="AZL16" s="64"/>
      <c r="AZQ16" s="218"/>
      <c r="AZR16" s="64"/>
      <c r="AZS16" s="64"/>
      <c r="BAB16" s="64"/>
      <c r="BAG16" s="218"/>
      <c r="BAH16" s="64"/>
      <c r="BAI16" s="64"/>
      <c r="BAR16" s="64"/>
      <c r="BAW16" s="218"/>
      <c r="BAX16" s="64"/>
      <c r="BAY16" s="64"/>
      <c r="BBH16" s="64"/>
      <c r="BBM16" s="218"/>
      <c r="BBN16" s="64"/>
      <c r="BBO16" s="64"/>
      <c r="BBX16" s="64"/>
      <c r="BCC16" s="218"/>
      <c r="BCD16" s="64"/>
      <c r="BCE16" s="64"/>
      <c r="BCN16" s="64"/>
      <c r="BCS16" s="218"/>
      <c r="BCT16" s="64"/>
      <c r="BCU16" s="64"/>
      <c r="BDD16" s="64"/>
      <c r="BDI16" s="218"/>
      <c r="BDJ16" s="64"/>
      <c r="BDK16" s="64"/>
      <c r="BDT16" s="64"/>
      <c r="BDY16" s="218"/>
      <c r="BDZ16" s="64"/>
      <c r="BEA16" s="64"/>
      <c r="BEJ16" s="64"/>
      <c r="BEO16" s="218"/>
      <c r="BEP16" s="64"/>
      <c r="BEQ16" s="64"/>
      <c r="BEZ16" s="64"/>
      <c r="BFE16" s="218"/>
      <c r="BFF16" s="64"/>
      <c r="BFG16" s="64"/>
      <c r="BFP16" s="64"/>
      <c r="BFU16" s="218"/>
      <c r="BFV16" s="64"/>
      <c r="BFW16" s="64"/>
      <c r="BGF16" s="64"/>
      <c r="BGK16" s="218"/>
      <c r="BGL16" s="64"/>
      <c r="BGM16" s="64"/>
      <c r="BGV16" s="64"/>
      <c r="BHA16" s="218"/>
      <c r="BHB16" s="64"/>
      <c r="BHC16" s="64"/>
      <c r="BHL16" s="64"/>
      <c r="BHQ16" s="218"/>
      <c r="BHR16" s="64"/>
      <c r="BHS16" s="64"/>
      <c r="BIB16" s="64"/>
      <c r="BIG16" s="218"/>
      <c r="BIH16" s="64"/>
      <c r="BII16" s="64"/>
      <c r="BIR16" s="64"/>
      <c r="BIW16" s="218"/>
      <c r="BIX16" s="64"/>
      <c r="BIY16" s="64"/>
      <c r="BJH16" s="64"/>
      <c r="BJM16" s="218"/>
      <c r="BJN16" s="64"/>
      <c r="BJO16" s="64"/>
      <c r="BJX16" s="64"/>
      <c r="BKC16" s="218"/>
      <c r="BKD16" s="64"/>
      <c r="BKE16" s="64"/>
      <c r="BKN16" s="64"/>
      <c r="BKS16" s="218"/>
      <c r="BKT16" s="64"/>
      <c r="BKU16" s="64"/>
      <c r="BLD16" s="64"/>
      <c r="BLI16" s="218"/>
      <c r="BLJ16" s="64"/>
      <c r="BLK16" s="64"/>
      <c r="BLT16" s="64"/>
      <c r="BLY16" s="218"/>
      <c r="BLZ16" s="64"/>
      <c r="BMA16" s="64"/>
      <c r="BMJ16" s="64"/>
      <c r="BMO16" s="218"/>
      <c r="BMP16" s="64"/>
      <c r="BMQ16" s="64"/>
      <c r="BMZ16" s="64"/>
      <c r="BNE16" s="218"/>
      <c r="BNF16" s="64"/>
      <c r="BNG16" s="64"/>
      <c r="BNP16" s="64"/>
      <c r="BNU16" s="218"/>
      <c r="BNV16" s="64"/>
      <c r="BNW16" s="64"/>
      <c r="BOF16" s="64"/>
      <c r="BOK16" s="218"/>
      <c r="BOL16" s="64"/>
      <c r="BOM16" s="64"/>
      <c r="BOV16" s="64"/>
      <c r="BPA16" s="218"/>
      <c r="BPB16" s="64"/>
      <c r="BPC16" s="64"/>
      <c r="BPL16" s="64"/>
      <c r="BPQ16" s="218"/>
      <c r="BPR16" s="64"/>
      <c r="BPS16" s="64"/>
      <c r="BQB16" s="64"/>
      <c r="BQG16" s="218"/>
      <c r="BQH16" s="64"/>
      <c r="BQI16" s="64"/>
      <c r="BQR16" s="64"/>
      <c r="BQW16" s="218"/>
      <c r="BQX16" s="64"/>
      <c r="BQY16" s="64"/>
      <c r="BRH16" s="64"/>
      <c r="BRM16" s="218"/>
      <c r="BRN16" s="64"/>
      <c r="BRO16" s="64"/>
      <c r="BRX16" s="64"/>
      <c r="BSC16" s="218"/>
      <c r="BSD16" s="64"/>
      <c r="BSE16" s="64"/>
      <c r="BSN16" s="64"/>
      <c r="BSS16" s="218"/>
      <c r="BST16" s="64"/>
      <c r="BSU16" s="64"/>
      <c r="BTD16" s="64"/>
      <c r="BTI16" s="218"/>
      <c r="BTJ16" s="64"/>
      <c r="BTK16" s="64"/>
      <c r="BTT16" s="64"/>
      <c r="BTY16" s="218"/>
      <c r="BTZ16" s="64"/>
      <c r="BUA16" s="64"/>
      <c r="BUJ16" s="64"/>
      <c r="BUO16" s="218"/>
      <c r="BUP16" s="64"/>
      <c r="BUQ16" s="64"/>
      <c r="BUZ16" s="64"/>
      <c r="BVE16" s="218"/>
      <c r="BVF16" s="64"/>
      <c r="BVG16" s="64"/>
      <c r="BVP16" s="64"/>
      <c r="BVU16" s="218"/>
      <c r="BVV16" s="64"/>
      <c r="BVW16" s="64"/>
      <c r="BWF16" s="64"/>
      <c r="BWK16" s="218"/>
      <c r="BWL16" s="64"/>
      <c r="BWM16" s="64"/>
      <c r="BWV16" s="64"/>
      <c r="BXA16" s="218"/>
      <c r="BXB16" s="64"/>
      <c r="BXC16" s="64"/>
      <c r="BXL16" s="64"/>
      <c r="BXQ16" s="218"/>
      <c r="BXR16" s="64"/>
      <c r="BXS16" s="64"/>
      <c r="BYB16" s="64"/>
      <c r="BYG16" s="218"/>
      <c r="BYH16" s="64"/>
      <c r="BYI16" s="64"/>
      <c r="BYR16" s="64"/>
      <c r="BYW16" s="218"/>
      <c r="BYX16" s="64"/>
      <c r="BYY16" s="64"/>
      <c r="BZH16" s="64"/>
      <c r="BZM16" s="218"/>
      <c r="BZN16" s="64"/>
      <c r="BZO16" s="64"/>
      <c r="BZX16" s="64"/>
      <c r="CAC16" s="218"/>
      <c r="CAD16" s="64"/>
      <c r="CAE16" s="64"/>
      <c r="CAN16" s="64"/>
      <c r="CAS16" s="218"/>
      <c r="CAT16" s="64"/>
      <c r="CAU16" s="64"/>
      <c r="CBD16" s="64"/>
      <c r="CBI16" s="218"/>
      <c r="CBJ16" s="64"/>
      <c r="CBK16" s="64"/>
      <c r="CBT16" s="64"/>
      <c r="CBY16" s="218"/>
      <c r="CBZ16" s="64"/>
      <c r="CCA16" s="64"/>
      <c r="CCJ16" s="64"/>
      <c r="CCO16" s="218"/>
      <c r="CCP16" s="64"/>
      <c r="CCQ16" s="64"/>
      <c r="CCZ16" s="64"/>
      <c r="CDE16" s="218"/>
      <c r="CDF16" s="64"/>
      <c r="CDG16" s="64"/>
      <c r="CDP16" s="64"/>
      <c r="CDU16" s="218"/>
      <c r="CDV16" s="64"/>
      <c r="CDW16" s="64"/>
      <c r="CEF16" s="64"/>
      <c r="CEK16" s="218"/>
      <c r="CEL16" s="64"/>
      <c r="CEM16" s="64"/>
      <c r="CEV16" s="64"/>
      <c r="CFA16" s="218"/>
      <c r="CFB16" s="64"/>
      <c r="CFC16" s="64"/>
      <c r="CFL16" s="64"/>
      <c r="CFQ16" s="218"/>
      <c r="CFR16" s="64"/>
      <c r="CFS16" s="64"/>
      <c r="CGB16" s="64"/>
      <c r="CGG16" s="218"/>
      <c r="CGH16" s="64"/>
      <c r="CGI16" s="64"/>
      <c r="CGR16" s="64"/>
      <c r="CGW16" s="218"/>
      <c r="CGX16" s="64"/>
      <c r="CGY16" s="64"/>
      <c r="CHH16" s="64"/>
      <c r="CHM16" s="218"/>
      <c r="CHN16" s="64"/>
      <c r="CHO16" s="64"/>
      <c r="CHX16" s="64"/>
      <c r="CIC16" s="218"/>
      <c r="CID16" s="64"/>
      <c r="CIE16" s="64"/>
      <c r="CIN16" s="64"/>
      <c r="CIS16" s="218"/>
      <c r="CIT16" s="64"/>
      <c r="CIU16" s="64"/>
      <c r="CJD16" s="64"/>
      <c r="CJI16" s="218"/>
      <c r="CJJ16" s="64"/>
      <c r="CJK16" s="64"/>
      <c r="CJT16" s="64"/>
      <c r="CJY16" s="218"/>
      <c r="CJZ16" s="64"/>
      <c r="CKA16" s="64"/>
      <c r="CKJ16" s="64"/>
      <c r="CKO16" s="218"/>
      <c r="CKP16" s="64"/>
      <c r="CKQ16" s="64"/>
      <c r="CKZ16" s="64"/>
      <c r="CLE16" s="218"/>
      <c r="CLF16" s="64"/>
      <c r="CLG16" s="64"/>
      <c r="CLP16" s="64"/>
      <c r="CLU16" s="218"/>
      <c r="CLV16" s="64"/>
      <c r="CLW16" s="64"/>
      <c r="CMF16" s="64"/>
      <c r="CMK16" s="218"/>
      <c r="CML16" s="64"/>
      <c r="CMM16" s="64"/>
      <c r="CMV16" s="64"/>
      <c r="CNA16" s="218"/>
      <c r="CNB16" s="64"/>
      <c r="CNC16" s="64"/>
      <c r="CNL16" s="64"/>
      <c r="CNQ16" s="218"/>
      <c r="CNR16" s="64"/>
      <c r="CNS16" s="64"/>
      <c r="COB16" s="64"/>
      <c r="COG16" s="218"/>
      <c r="COH16" s="64"/>
      <c r="COI16" s="64"/>
      <c r="COR16" s="64"/>
      <c r="COW16" s="218"/>
      <c r="COX16" s="64"/>
      <c r="COY16" s="64"/>
      <c r="CPH16" s="64"/>
      <c r="CPM16" s="218"/>
      <c r="CPN16" s="64"/>
      <c r="CPO16" s="64"/>
      <c r="CPX16" s="64"/>
      <c r="CQC16" s="218"/>
      <c r="CQD16" s="64"/>
      <c r="CQE16" s="64"/>
      <c r="CQN16" s="64"/>
      <c r="CQS16" s="218"/>
      <c r="CQT16" s="64"/>
      <c r="CQU16" s="64"/>
      <c r="CRD16" s="64"/>
      <c r="CRI16" s="218"/>
      <c r="CRJ16" s="64"/>
      <c r="CRK16" s="64"/>
      <c r="CRT16" s="64"/>
      <c r="CRY16" s="218"/>
      <c r="CRZ16" s="64"/>
      <c r="CSA16" s="64"/>
      <c r="CSJ16" s="64"/>
      <c r="CSO16" s="218"/>
      <c r="CSP16" s="64"/>
      <c r="CSQ16" s="64"/>
      <c r="CSZ16" s="64"/>
      <c r="CTE16" s="218"/>
      <c r="CTF16" s="64"/>
      <c r="CTG16" s="64"/>
      <c r="CTP16" s="64"/>
      <c r="CTU16" s="218"/>
      <c r="CTV16" s="64"/>
      <c r="CTW16" s="64"/>
      <c r="CUF16" s="64"/>
      <c r="CUK16" s="218"/>
      <c r="CUL16" s="64"/>
      <c r="CUM16" s="64"/>
      <c r="CUV16" s="64"/>
      <c r="CVA16" s="218"/>
      <c r="CVB16" s="64"/>
      <c r="CVC16" s="64"/>
      <c r="CVL16" s="64"/>
      <c r="CVQ16" s="218"/>
      <c r="CVR16" s="64"/>
      <c r="CVS16" s="64"/>
      <c r="CWB16" s="64"/>
      <c r="CWG16" s="218"/>
      <c r="CWH16" s="64"/>
      <c r="CWI16" s="64"/>
      <c r="CWR16" s="64"/>
      <c r="CWW16" s="218"/>
      <c r="CWX16" s="64"/>
      <c r="CWY16" s="64"/>
      <c r="CXH16" s="64"/>
      <c r="CXM16" s="218"/>
      <c r="CXN16" s="64"/>
      <c r="CXO16" s="64"/>
      <c r="CXX16" s="64"/>
      <c r="CYC16" s="218"/>
      <c r="CYD16" s="64"/>
      <c r="CYE16" s="64"/>
      <c r="CYN16" s="64"/>
      <c r="CYS16" s="218"/>
      <c r="CYT16" s="64"/>
      <c r="CYU16" s="64"/>
      <c r="CZD16" s="64"/>
      <c r="CZI16" s="218"/>
      <c r="CZJ16" s="64"/>
      <c r="CZK16" s="64"/>
      <c r="CZT16" s="64"/>
      <c r="CZY16" s="218"/>
      <c r="CZZ16" s="64"/>
      <c r="DAA16" s="64"/>
      <c r="DAJ16" s="64"/>
      <c r="DAO16" s="218"/>
      <c r="DAP16" s="64"/>
      <c r="DAQ16" s="64"/>
      <c r="DAZ16" s="64"/>
      <c r="DBE16" s="218"/>
      <c r="DBF16" s="64"/>
      <c r="DBG16" s="64"/>
      <c r="DBP16" s="64"/>
      <c r="DBU16" s="218"/>
      <c r="DBV16" s="64"/>
      <c r="DBW16" s="64"/>
      <c r="DCF16" s="64"/>
      <c r="DCK16" s="218"/>
      <c r="DCL16" s="64"/>
      <c r="DCM16" s="64"/>
      <c r="DCV16" s="64"/>
      <c r="DDA16" s="218"/>
      <c r="DDB16" s="64"/>
      <c r="DDC16" s="64"/>
      <c r="DDL16" s="64"/>
      <c r="DDQ16" s="218"/>
      <c r="DDR16" s="64"/>
      <c r="DDS16" s="64"/>
      <c r="DEB16" s="64"/>
      <c r="DEG16" s="218"/>
      <c r="DEH16" s="64"/>
      <c r="DEI16" s="64"/>
      <c r="DER16" s="64"/>
      <c r="DEW16" s="218"/>
      <c r="DEX16" s="64"/>
      <c r="DEY16" s="64"/>
      <c r="DFH16" s="64"/>
      <c r="DFM16" s="218"/>
      <c r="DFN16" s="64"/>
      <c r="DFO16" s="64"/>
      <c r="DFX16" s="64"/>
      <c r="DGC16" s="218"/>
      <c r="DGD16" s="64"/>
      <c r="DGE16" s="64"/>
      <c r="DGN16" s="64"/>
      <c r="DGS16" s="218"/>
      <c r="DGT16" s="64"/>
      <c r="DGU16" s="64"/>
      <c r="DHD16" s="64"/>
      <c r="DHI16" s="218"/>
      <c r="DHJ16" s="64"/>
      <c r="DHK16" s="64"/>
      <c r="DHT16" s="64"/>
      <c r="DHY16" s="218"/>
      <c r="DHZ16" s="64"/>
      <c r="DIA16" s="64"/>
      <c r="DIJ16" s="64"/>
      <c r="DIO16" s="218"/>
      <c r="DIP16" s="64"/>
      <c r="DIQ16" s="64"/>
      <c r="DIZ16" s="64"/>
      <c r="DJE16" s="218"/>
      <c r="DJF16" s="64"/>
      <c r="DJG16" s="64"/>
      <c r="DJP16" s="64"/>
      <c r="DJU16" s="218"/>
      <c r="DJV16" s="64"/>
      <c r="DJW16" s="64"/>
      <c r="DKF16" s="64"/>
      <c r="DKK16" s="218"/>
      <c r="DKL16" s="64"/>
      <c r="DKM16" s="64"/>
      <c r="DKV16" s="64"/>
      <c r="DLA16" s="218"/>
      <c r="DLB16" s="64"/>
      <c r="DLC16" s="64"/>
      <c r="DLL16" s="64"/>
      <c r="DLQ16" s="218"/>
      <c r="DLR16" s="64"/>
      <c r="DLS16" s="64"/>
      <c r="DMB16" s="64"/>
      <c r="DMG16" s="218"/>
      <c r="DMH16" s="64"/>
      <c r="DMI16" s="64"/>
      <c r="DMR16" s="64"/>
      <c r="DMW16" s="218"/>
      <c r="DMX16" s="64"/>
      <c r="DMY16" s="64"/>
      <c r="DNH16" s="64"/>
      <c r="DNM16" s="218"/>
      <c r="DNN16" s="64"/>
      <c r="DNO16" s="64"/>
      <c r="DNX16" s="64"/>
      <c r="DOC16" s="218"/>
      <c r="DOD16" s="64"/>
      <c r="DOE16" s="64"/>
      <c r="DON16" s="64"/>
      <c r="DOS16" s="218"/>
      <c r="DOT16" s="64"/>
      <c r="DOU16" s="64"/>
      <c r="DPD16" s="64"/>
      <c r="DPI16" s="218"/>
      <c r="DPJ16" s="64"/>
      <c r="DPK16" s="64"/>
      <c r="DPT16" s="64"/>
      <c r="DPY16" s="218"/>
      <c r="DPZ16" s="64"/>
      <c r="DQA16" s="64"/>
      <c r="DQJ16" s="64"/>
      <c r="DQO16" s="218"/>
      <c r="DQP16" s="64"/>
      <c r="DQQ16" s="64"/>
      <c r="DQZ16" s="64"/>
      <c r="DRE16" s="218"/>
      <c r="DRF16" s="64"/>
      <c r="DRG16" s="64"/>
      <c r="DRP16" s="64"/>
      <c r="DRU16" s="218"/>
      <c r="DRV16" s="64"/>
      <c r="DRW16" s="64"/>
      <c r="DSF16" s="64"/>
      <c r="DSK16" s="218"/>
      <c r="DSL16" s="64"/>
      <c r="DSM16" s="64"/>
      <c r="DSV16" s="64"/>
      <c r="DTA16" s="218"/>
      <c r="DTB16" s="64"/>
      <c r="DTC16" s="64"/>
      <c r="DTL16" s="64"/>
      <c r="DTQ16" s="218"/>
      <c r="DTR16" s="64"/>
      <c r="DTS16" s="64"/>
      <c r="DUB16" s="64"/>
      <c r="DUG16" s="218"/>
      <c r="DUH16" s="64"/>
      <c r="DUI16" s="64"/>
      <c r="DUR16" s="64"/>
      <c r="DUW16" s="218"/>
      <c r="DUX16" s="64"/>
      <c r="DUY16" s="64"/>
      <c r="DVH16" s="64"/>
      <c r="DVM16" s="218"/>
      <c r="DVN16" s="64"/>
      <c r="DVO16" s="64"/>
      <c r="DVX16" s="64"/>
      <c r="DWC16" s="218"/>
      <c r="DWD16" s="64"/>
      <c r="DWE16" s="64"/>
      <c r="DWN16" s="64"/>
      <c r="DWS16" s="218"/>
      <c r="DWT16" s="64"/>
      <c r="DWU16" s="64"/>
      <c r="DXD16" s="64"/>
      <c r="DXI16" s="218"/>
      <c r="DXJ16" s="64"/>
      <c r="DXK16" s="64"/>
      <c r="DXT16" s="64"/>
      <c r="DXY16" s="218"/>
      <c r="DXZ16" s="64"/>
      <c r="DYA16" s="64"/>
      <c r="DYJ16" s="64"/>
      <c r="DYO16" s="218"/>
      <c r="DYP16" s="64"/>
      <c r="DYQ16" s="64"/>
      <c r="DYZ16" s="64"/>
      <c r="DZE16" s="218"/>
      <c r="DZF16" s="64"/>
      <c r="DZG16" s="64"/>
      <c r="DZP16" s="64"/>
      <c r="DZU16" s="218"/>
      <c r="DZV16" s="64"/>
      <c r="DZW16" s="64"/>
      <c r="EAF16" s="64"/>
      <c r="EAK16" s="218"/>
      <c r="EAL16" s="64"/>
      <c r="EAM16" s="64"/>
      <c r="EAV16" s="64"/>
      <c r="EBA16" s="218"/>
      <c r="EBB16" s="64"/>
      <c r="EBC16" s="64"/>
      <c r="EBL16" s="64"/>
      <c r="EBQ16" s="218"/>
      <c r="EBR16" s="64"/>
      <c r="EBS16" s="64"/>
      <c r="ECB16" s="64"/>
      <c r="ECG16" s="218"/>
      <c r="ECH16" s="64"/>
      <c r="ECI16" s="64"/>
      <c r="ECR16" s="64"/>
      <c r="ECW16" s="218"/>
      <c r="ECX16" s="64"/>
      <c r="ECY16" s="64"/>
      <c r="EDH16" s="64"/>
      <c r="EDM16" s="218"/>
      <c r="EDN16" s="64"/>
      <c r="EDO16" s="64"/>
      <c r="EDX16" s="64"/>
      <c r="EEC16" s="218"/>
      <c r="EED16" s="64"/>
      <c r="EEE16" s="64"/>
      <c r="EEN16" s="64"/>
      <c r="EES16" s="218"/>
      <c r="EET16" s="64"/>
      <c r="EEU16" s="64"/>
      <c r="EFD16" s="64"/>
      <c r="EFI16" s="218"/>
      <c r="EFJ16" s="64"/>
      <c r="EFK16" s="64"/>
      <c r="EFT16" s="64"/>
      <c r="EFY16" s="218"/>
      <c r="EFZ16" s="64"/>
      <c r="EGA16" s="64"/>
      <c r="EGJ16" s="64"/>
      <c r="EGO16" s="218"/>
      <c r="EGP16" s="64"/>
      <c r="EGQ16" s="64"/>
      <c r="EGZ16" s="64"/>
      <c r="EHE16" s="218"/>
      <c r="EHF16" s="64"/>
      <c r="EHG16" s="64"/>
      <c r="EHP16" s="64"/>
      <c r="EHU16" s="218"/>
      <c r="EHV16" s="64"/>
      <c r="EHW16" s="64"/>
      <c r="EIF16" s="64"/>
      <c r="EIK16" s="218"/>
      <c r="EIL16" s="64"/>
      <c r="EIM16" s="64"/>
      <c r="EIV16" s="64"/>
      <c r="EJA16" s="218"/>
      <c r="EJB16" s="64"/>
      <c r="EJC16" s="64"/>
      <c r="EJL16" s="64"/>
      <c r="EJQ16" s="218"/>
      <c r="EJR16" s="64"/>
      <c r="EJS16" s="64"/>
      <c r="EKB16" s="64"/>
      <c r="EKG16" s="218"/>
      <c r="EKH16" s="64"/>
      <c r="EKI16" s="64"/>
      <c r="EKR16" s="64"/>
      <c r="EKW16" s="218"/>
      <c r="EKX16" s="64"/>
      <c r="EKY16" s="64"/>
      <c r="ELH16" s="64"/>
      <c r="ELM16" s="218"/>
      <c r="ELN16" s="64"/>
      <c r="ELO16" s="64"/>
      <c r="ELX16" s="64"/>
      <c r="EMC16" s="218"/>
      <c r="EMD16" s="64"/>
      <c r="EME16" s="64"/>
      <c r="EMN16" s="64"/>
      <c r="EMS16" s="218"/>
      <c r="EMT16" s="64"/>
      <c r="EMU16" s="64"/>
      <c r="END16" s="64"/>
      <c r="ENI16" s="218"/>
      <c r="ENJ16" s="64"/>
      <c r="ENK16" s="64"/>
      <c r="ENT16" s="64"/>
      <c r="ENY16" s="218"/>
      <c r="ENZ16" s="64"/>
      <c r="EOA16" s="64"/>
      <c r="EOJ16" s="64"/>
      <c r="EOO16" s="218"/>
      <c r="EOP16" s="64"/>
      <c r="EOQ16" s="64"/>
      <c r="EOZ16" s="64"/>
      <c r="EPE16" s="218"/>
      <c r="EPF16" s="64"/>
      <c r="EPG16" s="64"/>
      <c r="EPP16" s="64"/>
      <c r="EPU16" s="218"/>
      <c r="EPV16" s="64"/>
      <c r="EPW16" s="64"/>
      <c r="EQF16" s="64"/>
      <c r="EQK16" s="218"/>
      <c r="EQL16" s="64"/>
      <c r="EQM16" s="64"/>
      <c r="EQV16" s="64"/>
      <c r="ERA16" s="218"/>
      <c r="ERB16" s="64"/>
      <c r="ERC16" s="64"/>
      <c r="ERL16" s="64"/>
      <c r="ERQ16" s="218"/>
      <c r="ERR16" s="64"/>
      <c r="ERS16" s="64"/>
      <c r="ESB16" s="64"/>
      <c r="ESG16" s="218"/>
      <c r="ESH16" s="64"/>
      <c r="ESI16" s="64"/>
      <c r="ESR16" s="64"/>
      <c r="ESW16" s="218"/>
      <c r="ESX16" s="64"/>
      <c r="ESY16" s="64"/>
      <c r="ETH16" s="64"/>
      <c r="ETM16" s="218"/>
      <c r="ETN16" s="64"/>
      <c r="ETO16" s="64"/>
      <c r="ETX16" s="64"/>
      <c r="EUC16" s="218"/>
      <c r="EUD16" s="64"/>
      <c r="EUE16" s="64"/>
      <c r="EUN16" s="64"/>
      <c r="EUS16" s="218"/>
      <c r="EUT16" s="64"/>
      <c r="EUU16" s="64"/>
      <c r="EVD16" s="64"/>
      <c r="EVI16" s="218"/>
      <c r="EVJ16" s="64"/>
      <c r="EVK16" s="64"/>
      <c r="EVT16" s="64"/>
      <c r="EVY16" s="218"/>
      <c r="EVZ16" s="64"/>
      <c r="EWA16" s="64"/>
      <c r="EWJ16" s="64"/>
      <c r="EWO16" s="218"/>
      <c r="EWP16" s="64"/>
      <c r="EWQ16" s="64"/>
      <c r="EWZ16" s="64"/>
      <c r="EXE16" s="218"/>
      <c r="EXF16" s="64"/>
      <c r="EXG16" s="64"/>
      <c r="EXP16" s="64"/>
      <c r="EXU16" s="218"/>
      <c r="EXV16" s="64"/>
      <c r="EXW16" s="64"/>
      <c r="EYF16" s="64"/>
      <c r="EYK16" s="218"/>
      <c r="EYL16" s="64"/>
      <c r="EYM16" s="64"/>
      <c r="EYV16" s="64"/>
      <c r="EZA16" s="218"/>
      <c r="EZB16" s="64"/>
      <c r="EZC16" s="64"/>
      <c r="EZL16" s="64"/>
      <c r="EZQ16" s="218"/>
      <c r="EZR16" s="64"/>
      <c r="EZS16" s="64"/>
      <c r="FAB16" s="64"/>
      <c r="FAG16" s="218"/>
      <c r="FAH16" s="64"/>
      <c r="FAI16" s="64"/>
      <c r="FAR16" s="64"/>
      <c r="FAW16" s="218"/>
      <c r="FAX16" s="64"/>
      <c r="FAY16" s="64"/>
      <c r="FBH16" s="64"/>
      <c r="FBM16" s="218"/>
      <c r="FBN16" s="64"/>
      <c r="FBO16" s="64"/>
      <c r="FBX16" s="64"/>
      <c r="FCC16" s="218"/>
      <c r="FCD16" s="64"/>
      <c r="FCE16" s="64"/>
      <c r="FCN16" s="64"/>
      <c r="FCS16" s="218"/>
      <c r="FCT16" s="64"/>
      <c r="FCU16" s="64"/>
      <c r="FDD16" s="64"/>
      <c r="FDI16" s="218"/>
      <c r="FDJ16" s="64"/>
      <c r="FDK16" s="64"/>
      <c r="FDT16" s="64"/>
      <c r="FDY16" s="218"/>
      <c r="FDZ16" s="64"/>
      <c r="FEA16" s="64"/>
      <c r="FEJ16" s="64"/>
      <c r="FEO16" s="218"/>
      <c r="FEP16" s="64"/>
      <c r="FEQ16" s="64"/>
      <c r="FEZ16" s="64"/>
      <c r="FFE16" s="218"/>
      <c r="FFF16" s="64"/>
      <c r="FFG16" s="64"/>
      <c r="FFP16" s="64"/>
      <c r="FFU16" s="218"/>
      <c r="FFV16" s="64"/>
      <c r="FFW16" s="64"/>
      <c r="FGF16" s="64"/>
      <c r="FGK16" s="218"/>
      <c r="FGL16" s="64"/>
      <c r="FGM16" s="64"/>
      <c r="FGV16" s="64"/>
      <c r="FHA16" s="218"/>
      <c r="FHB16" s="64"/>
      <c r="FHC16" s="64"/>
      <c r="FHL16" s="64"/>
      <c r="FHQ16" s="218"/>
      <c r="FHR16" s="64"/>
      <c r="FHS16" s="64"/>
      <c r="FIB16" s="64"/>
      <c r="FIG16" s="218"/>
      <c r="FIH16" s="64"/>
      <c r="FII16" s="64"/>
      <c r="FIR16" s="64"/>
      <c r="FIW16" s="218"/>
      <c r="FIX16" s="64"/>
      <c r="FIY16" s="64"/>
      <c r="FJH16" s="64"/>
      <c r="FJM16" s="218"/>
      <c r="FJN16" s="64"/>
      <c r="FJO16" s="64"/>
      <c r="FJX16" s="64"/>
      <c r="FKC16" s="218"/>
      <c r="FKD16" s="64"/>
      <c r="FKE16" s="64"/>
      <c r="FKN16" s="64"/>
      <c r="FKS16" s="218"/>
      <c r="FKT16" s="64"/>
      <c r="FKU16" s="64"/>
      <c r="FLD16" s="64"/>
      <c r="FLI16" s="218"/>
      <c r="FLJ16" s="64"/>
      <c r="FLK16" s="64"/>
      <c r="FLT16" s="64"/>
      <c r="FLY16" s="218"/>
      <c r="FLZ16" s="64"/>
      <c r="FMA16" s="64"/>
      <c r="FMJ16" s="64"/>
      <c r="FMO16" s="218"/>
      <c r="FMP16" s="64"/>
      <c r="FMQ16" s="64"/>
      <c r="FMZ16" s="64"/>
      <c r="FNE16" s="218"/>
      <c r="FNF16" s="64"/>
      <c r="FNG16" s="64"/>
      <c r="FNP16" s="64"/>
      <c r="FNU16" s="218"/>
      <c r="FNV16" s="64"/>
      <c r="FNW16" s="64"/>
      <c r="FOF16" s="64"/>
      <c r="FOK16" s="218"/>
      <c r="FOL16" s="64"/>
      <c r="FOM16" s="64"/>
      <c r="FOV16" s="64"/>
      <c r="FPA16" s="218"/>
      <c r="FPB16" s="64"/>
      <c r="FPC16" s="64"/>
      <c r="FPL16" s="64"/>
      <c r="FPQ16" s="218"/>
      <c r="FPR16" s="64"/>
      <c r="FPS16" s="64"/>
      <c r="FQB16" s="64"/>
      <c r="FQG16" s="218"/>
      <c r="FQH16" s="64"/>
      <c r="FQI16" s="64"/>
      <c r="FQR16" s="64"/>
      <c r="FQW16" s="218"/>
      <c r="FQX16" s="64"/>
      <c r="FQY16" s="64"/>
      <c r="FRH16" s="64"/>
      <c r="FRM16" s="218"/>
      <c r="FRN16" s="64"/>
      <c r="FRO16" s="64"/>
      <c r="FRX16" s="64"/>
      <c r="FSC16" s="218"/>
      <c r="FSD16" s="64"/>
      <c r="FSE16" s="64"/>
      <c r="FSN16" s="64"/>
      <c r="FSS16" s="218"/>
      <c r="FST16" s="64"/>
      <c r="FSU16" s="64"/>
      <c r="FTD16" s="64"/>
      <c r="FTI16" s="218"/>
      <c r="FTJ16" s="64"/>
      <c r="FTK16" s="64"/>
      <c r="FTT16" s="64"/>
      <c r="FTY16" s="218"/>
      <c r="FTZ16" s="64"/>
      <c r="FUA16" s="64"/>
      <c r="FUJ16" s="64"/>
      <c r="FUO16" s="218"/>
      <c r="FUP16" s="64"/>
      <c r="FUQ16" s="64"/>
      <c r="FUZ16" s="64"/>
      <c r="FVE16" s="218"/>
      <c r="FVF16" s="64"/>
      <c r="FVG16" s="64"/>
      <c r="FVP16" s="64"/>
      <c r="FVU16" s="218"/>
      <c r="FVV16" s="64"/>
      <c r="FVW16" s="64"/>
      <c r="FWF16" s="64"/>
      <c r="FWK16" s="218"/>
      <c r="FWL16" s="64"/>
      <c r="FWM16" s="64"/>
      <c r="FWV16" s="64"/>
      <c r="FXA16" s="218"/>
      <c r="FXB16" s="64"/>
      <c r="FXC16" s="64"/>
      <c r="FXL16" s="64"/>
      <c r="FXQ16" s="218"/>
      <c r="FXR16" s="64"/>
      <c r="FXS16" s="64"/>
      <c r="FYB16" s="64"/>
      <c r="FYG16" s="218"/>
      <c r="FYH16" s="64"/>
      <c r="FYI16" s="64"/>
      <c r="FYR16" s="64"/>
      <c r="FYW16" s="218"/>
      <c r="FYX16" s="64"/>
      <c r="FYY16" s="64"/>
      <c r="FZH16" s="64"/>
      <c r="FZM16" s="218"/>
      <c r="FZN16" s="64"/>
      <c r="FZO16" s="64"/>
      <c r="FZX16" s="64"/>
      <c r="GAC16" s="218"/>
      <c r="GAD16" s="64"/>
      <c r="GAE16" s="64"/>
      <c r="GAN16" s="64"/>
      <c r="GAS16" s="218"/>
      <c r="GAT16" s="64"/>
      <c r="GAU16" s="64"/>
      <c r="GBD16" s="64"/>
      <c r="GBI16" s="218"/>
      <c r="GBJ16" s="64"/>
      <c r="GBK16" s="64"/>
      <c r="GBT16" s="64"/>
      <c r="GBY16" s="218"/>
      <c r="GBZ16" s="64"/>
      <c r="GCA16" s="64"/>
      <c r="GCJ16" s="64"/>
      <c r="GCO16" s="218"/>
      <c r="GCP16" s="64"/>
      <c r="GCQ16" s="64"/>
      <c r="GCZ16" s="64"/>
      <c r="GDE16" s="218"/>
      <c r="GDF16" s="64"/>
      <c r="GDG16" s="64"/>
      <c r="GDP16" s="64"/>
      <c r="GDU16" s="218"/>
      <c r="GDV16" s="64"/>
      <c r="GDW16" s="64"/>
      <c r="GEF16" s="64"/>
      <c r="GEK16" s="218"/>
      <c r="GEL16" s="64"/>
      <c r="GEM16" s="64"/>
      <c r="GEV16" s="64"/>
      <c r="GFA16" s="218"/>
      <c r="GFB16" s="64"/>
      <c r="GFC16" s="64"/>
      <c r="GFL16" s="64"/>
      <c r="GFQ16" s="218"/>
      <c r="GFR16" s="64"/>
      <c r="GFS16" s="64"/>
      <c r="GGB16" s="64"/>
      <c r="GGG16" s="218"/>
      <c r="GGH16" s="64"/>
      <c r="GGI16" s="64"/>
      <c r="GGR16" s="64"/>
      <c r="GGW16" s="218"/>
      <c r="GGX16" s="64"/>
      <c r="GGY16" s="64"/>
      <c r="GHH16" s="64"/>
      <c r="GHM16" s="218"/>
      <c r="GHN16" s="64"/>
      <c r="GHO16" s="64"/>
      <c r="GHX16" s="64"/>
      <c r="GIC16" s="218"/>
      <c r="GID16" s="64"/>
      <c r="GIE16" s="64"/>
      <c r="GIN16" s="64"/>
      <c r="GIS16" s="218"/>
      <c r="GIT16" s="64"/>
      <c r="GIU16" s="64"/>
      <c r="GJD16" s="64"/>
      <c r="GJI16" s="218"/>
      <c r="GJJ16" s="64"/>
      <c r="GJK16" s="64"/>
      <c r="GJT16" s="64"/>
      <c r="GJY16" s="218"/>
      <c r="GJZ16" s="64"/>
      <c r="GKA16" s="64"/>
      <c r="GKJ16" s="64"/>
      <c r="GKO16" s="218"/>
      <c r="GKP16" s="64"/>
      <c r="GKQ16" s="64"/>
      <c r="GKZ16" s="64"/>
      <c r="GLE16" s="218"/>
      <c r="GLF16" s="64"/>
      <c r="GLG16" s="64"/>
      <c r="GLP16" s="64"/>
      <c r="GLU16" s="218"/>
      <c r="GLV16" s="64"/>
      <c r="GLW16" s="64"/>
      <c r="GMF16" s="64"/>
      <c r="GMK16" s="218"/>
      <c r="GML16" s="64"/>
      <c r="GMM16" s="64"/>
      <c r="GMV16" s="64"/>
      <c r="GNA16" s="218"/>
      <c r="GNB16" s="64"/>
      <c r="GNC16" s="64"/>
      <c r="GNL16" s="64"/>
      <c r="GNQ16" s="218"/>
      <c r="GNR16" s="64"/>
      <c r="GNS16" s="64"/>
      <c r="GOB16" s="64"/>
      <c r="GOG16" s="218"/>
      <c r="GOH16" s="64"/>
      <c r="GOI16" s="64"/>
      <c r="GOR16" s="64"/>
      <c r="GOW16" s="218"/>
      <c r="GOX16" s="64"/>
      <c r="GOY16" s="64"/>
      <c r="GPH16" s="64"/>
      <c r="GPM16" s="218"/>
      <c r="GPN16" s="64"/>
      <c r="GPO16" s="64"/>
      <c r="GPX16" s="64"/>
      <c r="GQC16" s="218"/>
      <c r="GQD16" s="64"/>
      <c r="GQE16" s="64"/>
      <c r="GQN16" s="64"/>
      <c r="GQS16" s="218"/>
      <c r="GQT16" s="64"/>
      <c r="GQU16" s="64"/>
      <c r="GRD16" s="64"/>
      <c r="GRI16" s="218"/>
      <c r="GRJ16" s="64"/>
      <c r="GRK16" s="64"/>
      <c r="GRT16" s="64"/>
      <c r="GRY16" s="218"/>
      <c r="GRZ16" s="64"/>
      <c r="GSA16" s="64"/>
      <c r="GSJ16" s="64"/>
      <c r="GSO16" s="218"/>
      <c r="GSP16" s="64"/>
      <c r="GSQ16" s="64"/>
      <c r="GSZ16" s="64"/>
      <c r="GTE16" s="218"/>
      <c r="GTF16" s="64"/>
      <c r="GTG16" s="64"/>
      <c r="GTP16" s="64"/>
      <c r="GTU16" s="218"/>
      <c r="GTV16" s="64"/>
      <c r="GTW16" s="64"/>
      <c r="GUF16" s="64"/>
      <c r="GUK16" s="218"/>
      <c r="GUL16" s="64"/>
      <c r="GUM16" s="64"/>
      <c r="GUV16" s="64"/>
      <c r="GVA16" s="218"/>
      <c r="GVB16" s="64"/>
      <c r="GVC16" s="64"/>
      <c r="GVL16" s="64"/>
      <c r="GVQ16" s="218"/>
      <c r="GVR16" s="64"/>
      <c r="GVS16" s="64"/>
      <c r="GWB16" s="64"/>
      <c r="GWG16" s="218"/>
      <c r="GWH16" s="64"/>
      <c r="GWI16" s="64"/>
      <c r="GWR16" s="64"/>
      <c r="GWW16" s="218"/>
      <c r="GWX16" s="64"/>
      <c r="GWY16" s="64"/>
      <c r="GXH16" s="64"/>
      <c r="GXM16" s="218"/>
      <c r="GXN16" s="64"/>
      <c r="GXO16" s="64"/>
      <c r="GXX16" s="64"/>
      <c r="GYC16" s="218"/>
      <c r="GYD16" s="64"/>
      <c r="GYE16" s="64"/>
      <c r="GYN16" s="64"/>
      <c r="GYS16" s="218"/>
      <c r="GYT16" s="64"/>
      <c r="GYU16" s="64"/>
      <c r="GZD16" s="64"/>
      <c r="GZI16" s="218"/>
      <c r="GZJ16" s="64"/>
      <c r="GZK16" s="64"/>
      <c r="GZT16" s="64"/>
      <c r="GZY16" s="218"/>
      <c r="GZZ16" s="64"/>
      <c r="HAA16" s="64"/>
      <c r="HAJ16" s="64"/>
      <c r="HAO16" s="218"/>
      <c r="HAP16" s="64"/>
      <c r="HAQ16" s="64"/>
      <c r="HAZ16" s="64"/>
      <c r="HBE16" s="218"/>
      <c r="HBF16" s="64"/>
      <c r="HBG16" s="64"/>
      <c r="HBP16" s="64"/>
      <c r="HBU16" s="218"/>
      <c r="HBV16" s="64"/>
      <c r="HBW16" s="64"/>
      <c r="HCF16" s="64"/>
      <c r="HCK16" s="218"/>
      <c r="HCL16" s="64"/>
      <c r="HCM16" s="64"/>
      <c r="HCV16" s="64"/>
      <c r="HDA16" s="218"/>
      <c r="HDB16" s="64"/>
      <c r="HDC16" s="64"/>
      <c r="HDL16" s="64"/>
      <c r="HDQ16" s="218"/>
      <c r="HDR16" s="64"/>
      <c r="HDS16" s="64"/>
      <c r="HEB16" s="64"/>
      <c r="HEG16" s="218"/>
      <c r="HEH16" s="64"/>
      <c r="HEI16" s="64"/>
      <c r="HER16" s="64"/>
      <c r="HEW16" s="218"/>
      <c r="HEX16" s="64"/>
      <c r="HEY16" s="64"/>
      <c r="HFH16" s="64"/>
      <c r="HFM16" s="218"/>
      <c r="HFN16" s="64"/>
      <c r="HFO16" s="64"/>
      <c r="HFX16" s="64"/>
      <c r="HGC16" s="218"/>
      <c r="HGD16" s="64"/>
      <c r="HGE16" s="64"/>
      <c r="HGN16" s="64"/>
      <c r="HGS16" s="218"/>
      <c r="HGT16" s="64"/>
      <c r="HGU16" s="64"/>
      <c r="HHD16" s="64"/>
      <c r="HHI16" s="218"/>
      <c r="HHJ16" s="64"/>
      <c r="HHK16" s="64"/>
      <c r="HHT16" s="64"/>
      <c r="HHY16" s="218"/>
      <c r="HHZ16" s="64"/>
      <c r="HIA16" s="64"/>
      <c r="HIJ16" s="64"/>
      <c r="HIO16" s="218"/>
      <c r="HIP16" s="64"/>
      <c r="HIQ16" s="64"/>
      <c r="HIZ16" s="64"/>
      <c r="HJE16" s="218"/>
      <c r="HJF16" s="64"/>
      <c r="HJG16" s="64"/>
      <c r="HJP16" s="64"/>
      <c r="HJU16" s="218"/>
      <c r="HJV16" s="64"/>
      <c r="HJW16" s="64"/>
      <c r="HKF16" s="64"/>
      <c r="HKK16" s="218"/>
      <c r="HKL16" s="64"/>
      <c r="HKM16" s="64"/>
      <c r="HKV16" s="64"/>
      <c r="HLA16" s="218"/>
      <c r="HLB16" s="64"/>
      <c r="HLC16" s="64"/>
      <c r="HLL16" s="64"/>
      <c r="HLQ16" s="218"/>
      <c r="HLR16" s="64"/>
      <c r="HLS16" s="64"/>
      <c r="HMB16" s="64"/>
      <c r="HMG16" s="218"/>
      <c r="HMH16" s="64"/>
      <c r="HMI16" s="64"/>
      <c r="HMR16" s="64"/>
      <c r="HMW16" s="218"/>
      <c r="HMX16" s="64"/>
      <c r="HMY16" s="64"/>
      <c r="HNH16" s="64"/>
      <c r="HNM16" s="218"/>
      <c r="HNN16" s="64"/>
      <c r="HNO16" s="64"/>
      <c r="HNX16" s="64"/>
      <c r="HOC16" s="218"/>
      <c r="HOD16" s="64"/>
      <c r="HOE16" s="64"/>
      <c r="HON16" s="64"/>
      <c r="HOS16" s="218"/>
      <c r="HOT16" s="64"/>
      <c r="HOU16" s="64"/>
      <c r="HPD16" s="64"/>
      <c r="HPI16" s="218"/>
      <c r="HPJ16" s="64"/>
      <c r="HPK16" s="64"/>
      <c r="HPT16" s="64"/>
      <c r="HPY16" s="218"/>
      <c r="HPZ16" s="64"/>
      <c r="HQA16" s="64"/>
      <c r="HQJ16" s="64"/>
      <c r="HQO16" s="218"/>
      <c r="HQP16" s="64"/>
      <c r="HQQ16" s="64"/>
      <c r="HQZ16" s="64"/>
      <c r="HRE16" s="218"/>
      <c r="HRF16" s="64"/>
      <c r="HRG16" s="64"/>
      <c r="HRP16" s="64"/>
      <c r="HRU16" s="218"/>
      <c r="HRV16" s="64"/>
      <c r="HRW16" s="64"/>
      <c r="HSF16" s="64"/>
      <c r="HSK16" s="218"/>
      <c r="HSL16" s="64"/>
      <c r="HSM16" s="64"/>
      <c r="HSV16" s="64"/>
      <c r="HTA16" s="218"/>
      <c r="HTB16" s="64"/>
      <c r="HTC16" s="64"/>
      <c r="HTL16" s="64"/>
      <c r="HTQ16" s="218"/>
      <c r="HTR16" s="64"/>
      <c r="HTS16" s="64"/>
      <c r="HUB16" s="64"/>
      <c r="HUG16" s="218"/>
      <c r="HUH16" s="64"/>
      <c r="HUI16" s="64"/>
      <c r="HUR16" s="64"/>
      <c r="HUW16" s="218"/>
      <c r="HUX16" s="64"/>
      <c r="HUY16" s="64"/>
      <c r="HVH16" s="64"/>
      <c r="HVM16" s="218"/>
      <c r="HVN16" s="64"/>
      <c r="HVO16" s="64"/>
      <c r="HVX16" s="64"/>
      <c r="HWC16" s="218"/>
      <c r="HWD16" s="64"/>
      <c r="HWE16" s="64"/>
      <c r="HWN16" s="64"/>
      <c r="HWS16" s="218"/>
      <c r="HWT16" s="64"/>
      <c r="HWU16" s="64"/>
      <c r="HXD16" s="64"/>
      <c r="HXI16" s="218"/>
      <c r="HXJ16" s="64"/>
      <c r="HXK16" s="64"/>
      <c r="HXT16" s="64"/>
      <c r="HXY16" s="218"/>
      <c r="HXZ16" s="64"/>
      <c r="HYA16" s="64"/>
      <c r="HYJ16" s="64"/>
      <c r="HYO16" s="218"/>
      <c r="HYP16" s="64"/>
      <c r="HYQ16" s="64"/>
      <c r="HYZ16" s="64"/>
      <c r="HZE16" s="218"/>
      <c r="HZF16" s="64"/>
      <c r="HZG16" s="64"/>
      <c r="HZP16" s="64"/>
      <c r="HZU16" s="218"/>
      <c r="HZV16" s="64"/>
      <c r="HZW16" s="64"/>
      <c r="IAF16" s="64"/>
      <c r="IAK16" s="218"/>
      <c r="IAL16" s="64"/>
      <c r="IAM16" s="64"/>
      <c r="IAV16" s="64"/>
      <c r="IBA16" s="218"/>
      <c r="IBB16" s="64"/>
      <c r="IBC16" s="64"/>
      <c r="IBL16" s="64"/>
      <c r="IBQ16" s="218"/>
      <c r="IBR16" s="64"/>
      <c r="IBS16" s="64"/>
      <c r="ICB16" s="64"/>
      <c r="ICG16" s="218"/>
      <c r="ICH16" s="64"/>
      <c r="ICI16" s="64"/>
      <c r="ICR16" s="64"/>
      <c r="ICW16" s="218"/>
      <c r="ICX16" s="64"/>
      <c r="ICY16" s="64"/>
      <c r="IDH16" s="64"/>
      <c r="IDM16" s="218"/>
      <c r="IDN16" s="64"/>
      <c r="IDO16" s="64"/>
      <c r="IDX16" s="64"/>
      <c r="IEC16" s="218"/>
      <c r="IED16" s="64"/>
      <c r="IEE16" s="64"/>
      <c r="IEN16" s="64"/>
      <c r="IES16" s="218"/>
      <c r="IET16" s="64"/>
      <c r="IEU16" s="64"/>
      <c r="IFD16" s="64"/>
      <c r="IFI16" s="218"/>
      <c r="IFJ16" s="64"/>
      <c r="IFK16" s="64"/>
      <c r="IFT16" s="64"/>
      <c r="IFY16" s="218"/>
      <c r="IFZ16" s="64"/>
      <c r="IGA16" s="64"/>
      <c r="IGJ16" s="64"/>
      <c r="IGO16" s="218"/>
      <c r="IGP16" s="64"/>
      <c r="IGQ16" s="64"/>
      <c r="IGZ16" s="64"/>
      <c r="IHE16" s="218"/>
      <c r="IHF16" s="64"/>
      <c r="IHG16" s="64"/>
      <c r="IHP16" s="64"/>
      <c r="IHU16" s="218"/>
      <c r="IHV16" s="64"/>
      <c r="IHW16" s="64"/>
      <c r="IIF16" s="64"/>
      <c r="IIK16" s="218"/>
      <c r="IIL16" s="64"/>
      <c r="IIM16" s="64"/>
      <c r="IIV16" s="64"/>
      <c r="IJA16" s="218"/>
      <c r="IJB16" s="64"/>
      <c r="IJC16" s="64"/>
      <c r="IJL16" s="64"/>
      <c r="IJQ16" s="218"/>
      <c r="IJR16" s="64"/>
      <c r="IJS16" s="64"/>
      <c r="IKB16" s="64"/>
      <c r="IKG16" s="218"/>
      <c r="IKH16" s="64"/>
      <c r="IKI16" s="64"/>
      <c r="IKR16" s="64"/>
      <c r="IKW16" s="218"/>
      <c r="IKX16" s="64"/>
      <c r="IKY16" s="64"/>
      <c r="ILH16" s="64"/>
      <c r="ILM16" s="218"/>
      <c r="ILN16" s="64"/>
      <c r="ILO16" s="64"/>
      <c r="ILX16" s="64"/>
      <c r="IMC16" s="218"/>
      <c r="IMD16" s="64"/>
      <c r="IME16" s="64"/>
      <c r="IMN16" s="64"/>
      <c r="IMS16" s="218"/>
      <c r="IMT16" s="64"/>
      <c r="IMU16" s="64"/>
      <c r="IND16" s="64"/>
      <c r="INI16" s="218"/>
      <c r="INJ16" s="64"/>
      <c r="INK16" s="64"/>
      <c r="INT16" s="64"/>
      <c r="INY16" s="218"/>
      <c r="INZ16" s="64"/>
      <c r="IOA16" s="64"/>
      <c r="IOJ16" s="64"/>
      <c r="IOO16" s="218"/>
      <c r="IOP16" s="64"/>
      <c r="IOQ16" s="64"/>
      <c r="IOZ16" s="64"/>
      <c r="IPE16" s="218"/>
      <c r="IPF16" s="64"/>
      <c r="IPG16" s="64"/>
      <c r="IPP16" s="64"/>
      <c r="IPU16" s="218"/>
      <c r="IPV16" s="64"/>
      <c r="IPW16" s="64"/>
      <c r="IQF16" s="64"/>
      <c r="IQK16" s="218"/>
      <c r="IQL16" s="64"/>
      <c r="IQM16" s="64"/>
      <c r="IQV16" s="64"/>
      <c r="IRA16" s="218"/>
      <c r="IRB16" s="64"/>
      <c r="IRC16" s="64"/>
      <c r="IRL16" s="64"/>
      <c r="IRQ16" s="218"/>
      <c r="IRR16" s="64"/>
      <c r="IRS16" s="64"/>
      <c r="ISB16" s="64"/>
      <c r="ISG16" s="218"/>
      <c r="ISH16" s="64"/>
      <c r="ISI16" s="64"/>
      <c r="ISR16" s="64"/>
      <c r="ISW16" s="218"/>
      <c r="ISX16" s="64"/>
      <c r="ISY16" s="64"/>
      <c r="ITH16" s="64"/>
      <c r="ITM16" s="218"/>
      <c r="ITN16" s="64"/>
      <c r="ITO16" s="64"/>
      <c r="ITX16" s="64"/>
      <c r="IUC16" s="218"/>
      <c r="IUD16" s="64"/>
      <c r="IUE16" s="64"/>
      <c r="IUN16" s="64"/>
      <c r="IUS16" s="218"/>
      <c r="IUT16" s="64"/>
      <c r="IUU16" s="64"/>
      <c r="IVD16" s="64"/>
      <c r="IVI16" s="218"/>
      <c r="IVJ16" s="64"/>
      <c r="IVK16" s="64"/>
      <c r="IVT16" s="64"/>
      <c r="IVY16" s="218"/>
      <c r="IVZ16" s="64"/>
      <c r="IWA16" s="64"/>
      <c r="IWJ16" s="64"/>
      <c r="IWO16" s="218"/>
      <c r="IWP16" s="64"/>
      <c r="IWQ16" s="64"/>
      <c r="IWZ16" s="64"/>
      <c r="IXE16" s="218"/>
      <c r="IXF16" s="64"/>
      <c r="IXG16" s="64"/>
      <c r="IXP16" s="64"/>
      <c r="IXU16" s="218"/>
      <c r="IXV16" s="64"/>
      <c r="IXW16" s="64"/>
      <c r="IYF16" s="64"/>
      <c r="IYK16" s="218"/>
      <c r="IYL16" s="64"/>
      <c r="IYM16" s="64"/>
      <c r="IYV16" s="64"/>
      <c r="IZA16" s="218"/>
      <c r="IZB16" s="64"/>
      <c r="IZC16" s="64"/>
      <c r="IZL16" s="64"/>
      <c r="IZQ16" s="218"/>
      <c r="IZR16" s="64"/>
      <c r="IZS16" s="64"/>
      <c r="JAB16" s="64"/>
      <c r="JAG16" s="218"/>
      <c r="JAH16" s="64"/>
      <c r="JAI16" s="64"/>
      <c r="JAR16" s="64"/>
      <c r="JAW16" s="218"/>
      <c r="JAX16" s="64"/>
      <c r="JAY16" s="64"/>
      <c r="JBH16" s="64"/>
      <c r="JBM16" s="218"/>
      <c r="JBN16" s="64"/>
      <c r="JBO16" s="64"/>
      <c r="JBX16" s="64"/>
      <c r="JCC16" s="218"/>
      <c r="JCD16" s="64"/>
      <c r="JCE16" s="64"/>
      <c r="JCN16" s="64"/>
      <c r="JCS16" s="218"/>
      <c r="JCT16" s="64"/>
      <c r="JCU16" s="64"/>
      <c r="JDD16" s="64"/>
      <c r="JDI16" s="218"/>
      <c r="JDJ16" s="64"/>
      <c r="JDK16" s="64"/>
      <c r="JDT16" s="64"/>
      <c r="JDY16" s="218"/>
      <c r="JDZ16" s="64"/>
      <c r="JEA16" s="64"/>
      <c r="JEJ16" s="64"/>
      <c r="JEO16" s="218"/>
      <c r="JEP16" s="64"/>
      <c r="JEQ16" s="64"/>
      <c r="JEZ16" s="64"/>
      <c r="JFE16" s="218"/>
      <c r="JFF16" s="64"/>
      <c r="JFG16" s="64"/>
      <c r="JFP16" s="64"/>
      <c r="JFU16" s="218"/>
      <c r="JFV16" s="64"/>
      <c r="JFW16" s="64"/>
      <c r="JGF16" s="64"/>
      <c r="JGK16" s="218"/>
      <c r="JGL16" s="64"/>
      <c r="JGM16" s="64"/>
      <c r="JGV16" s="64"/>
      <c r="JHA16" s="218"/>
      <c r="JHB16" s="64"/>
      <c r="JHC16" s="64"/>
      <c r="JHL16" s="64"/>
      <c r="JHQ16" s="218"/>
      <c r="JHR16" s="64"/>
      <c r="JHS16" s="64"/>
      <c r="JIB16" s="64"/>
      <c r="JIG16" s="218"/>
      <c r="JIH16" s="64"/>
      <c r="JII16" s="64"/>
      <c r="JIR16" s="64"/>
      <c r="JIW16" s="218"/>
      <c r="JIX16" s="64"/>
      <c r="JIY16" s="64"/>
      <c r="JJH16" s="64"/>
      <c r="JJM16" s="218"/>
      <c r="JJN16" s="64"/>
      <c r="JJO16" s="64"/>
      <c r="JJX16" s="64"/>
      <c r="JKC16" s="218"/>
      <c r="JKD16" s="64"/>
      <c r="JKE16" s="64"/>
      <c r="JKN16" s="64"/>
      <c r="JKS16" s="218"/>
      <c r="JKT16" s="64"/>
      <c r="JKU16" s="64"/>
      <c r="JLD16" s="64"/>
      <c r="JLI16" s="218"/>
      <c r="JLJ16" s="64"/>
      <c r="JLK16" s="64"/>
      <c r="JLT16" s="64"/>
      <c r="JLY16" s="218"/>
      <c r="JLZ16" s="64"/>
      <c r="JMA16" s="64"/>
      <c r="JMJ16" s="64"/>
      <c r="JMO16" s="218"/>
      <c r="JMP16" s="64"/>
      <c r="JMQ16" s="64"/>
      <c r="JMZ16" s="64"/>
      <c r="JNE16" s="218"/>
      <c r="JNF16" s="64"/>
      <c r="JNG16" s="64"/>
      <c r="JNP16" s="64"/>
      <c r="JNU16" s="218"/>
      <c r="JNV16" s="64"/>
      <c r="JNW16" s="64"/>
      <c r="JOF16" s="64"/>
      <c r="JOK16" s="218"/>
      <c r="JOL16" s="64"/>
      <c r="JOM16" s="64"/>
      <c r="JOV16" s="64"/>
      <c r="JPA16" s="218"/>
      <c r="JPB16" s="64"/>
      <c r="JPC16" s="64"/>
      <c r="JPL16" s="64"/>
      <c r="JPQ16" s="218"/>
      <c r="JPR16" s="64"/>
      <c r="JPS16" s="64"/>
      <c r="JQB16" s="64"/>
      <c r="JQG16" s="218"/>
      <c r="JQH16" s="64"/>
      <c r="JQI16" s="64"/>
      <c r="JQR16" s="64"/>
      <c r="JQW16" s="218"/>
      <c r="JQX16" s="64"/>
      <c r="JQY16" s="64"/>
      <c r="JRH16" s="64"/>
      <c r="JRM16" s="218"/>
      <c r="JRN16" s="64"/>
      <c r="JRO16" s="64"/>
      <c r="JRX16" s="64"/>
      <c r="JSC16" s="218"/>
      <c r="JSD16" s="64"/>
      <c r="JSE16" s="64"/>
      <c r="JSN16" s="64"/>
      <c r="JSS16" s="218"/>
      <c r="JST16" s="64"/>
      <c r="JSU16" s="64"/>
      <c r="JTD16" s="64"/>
      <c r="JTI16" s="218"/>
      <c r="JTJ16" s="64"/>
      <c r="JTK16" s="64"/>
      <c r="JTT16" s="64"/>
      <c r="JTY16" s="218"/>
      <c r="JTZ16" s="64"/>
      <c r="JUA16" s="64"/>
      <c r="JUJ16" s="64"/>
      <c r="JUO16" s="218"/>
      <c r="JUP16" s="64"/>
      <c r="JUQ16" s="64"/>
      <c r="JUZ16" s="64"/>
      <c r="JVE16" s="218"/>
      <c r="JVF16" s="64"/>
      <c r="JVG16" s="64"/>
      <c r="JVP16" s="64"/>
      <c r="JVU16" s="218"/>
      <c r="JVV16" s="64"/>
      <c r="JVW16" s="64"/>
      <c r="JWF16" s="64"/>
      <c r="JWK16" s="218"/>
      <c r="JWL16" s="64"/>
      <c r="JWM16" s="64"/>
      <c r="JWV16" s="64"/>
      <c r="JXA16" s="218"/>
      <c r="JXB16" s="64"/>
      <c r="JXC16" s="64"/>
      <c r="JXL16" s="64"/>
      <c r="JXQ16" s="218"/>
      <c r="JXR16" s="64"/>
      <c r="JXS16" s="64"/>
      <c r="JYB16" s="64"/>
      <c r="JYG16" s="218"/>
      <c r="JYH16" s="64"/>
      <c r="JYI16" s="64"/>
      <c r="JYR16" s="64"/>
      <c r="JYW16" s="218"/>
      <c r="JYX16" s="64"/>
      <c r="JYY16" s="64"/>
      <c r="JZH16" s="64"/>
      <c r="JZM16" s="218"/>
      <c r="JZN16" s="64"/>
      <c r="JZO16" s="64"/>
      <c r="JZX16" s="64"/>
      <c r="KAC16" s="218"/>
      <c r="KAD16" s="64"/>
      <c r="KAE16" s="64"/>
      <c r="KAN16" s="64"/>
      <c r="KAS16" s="218"/>
      <c r="KAT16" s="64"/>
      <c r="KAU16" s="64"/>
      <c r="KBD16" s="64"/>
      <c r="KBI16" s="218"/>
      <c r="KBJ16" s="64"/>
      <c r="KBK16" s="64"/>
      <c r="KBT16" s="64"/>
      <c r="KBY16" s="218"/>
      <c r="KBZ16" s="64"/>
      <c r="KCA16" s="64"/>
      <c r="KCJ16" s="64"/>
      <c r="KCO16" s="218"/>
      <c r="KCP16" s="64"/>
      <c r="KCQ16" s="64"/>
      <c r="KCZ16" s="64"/>
      <c r="KDE16" s="218"/>
      <c r="KDF16" s="64"/>
      <c r="KDG16" s="64"/>
      <c r="KDP16" s="64"/>
      <c r="KDU16" s="218"/>
      <c r="KDV16" s="64"/>
      <c r="KDW16" s="64"/>
      <c r="KEF16" s="64"/>
      <c r="KEK16" s="218"/>
      <c r="KEL16" s="64"/>
      <c r="KEM16" s="64"/>
      <c r="KEV16" s="64"/>
      <c r="KFA16" s="218"/>
      <c r="KFB16" s="64"/>
      <c r="KFC16" s="64"/>
      <c r="KFL16" s="64"/>
      <c r="KFQ16" s="218"/>
      <c r="KFR16" s="64"/>
      <c r="KFS16" s="64"/>
      <c r="KGB16" s="64"/>
      <c r="KGG16" s="218"/>
      <c r="KGH16" s="64"/>
      <c r="KGI16" s="64"/>
      <c r="KGR16" s="64"/>
      <c r="KGW16" s="218"/>
      <c r="KGX16" s="64"/>
      <c r="KGY16" s="64"/>
      <c r="KHH16" s="64"/>
      <c r="KHM16" s="218"/>
      <c r="KHN16" s="64"/>
      <c r="KHO16" s="64"/>
      <c r="KHX16" s="64"/>
      <c r="KIC16" s="218"/>
      <c r="KID16" s="64"/>
      <c r="KIE16" s="64"/>
      <c r="KIN16" s="64"/>
      <c r="KIS16" s="218"/>
      <c r="KIT16" s="64"/>
      <c r="KIU16" s="64"/>
      <c r="KJD16" s="64"/>
      <c r="KJI16" s="218"/>
      <c r="KJJ16" s="64"/>
      <c r="KJK16" s="64"/>
      <c r="KJT16" s="64"/>
      <c r="KJY16" s="218"/>
      <c r="KJZ16" s="64"/>
      <c r="KKA16" s="64"/>
      <c r="KKJ16" s="64"/>
      <c r="KKO16" s="218"/>
      <c r="KKP16" s="64"/>
      <c r="KKQ16" s="64"/>
      <c r="KKZ16" s="64"/>
      <c r="KLE16" s="218"/>
      <c r="KLF16" s="64"/>
      <c r="KLG16" s="64"/>
      <c r="KLP16" s="64"/>
      <c r="KLU16" s="218"/>
      <c r="KLV16" s="64"/>
      <c r="KLW16" s="64"/>
      <c r="KMF16" s="64"/>
      <c r="KMK16" s="218"/>
      <c r="KML16" s="64"/>
      <c r="KMM16" s="64"/>
      <c r="KMV16" s="64"/>
      <c r="KNA16" s="218"/>
      <c r="KNB16" s="64"/>
      <c r="KNC16" s="64"/>
      <c r="KNL16" s="64"/>
      <c r="KNQ16" s="218"/>
      <c r="KNR16" s="64"/>
      <c r="KNS16" s="64"/>
      <c r="KOB16" s="64"/>
      <c r="KOG16" s="218"/>
      <c r="KOH16" s="64"/>
      <c r="KOI16" s="64"/>
      <c r="KOR16" s="64"/>
      <c r="KOW16" s="218"/>
      <c r="KOX16" s="64"/>
      <c r="KOY16" s="64"/>
      <c r="KPH16" s="64"/>
      <c r="KPM16" s="218"/>
      <c r="KPN16" s="64"/>
      <c r="KPO16" s="64"/>
      <c r="KPX16" s="64"/>
      <c r="KQC16" s="218"/>
      <c r="KQD16" s="64"/>
      <c r="KQE16" s="64"/>
      <c r="KQN16" s="64"/>
      <c r="KQS16" s="218"/>
      <c r="KQT16" s="64"/>
      <c r="KQU16" s="64"/>
      <c r="KRD16" s="64"/>
      <c r="KRI16" s="218"/>
      <c r="KRJ16" s="64"/>
      <c r="KRK16" s="64"/>
      <c r="KRT16" s="64"/>
      <c r="KRY16" s="218"/>
      <c r="KRZ16" s="64"/>
      <c r="KSA16" s="64"/>
      <c r="KSJ16" s="64"/>
      <c r="KSO16" s="218"/>
      <c r="KSP16" s="64"/>
      <c r="KSQ16" s="64"/>
      <c r="KSZ16" s="64"/>
      <c r="KTE16" s="218"/>
      <c r="KTF16" s="64"/>
      <c r="KTG16" s="64"/>
      <c r="KTP16" s="64"/>
      <c r="KTU16" s="218"/>
      <c r="KTV16" s="64"/>
      <c r="KTW16" s="64"/>
      <c r="KUF16" s="64"/>
      <c r="KUK16" s="218"/>
      <c r="KUL16" s="64"/>
      <c r="KUM16" s="64"/>
      <c r="KUV16" s="64"/>
      <c r="KVA16" s="218"/>
      <c r="KVB16" s="64"/>
      <c r="KVC16" s="64"/>
      <c r="KVL16" s="64"/>
      <c r="KVQ16" s="218"/>
      <c r="KVR16" s="64"/>
      <c r="KVS16" s="64"/>
      <c r="KWB16" s="64"/>
      <c r="KWG16" s="218"/>
      <c r="KWH16" s="64"/>
      <c r="KWI16" s="64"/>
      <c r="KWR16" s="64"/>
      <c r="KWW16" s="218"/>
      <c r="KWX16" s="64"/>
      <c r="KWY16" s="64"/>
      <c r="KXH16" s="64"/>
      <c r="KXM16" s="218"/>
      <c r="KXN16" s="64"/>
      <c r="KXO16" s="64"/>
      <c r="KXX16" s="64"/>
      <c r="KYC16" s="218"/>
      <c r="KYD16" s="64"/>
      <c r="KYE16" s="64"/>
      <c r="KYN16" s="64"/>
      <c r="KYS16" s="218"/>
      <c r="KYT16" s="64"/>
      <c r="KYU16" s="64"/>
      <c r="KZD16" s="64"/>
      <c r="KZI16" s="218"/>
      <c r="KZJ16" s="64"/>
      <c r="KZK16" s="64"/>
      <c r="KZT16" s="64"/>
      <c r="KZY16" s="218"/>
      <c r="KZZ16" s="64"/>
      <c r="LAA16" s="64"/>
      <c r="LAJ16" s="64"/>
      <c r="LAO16" s="218"/>
      <c r="LAP16" s="64"/>
      <c r="LAQ16" s="64"/>
      <c r="LAZ16" s="64"/>
      <c r="LBE16" s="218"/>
      <c r="LBF16" s="64"/>
      <c r="LBG16" s="64"/>
      <c r="LBP16" s="64"/>
      <c r="LBU16" s="218"/>
      <c r="LBV16" s="64"/>
      <c r="LBW16" s="64"/>
      <c r="LCF16" s="64"/>
      <c r="LCK16" s="218"/>
      <c r="LCL16" s="64"/>
      <c r="LCM16" s="64"/>
      <c r="LCV16" s="64"/>
      <c r="LDA16" s="218"/>
      <c r="LDB16" s="64"/>
      <c r="LDC16" s="64"/>
      <c r="LDL16" s="64"/>
      <c r="LDQ16" s="218"/>
      <c r="LDR16" s="64"/>
      <c r="LDS16" s="64"/>
      <c r="LEB16" s="64"/>
      <c r="LEG16" s="218"/>
      <c r="LEH16" s="64"/>
      <c r="LEI16" s="64"/>
      <c r="LER16" s="64"/>
      <c r="LEW16" s="218"/>
      <c r="LEX16" s="64"/>
      <c r="LEY16" s="64"/>
      <c r="LFH16" s="64"/>
      <c r="LFM16" s="218"/>
      <c r="LFN16" s="64"/>
      <c r="LFO16" s="64"/>
      <c r="LFX16" s="64"/>
      <c r="LGC16" s="218"/>
      <c r="LGD16" s="64"/>
      <c r="LGE16" s="64"/>
      <c r="LGN16" s="64"/>
      <c r="LGS16" s="218"/>
      <c r="LGT16" s="64"/>
      <c r="LGU16" s="64"/>
      <c r="LHD16" s="64"/>
      <c r="LHI16" s="218"/>
      <c r="LHJ16" s="64"/>
      <c r="LHK16" s="64"/>
      <c r="LHT16" s="64"/>
      <c r="LHY16" s="218"/>
      <c r="LHZ16" s="64"/>
      <c r="LIA16" s="64"/>
      <c r="LIJ16" s="64"/>
      <c r="LIO16" s="218"/>
      <c r="LIP16" s="64"/>
      <c r="LIQ16" s="64"/>
      <c r="LIZ16" s="64"/>
      <c r="LJE16" s="218"/>
      <c r="LJF16" s="64"/>
      <c r="LJG16" s="64"/>
      <c r="LJP16" s="64"/>
      <c r="LJU16" s="218"/>
      <c r="LJV16" s="64"/>
      <c r="LJW16" s="64"/>
      <c r="LKF16" s="64"/>
      <c r="LKK16" s="218"/>
      <c r="LKL16" s="64"/>
      <c r="LKM16" s="64"/>
      <c r="LKV16" s="64"/>
      <c r="LLA16" s="218"/>
      <c r="LLB16" s="64"/>
      <c r="LLC16" s="64"/>
      <c r="LLL16" s="64"/>
      <c r="LLQ16" s="218"/>
      <c r="LLR16" s="64"/>
      <c r="LLS16" s="64"/>
      <c r="LMB16" s="64"/>
      <c r="LMG16" s="218"/>
      <c r="LMH16" s="64"/>
      <c r="LMI16" s="64"/>
      <c r="LMR16" s="64"/>
      <c r="LMW16" s="218"/>
      <c r="LMX16" s="64"/>
      <c r="LMY16" s="64"/>
      <c r="LNH16" s="64"/>
      <c r="LNM16" s="218"/>
      <c r="LNN16" s="64"/>
      <c r="LNO16" s="64"/>
      <c r="LNX16" s="64"/>
      <c r="LOC16" s="218"/>
      <c r="LOD16" s="64"/>
      <c r="LOE16" s="64"/>
      <c r="LON16" s="64"/>
      <c r="LOS16" s="218"/>
      <c r="LOT16" s="64"/>
      <c r="LOU16" s="64"/>
      <c r="LPD16" s="64"/>
      <c r="LPI16" s="218"/>
      <c r="LPJ16" s="64"/>
      <c r="LPK16" s="64"/>
      <c r="LPT16" s="64"/>
      <c r="LPY16" s="218"/>
      <c r="LPZ16" s="64"/>
      <c r="LQA16" s="64"/>
      <c r="LQJ16" s="64"/>
      <c r="LQO16" s="218"/>
      <c r="LQP16" s="64"/>
      <c r="LQQ16" s="64"/>
      <c r="LQZ16" s="64"/>
      <c r="LRE16" s="218"/>
      <c r="LRF16" s="64"/>
      <c r="LRG16" s="64"/>
      <c r="LRP16" s="64"/>
      <c r="LRU16" s="218"/>
      <c r="LRV16" s="64"/>
      <c r="LRW16" s="64"/>
      <c r="LSF16" s="64"/>
      <c r="LSK16" s="218"/>
      <c r="LSL16" s="64"/>
      <c r="LSM16" s="64"/>
      <c r="LSV16" s="64"/>
      <c r="LTA16" s="218"/>
      <c r="LTB16" s="64"/>
      <c r="LTC16" s="64"/>
      <c r="LTL16" s="64"/>
      <c r="LTQ16" s="218"/>
      <c r="LTR16" s="64"/>
      <c r="LTS16" s="64"/>
      <c r="LUB16" s="64"/>
      <c r="LUG16" s="218"/>
      <c r="LUH16" s="64"/>
      <c r="LUI16" s="64"/>
      <c r="LUR16" s="64"/>
      <c r="LUW16" s="218"/>
      <c r="LUX16" s="64"/>
      <c r="LUY16" s="64"/>
      <c r="LVH16" s="64"/>
      <c r="LVM16" s="218"/>
      <c r="LVN16" s="64"/>
      <c r="LVO16" s="64"/>
      <c r="LVX16" s="64"/>
      <c r="LWC16" s="218"/>
      <c r="LWD16" s="64"/>
      <c r="LWE16" s="64"/>
      <c r="LWN16" s="64"/>
      <c r="LWS16" s="218"/>
      <c r="LWT16" s="64"/>
      <c r="LWU16" s="64"/>
      <c r="LXD16" s="64"/>
      <c r="LXI16" s="218"/>
      <c r="LXJ16" s="64"/>
      <c r="LXK16" s="64"/>
      <c r="LXT16" s="64"/>
      <c r="LXY16" s="218"/>
      <c r="LXZ16" s="64"/>
      <c r="LYA16" s="64"/>
      <c r="LYJ16" s="64"/>
      <c r="LYO16" s="218"/>
      <c r="LYP16" s="64"/>
      <c r="LYQ16" s="64"/>
      <c r="LYZ16" s="64"/>
      <c r="LZE16" s="218"/>
      <c r="LZF16" s="64"/>
      <c r="LZG16" s="64"/>
      <c r="LZP16" s="64"/>
      <c r="LZU16" s="218"/>
      <c r="LZV16" s="64"/>
      <c r="LZW16" s="64"/>
      <c r="MAF16" s="64"/>
      <c r="MAK16" s="218"/>
      <c r="MAL16" s="64"/>
      <c r="MAM16" s="64"/>
      <c r="MAV16" s="64"/>
      <c r="MBA16" s="218"/>
      <c r="MBB16" s="64"/>
      <c r="MBC16" s="64"/>
      <c r="MBL16" s="64"/>
      <c r="MBQ16" s="218"/>
      <c r="MBR16" s="64"/>
      <c r="MBS16" s="64"/>
      <c r="MCB16" s="64"/>
      <c r="MCG16" s="218"/>
      <c r="MCH16" s="64"/>
      <c r="MCI16" s="64"/>
      <c r="MCR16" s="64"/>
      <c r="MCW16" s="218"/>
      <c r="MCX16" s="64"/>
      <c r="MCY16" s="64"/>
      <c r="MDH16" s="64"/>
      <c r="MDM16" s="218"/>
      <c r="MDN16" s="64"/>
      <c r="MDO16" s="64"/>
      <c r="MDX16" s="64"/>
      <c r="MEC16" s="218"/>
      <c r="MED16" s="64"/>
      <c r="MEE16" s="64"/>
      <c r="MEN16" s="64"/>
      <c r="MES16" s="218"/>
      <c r="MET16" s="64"/>
      <c r="MEU16" s="64"/>
      <c r="MFD16" s="64"/>
      <c r="MFI16" s="218"/>
      <c r="MFJ16" s="64"/>
      <c r="MFK16" s="64"/>
      <c r="MFT16" s="64"/>
      <c r="MFY16" s="218"/>
      <c r="MFZ16" s="64"/>
      <c r="MGA16" s="64"/>
      <c r="MGJ16" s="64"/>
      <c r="MGO16" s="218"/>
      <c r="MGP16" s="64"/>
      <c r="MGQ16" s="64"/>
      <c r="MGZ16" s="64"/>
      <c r="MHE16" s="218"/>
      <c r="MHF16" s="64"/>
      <c r="MHG16" s="64"/>
      <c r="MHP16" s="64"/>
      <c r="MHU16" s="218"/>
      <c r="MHV16" s="64"/>
      <c r="MHW16" s="64"/>
      <c r="MIF16" s="64"/>
      <c r="MIK16" s="218"/>
      <c r="MIL16" s="64"/>
      <c r="MIM16" s="64"/>
      <c r="MIV16" s="64"/>
      <c r="MJA16" s="218"/>
      <c r="MJB16" s="64"/>
      <c r="MJC16" s="64"/>
      <c r="MJL16" s="64"/>
      <c r="MJQ16" s="218"/>
      <c r="MJR16" s="64"/>
      <c r="MJS16" s="64"/>
      <c r="MKB16" s="64"/>
      <c r="MKG16" s="218"/>
      <c r="MKH16" s="64"/>
      <c r="MKI16" s="64"/>
      <c r="MKR16" s="64"/>
      <c r="MKW16" s="218"/>
      <c r="MKX16" s="64"/>
      <c r="MKY16" s="64"/>
      <c r="MLH16" s="64"/>
      <c r="MLM16" s="218"/>
      <c r="MLN16" s="64"/>
      <c r="MLO16" s="64"/>
      <c r="MLX16" s="64"/>
      <c r="MMC16" s="218"/>
      <c r="MMD16" s="64"/>
      <c r="MME16" s="64"/>
      <c r="MMN16" s="64"/>
      <c r="MMS16" s="218"/>
      <c r="MMT16" s="64"/>
      <c r="MMU16" s="64"/>
      <c r="MND16" s="64"/>
      <c r="MNI16" s="218"/>
      <c r="MNJ16" s="64"/>
      <c r="MNK16" s="64"/>
      <c r="MNT16" s="64"/>
      <c r="MNY16" s="218"/>
      <c r="MNZ16" s="64"/>
      <c r="MOA16" s="64"/>
      <c r="MOJ16" s="64"/>
      <c r="MOO16" s="218"/>
      <c r="MOP16" s="64"/>
      <c r="MOQ16" s="64"/>
      <c r="MOZ16" s="64"/>
      <c r="MPE16" s="218"/>
      <c r="MPF16" s="64"/>
      <c r="MPG16" s="64"/>
      <c r="MPP16" s="64"/>
      <c r="MPU16" s="218"/>
      <c r="MPV16" s="64"/>
      <c r="MPW16" s="64"/>
      <c r="MQF16" s="64"/>
      <c r="MQK16" s="218"/>
      <c r="MQL16" s="64"/>
      <c r="MQM16" s="64"/>
      <c r="MQV16" s="64"/>
      <c r="MRA16" s="218"/>
      <c r="MRB16" s="64"/>
      <c r="MRC16" s="64"/>
      <c r="MRL16" s="64"/>
      <c r="MRQ16" s="218"/>
      <c r="MRR16" s="64"/>
      <c r="MRS16" s="64"/>
      <c r="MSB16" s="64"/>
      <c r="MSG16" s="218"/>
      <c r="MSH16" s="64"/>
      <c r="MSI16" s="64"/>
      <c r="MSR16" s="64"/>
      <c r="MSW16" s="218"/>
      <c r="MSX16" s="64"/>
      <c r="MSY16" s="64"/>
      <c r="MTH16" s="64"/>
      <c r="MTM16" s="218"/>
      <c r="MTN16" s="64"/>
      <c r="MTO16" s="64"/>
      <c r="MTX16" s="64"/>
      <c r="MUC16" s="218"/>
      <c r="MUD16" s="64"/>
      <c r="MUE16" s="64"/>
      <c r="MUN16" s="64"/>
      <c r="MUS16" s="218"/>
      <c r="MUT16" s="64"/>
      <c r="MUU16" s="64"/>
      <c r="MVD16" s="64"/>
      <c r="MVI16" s="218"/>
      <c r="MVJ16" s="64"/>
      <c r="MVK16" s="64"/>
      <c r="MVT16" s="64"/>
      <c r="MVY16" s="218"/>
      <c r="MVZ16" s="64"/>
      <c r="MWA16" s="64"/>
      <c r="MWJ16" s="64"/>
      <c r="MWO16" s="218"/>
      <c r="MWP16" s="64"/>
      <c r="MWQ16" s="64"/>
      <c r="MWZ16" s="64"/>
      <c r="MXE16" s="218"/>
      <c r="MXF16" s="64"/>
      <c r="MXG16" s="64"/>
      <c r="MXP16" s="64"/>
      <c r="MXU16" s="218"/>
      <c r="MXV16" s="64"/>
      <c r="MXW16" s="64"/>
      <c r="MYF16" s="64"/>
      <c r="MYK16" s="218"/>
      <c r="MYL16" s="64"/>
      <c r="MYM16" s="64"/>
      <c r="MYV16" s="64"/>
      <c r="MZA16" s="218"/>
      <c r="MZB16" s="64"/>
      <c r="MZC16" s="64"/>
      <c r="MZL16" s="64"/>
      <c r="MZQ16" s="218"/>
      <c r="MZR16" s="64"/>
      <c r="MZS16" s="64"/>
      <c r="NAB16" s="64"/>
      <c r="NAG16" s="218"/>
      <c r="NAH16" s="64"/>
      <c r="NAI16" s="64"/>
      <c r="NAR16" s="64"/>
      <c r="NAW16" s="218"/>
      <c r="NAX16" s="64"/>
      <c r="NAY16" s="64"/>
      <c r="NBH16" s="64"/>
      <c r="NBM16" s="218"/>
      <c r="NBN16" s="64"/>
      <c r="NBO16" s="64"/>
      <c r="NBX16" s="64"/>
      <c r="NCC16" s="218"/>
      <c r="NCD16" s="64"/>
      <c r="NCE16" s="64"/>
      <c r="NCN16" s="64"/>
      <c r="NCS16" s="218"/>
      <c r="NCT16" s="64"/>
      <c r="NCU16" s="64"/>
      <c r="NDD16" s="64"/>
      <c r="NDI16" s="218"/>
      <c r="NDJ16" s="64"/>
      <c r="NDK16" s="64"/>
      <c r="NDT16" s="64"/>
      <c r="NDY16" s="218"/>
      <c r="NDZ16" s="64"/>
      <c r="NEA16" s="64"/>
      <c r="NEJ16" s="64"/>
      <c r="NEO16" s="218"/>
      <c r="NEP16" s="64"/>
      <c r="NEQ16" s="64"/>
      <c r="NEZ16" s="64"/>
      <c r="NFE16" s="218"/>
      <c r="NFF16" s="64"/>
      <c r="NFG16" s="64"/>
      <c r="NFP16" s="64"/>
      <c r="NFU16" s="218"/>
      <c r="NFV16" s="64"/>
      <c r="NFW16" s="64"/>
      <c r="NGF16" s="64"/>
      <c r="NGK16" s="218"/>
      <c r="NGL16" s="64"/>
      <c r="NGM16" s="64"/>
      <c r="NGV16" s="64"/>
      <c r="NHA16" s="218"/>
      <c r="NHB16" s="64"/>
      <c r="NHC16" s="64"/>
      <c r="NHL16" s="64"/>
      <c r="NHQ16" s="218"/>
      <c r="NHR16" s="64"/>
      <c r="NHS16" s="64"/>
      <c r="NIB16" s="64"/>
      <c r="NIG16" s="218"/>
      <c r="NIH16" s="64"/>
      <c r="NII16" s="64"/>
      <c r="NIR16" s="64"/>
      <c r="NIW16" s="218"/>
      <c r="NIX16" s="64"/>
      <c r="NIY16" s="64"/>
      <c r="NJH16" s="64"/>
      <c r="NJM16" s="218"/>
      <c r="NJN16" s="64"/>
      <c r="NJO16" s="64"/>
      <c r="NJX16" s="64"/>
      <c r="NKC16" s="218"/>
      <c r="NKD16" s="64"/>
      <c r="NKE16" s="64"/>
      <c r="NKN16" s="64"/>
      <c r="NKS16" s="218"/>
      <c r="NKT16" s="64"/>
      <c r="NKU16" s="64"/>
      <c r="NLD16" s="64"/>
      <c r="NLI16" s="218"/>
      <c r="NLJ16" s="64"/>
      <c r="NLK16" s="64"/>
      <c r="NLT16" s="64"/>
      <c r="NLY16" s="218"/>
      <c r="NLZ16" s="64"/>
      <c r="NMA16" s="64"/>
      <c r="NMJ16" s="64"/>
      <c r="NMO16" s="218"/>
      <c r="NMP16" s="64"/>
      <c r="NMQ16" s="64"/>
      <c r="NMZ16" s="64"/>
      <c r="NNE16" s="218"/>
      <c r="NNF16" s="64"/>
      <c r="NNG16" s="64"/>
      <c r="NNP16" s="64"/>
      <c r="NNU16" s="218"/>
      <c r="NNV16" s="64"/>
      <c r="NNW16" s="64"/>
      <c r="NOF16" s="64"/>
      <c r="NOK16" s="218"/>
      <c r="NOL16" s="64"/>
      <c r="NOM16" s="64"/>
      <c r="NOV16" s="64"/>
      <c r="NPA16" s="218"/>
      <c r="NPB16" s="64"/>
      <c r="NPC16" s="64"/>
      <c r="NPL16" s="64"/>
      <c r="NPQ16" s="218"/>
      <c r="NPR16" s="64"/>
      <c r="NPS16" s="64"/>
      <c r="NQB16" s="64"/>
      <c r="NQG16" s="218"/>
      <c r="NQH16" s="64"/>
      <c r="NQI16" s="64"/>
      <c r="NQR16" s="64"/>
      <c r="NQW16" s="218"/>
      <c r="NQX16" s="64"/>
      <c r="NQY16" s="64"/>
      <c r="NRH16" s="64"/>
      <c r="NRM16" s="218"/>
      <c r="NRN16" s="64"/>
      <c r="NRO16" s="64"/>
      <c r="NRX16" s="64"/>
      <c r="NSC16" s="218"/>
      <c r="NSD16" s="64"/>
      <c r="NSE16" s="64"/>
      <c r="NSN16" s="64"/>
      <c r="NSS16" s="218"/>
      <c r="NST16" s="64"/>
      <c r="NSU16" s="64"/>
      <c r="NTD16" s="64"/>
      <c r="NTI16" s="218"/>
      <c r="NTJ16" s="64"/>
      <c r="NTK16" s="64"/>
      <c r="NTT16" s="64"/>
      <c r="NTY16" s="218"/>
      <c r="NTZ16" s="64"/>
      <c r="NUA16" s="64"/>
      <c r="NUJ16" s="64"/>
      <c r="NUO16" s="218"/>
      <c r="NUP16" s="64"/>
      <c r="NUQ16" s="64"/>
      <c r="NUZ16" s="64"/>
      <c r="NVE16" s="218"/>
      <c r="NVF16" s="64"/>
      <c r="NVG16" s="64"/>
      <c r="NVP16" s="64"/>
      <c r="NVU16" s="218"/>
      <c r="NVV16" s="64"/>
      <c r="NVW16" s="64"/>
      <c r="NWF16" s="64"/>
      <c r="NWK16" s="218"/>
      <c r="NWL16" s="64"/>
      <c r="NWM16" s="64"/>
      <c r="NWV16" s="64"/>
      <c r="NXA16" s="218"/>
      <c r="NXB16" s="64"/>
      <c r="NXC16" s="64"/>
      <c r="NXL16" s="64"/>
      <c r="NXQ16" s="218"/>
      <c r="NXR16" s="64"/>
      <c r="NXS16" s="64"/>
      <c r="NYB16" s="64"/>
      <c r="NYG16" s="218"/>
      <c r="NYH16" s="64"/>
      <c r="NYI16" s="64"/>
      <c r="NYR16" s="64"/>
      <c r="NYW16" s="218"/>
      <c r="NYX16" s="64"/>
      <c r="NYY16" s="64"/>
      <c r="NZH16" s="64"/>
      <c r="NZM16" s="218"/>
      <c r="NZN16" s="64"/>
      <c r="NZO16" s="64"/>
      <c r="NZX16" s="64"/>
      <c r="OAC16" s="218"/>
      <c r="OAD16" s="64"/>
      <c r="OAE16" s="64"/>
      <c r="OAN16" s="64"/>
      <c r="OAS16" s="218"/>
      <c r="OAT16" s="64"/>
      <c r="OAU16" s="64"/>
      <c r="OBD16" s="64"/>
      <c r="OBI16" s="218"/>
      <c r="OBJ16" s="64"/>
      <c r="OBK16" s="64"/>
      <c r="OBT16" s="64"/>
      <c r="OBY16" s="218"/>
      <c r="OBZ16" s="64"/>
      <c r="OCA16" s="64"/>
      <c r="OCJ16" s="64"/>
      <c r="OCO16" s="218"/>
      <c r="OCP16" s="64"/>
      <c r="OCQ16" s="64"/>
      <c r="OCZ16" s="64"/>
      <c r="ODE16" s="218"/>
      <c r="ODF16" s="64"/>
      <c r="ODG16" s="64"/>
      <c r="ODP16" s="64"/>
      <c r="ODU16" s="218"/>
      <c r="ODV16" s="64"/>
      <c r="ODW16" s="64"/>
      <c r="OEF16" s="64"/>
      <c r="OEK16" s="218"/>
      <c r="OEL16" s="64"/>
      <c r="OEM16" s="64"/>
      <c r="OEV16" s="64"/>
      <c r="OFA16" s="218"/>
      <c r="OFB16" s="64"/>
      <c r="OFC16" s="64"/>
      <c r="OFL16" s="64"/>
      <c r="OFQ16" s="218"/>
      <c r="OFR16" s="64"/>
      <c r="OFS16" s="64"/>
      <c r="OGB16" s="64"/>
      <c r="OGG16" s="218"/>
      <c r="OGH16" s="64"/>
      <c r="OGI16" s="64"/>
      <c r="OGR16" s="64"/>
      <c r="OGW16" s="218"/>
      <c r="OGX16" s="64"/>
      <c r="OGY16" s="64"/>
      <c r="OHH16" s="64"/>
      <c r="OHM16" s="218"/>
      <c r="OHN16" s="64"/>
      <c r="OHO16" s="64"/>
      <c r="OHX16" s="64"/>
      <c r="OIC16" s="218"/>
      <c r="OID16" s="64"/>
      <c r="OIE16" s="64"/>
      <c r="OIN16" s="64"/>
      <c r="OIS16" s="218"/>
      <c r="OIT16" s="64"/>
      <c r="OIU16" s="64"/>
      <c r="OJD16" s="64"/>
      <c r="OJI16" s="218"/>
      <c r="OJJ16" s="64"/>
      <c r="OJK16" s="64"/>
      <c r="OJT16" s="64"/>
      <c r="OJY16" s="218"/>
      <c r="OJZ16" s="64"/>
      <c r="OKA16" s="64"/>
      <c r="OKJ16" s="64"/>
      <c r="OKO16" s="218"/>
      <c r="OKP16" s="64"/>
      <c r="OKQ16" s="64"/>
      <c r="OKZ16" s="64"/>
      <c r="OLE16" s="218"/>
      <c r="OLF16" s="64"/>
      <c r="OLG16" s="64"/>
      <c r="OLP16" s="64"/>
      <c r="OLU16" s="218"/>
      <c r="OLV16" s="64"/>
      <c r="OLW16" s="64"/>
      <c r="OMF16" s="64"/>
      <c r="OMK16" s="218"/>
      <c r="OML16" s="64"/>
      <c r="OMM16" s="64"/>
      <c r="OMV16" s="64"/>
      <c r="ONA16" s="218"/>
      <c r="ONB16" s="64"/>
      <c r="ONC16" s="64"/>
      <c r="ONL16" s="64"/>
      <c r="ONQ16" s="218"/>
      <c r="ONR16" s="64"/>
      <c r="ONS16" s="64"/>
      <c r="OOB16" s="64"/>
      <c r="OOG16" s="218"/>
      <c r="OOH16" s="64"/>
      <c r="OOI16" s="64"/>
      <c r="OOR16" s="64"/>
      <c r="OOW16" s="218"/>
      <c r="OOX16" s="64"/>
      <c r="OOY16" s="64"/>
      <c r="OPH16" s="64"/>
      <c r="OPM16" s="218"/>
      <c r="OPN16" s="64"/>
      <c r="OPO16" s="64"/>
      <c r="OPX16" s="64"/>
      <c r="OQC16" s="218"/>
      <c r="OQD16" s="64"/>
      <c r="OQE16" s="64"/>
      <c r="OQN16" s="64"/>
      <c r="OQS16" s="218"/>
      <c r="OQT16" s="64"/>
      <c r="OQU16" s="64"/>
      <c r="ORD16" s="64"/>
      <c r="ORI16" s="218"/>
      <c r="ORJ16" s="64"/>
      <c r="ORK16" s="64"/>
      <c r="ORT16" s="64"/>
      <c r="ORY16" s="218"/>
      <c r="ORZ16" s="64"/>
      <c r="OSA16" s="64"/>
      <c r="OSJ16" s="64"/>
      <c r="OSO16" s="218"/>
      <c r="OSP16" s="64"/>
      <c r="OSQ16" s="64"/>
      <c r="OSZ16" s="64"/>
      <c r="OTE16" s="218"/>
      <c r="OTF16" s="64"/>
      <c r="OTG16" s="64"/>
      <c r="OTP16" s="64"/>
      <c r="OTU16" s="218"/>
      <c r="OTV16" s="64"/>
      <c r="OTW16" s="64"/>
      <c r="OUF16" s="64"/>
      <c r="OUK16" s="218"/>
      <c r="OUL16" s="64"/>
      <c r="OUM16" s="64"/>
      <c r="OUV16" s="64"/>
      <c r="OVA16" s="218"/>
      <c r="OVB16" s="64"/>
      <c r="OVC16" s="64"/>
      <c r="OVL16" s="64"/>
      <c r="OVQ16" s="218"/>
      <c r="OVR16" s="64"/>
      <c r="OVS16" s="64"/>
      <c r="OWB16" s="64"/>
      <c r="OWG16" s="218"/>
      <c r="OWH16" s="64"/>
      <c r="OWI16" s="64"/>
      <c r="OWR16" s="64"/>
      <c r="OWW16" s="218"/>
      <c r="OWX16" s="64"/>
      <c r="OWY16" s="64"/>
      <c r="OXH16" s="64"/>
      <c r="OXM16" s="218"/>
      <c r="OXN16" s="64"/>
      <c r="OXO16" s="64"/>
      <c r="OXX16" s="64"/>
      <c r="OYC16" s="218"/>
      <c r="OYD16" s="64"/>
      <c r="OYE16" s="64"/>
      <c r="OYN16" s="64"/>
      <c r="OYS16" s="218"/>
      <c r="OYT16" s="64"/>
      <c r="OYU16" s="64"/>
      <c r="OZD16" s="64"/>
      <c r="OZI16" s="218"/>
      <c r="OZJ16" s="64"/>
      <c r="OZK16" s="64"/>
      <c r="OZT16" s="64"/>
      <c r="OZY16" s="218"/>
      <c r="OZZ16" s="64"/>
      <c r="PAA16" s="64"/>
      <c r="PAJ16" s="64"/>
      <c r="PAO16" s="218"/>
      <c r="PAP16" s="64"/>
      <c r="PAQ16" s="64"/>
      <c r="PAZ16" s="64"/>
      <c r="PBE16" s="218"/>
      <c r="PBF16" s="64"/>
      <c r="PBG16" s="64"/>
      <c r="PBP16" s="64"/>
      <c r="PBU16" s="218"/>
      <c r="PBV16" s="64"/>
      <c r="PBW16" s="64"/>
      <c r="PCF16" s="64"/>
      <c r="PCK16" s="218"/>
      <c r="PCL16" s="64"/>
      <c r="PCM16" s="64"/>
      <c r="PCV16" s="64"/>
      <c r="PDA16" s="218"/>
      <c r="PDB16" s="64"/>
      <c r="PDC16" s="64"/>
      <c r="PDL16" s="64"/>
      <c r="PDQ16" s="218"/>
      <c r="PDR16" s="64"/>
      <c r="PDS16" s="64"/>
      <c r="PEB16" s="64"/>
      <c r="PEG16" s="218"/>
      <c r="PEH16" s="64"/>
      <c r="PEI16" s="64"/>
      <c r="PER16" s="64"/>
      <c r="PEW16" s="218"/>
      <c r="PEX16" s="64"/>
      <c r="PEY16" s="64"/>
      <c r="PFH16" s="64"/>
      <c r="PFM16" s="218"/>
      <c r="PFN16" s="64"/>
      <c r="PFO16" s="64"/>
      <c r="PFX16" s="64"/>
      <c r="PGC16" s="218"/>
      <c r="PGD16" s="64"/>
      <c r="PGE16" s="64"/>
      <c r="PGN16" s="64"/>
      <c r="PGS16" s="218"/>
      <c r="PGT16" s="64"/>
      <c r="PGU16" s="64"/>
      <c r="PHD16" s="64"/>
      <c r="PHI16" s="218"/>
      <c r="PHJ16" s="64"/>
      <c r="PHK16" s="64"/>
      <c r="PHT16" s="64"/>
      <c r="PHY16" s="218"/>
      <c r="PHZ16" s="64"/>
      <c r="PIA16" s="64"/>
      <c r="PIJ16" s="64"/>
      <c r="PIO16" s="218"/>
      <c r="PIP16" s="64"/>
      <c r="PIQ16" s="64"/>
      <c r="PIZ16" s="64"/>
      <c r="PJE16" s="218"/>
      <c r="PJF16" s="64"/>
      <c r="PJG16" s="64"/>
      <c r="PJP16" s="64"/>
      <c r="PJU16" s="218"/>
      <c r="PJV16" s="64"/>
      <c r="PJW16" s="64"/>
      <c r="PKF16" s="64"/>
      <c r="PKK16" s="218"/>
      <c r="PKL16" s="64"/>
      <c r="PKM16" s="64"/>
      <c r="PKV16" s="64"/>
      <c r="PLA16" s="218"/>
      <c r="PLB16" s="64"/>
      <c r="PLC16" s="64"/>
      <c r="PLL16" s="64"/>
      <c r="PLQ16" s="218"/>
      <c r="PLR16" s="64"/>
      <c r="PLS16" s="64"/>
      <c r="PMB16" s="64"/>
      <c r="PMG16" s="218"/>
      <c r="PMH16" s="64"/>
      <c r="PMI16" s="64"/>
      <c r="PMR16" s="64"/>
      <c r="PMW16" s="218"/>
      <c r="PMX16" s="64"/>
      <c r="PMY16" s="64"/>
      <c r="PNH16" s="64"/>
      <c r="PNM16" s="218"/>
      <c r="PNN16" s="64"/>
      <c r="PNO16" s="64"/>
      <c r="PNX16" s="64"/>
      <c r="POC16" s="218"/>
      <c r="POD16" s="64"/>
      <c r="POE16" s="64"/>
      <c r="PON16" s="64"/>
      <c r="POS16" s="218"/>
      <c r="POT16" s="64"/>
      <c r="POU16" s="64"/>
      <c r="PPD16" s="64"/>
      <c r="PPI16" s="218"/>
      <c r="PPJ16" s="64"/>
      <c r="PPK16" s="64"/>
      <c r="PPT16" s="64"/>
      <c r="PPY16" s="218"/>
      <c r="PPZ16" s="64"/>
      <c r="PQA16" s="64"/>
      <c r="PQJ16" s="64"/>
      <c r="PQO16" s="218"/>
      <c r="PQP16" s="64"/>
      <c r="PQQ16" s="64"/>
      <c r="PQZ16" s="64"/>
      <c r="PRE16" s="218"/>
      <c r="PRF16" s="64"/>
      <c r="PRG16" s="64"/>
      <c r="PRP16" s="64"/>
      <c r="PRU16" s="218"/>
      <c r="PRV16" s="64"/>
      <c r="PRW16" s="64"/>
      <c r="PSF16" s="64"/>
      <c r="PSK16" s="218"/>
      <c r="PSL16" s="64"/>
      <c r="PSM16" s="64"/>
      <c r="PSV16" s="64"/>
      <c r="PTA16" s="218"/>
      <c r="PTB16" s="64"/>
      <c r="PTC16" s="64"/>
      <c r="PTL16" s="64"/>
      <c r="PTQ16" s="218"/>
      <c r="PTR16" s="64"/>
      <c r="PTS16" s="64"/>
      <c r="PUB16" s="64"/>
      <c r="PUG16" s="218"/>
      <c r="PUH16" s="64"/>
      <c r="PUI16" s="64"/>
      <c r="PUR16" s="64"/>
      <c r="PUW16" s="218"/>
      <c r="PUX16" s="64"/>
      <c r="PUY16" s="64"/>
      <c r="PVH16" s="64"/>
      <c r="PVM16" s="218"/>
      <c r="PVN16" s="64"/>
      <c r="PVO16" s="64"/>
      <c r="PVX16" s="64"/>
      <c r="PWC16" s="218"/>
      <c r="PWD16" s="64"/>
      <c r="PWE16" s="64"/>
      <c r="PWN16" s="64"/>
      <c r="PWS16" s="218"/>
      <c r="PWT16" s="64"/>
      <c r="PWU16" s="64"/>
      <c r="PXD16" s="64"/>
      <c r="PXI16" s="218"/>
      <c r="PXJ16" s="64"/>
      <c r="PXK16" s="64"/>
      <c r="PXT16" s="64"/>
      <c r="PXY16" s="218"/>
      <c r="PXZ16" s="64"/>
      <c r="PYA16" s="64"/>
      <c r="PYJ16" s="64"/>
      <c r="PYO16" s="218"/>
      <c r="PYP16" s="64"/>
      <c r="PYQ16" s="64"/>
      <c r="PYZ16" s="64"/>
      <c r="PZE16" s="218"/>
      <c r="PZF16" s="64"/>
      <c r="PZG16" s="64"/>
      <c r="PZP16" s="64"/>
      <c r="PZU16" s="218"/>
      <c r="PZV16" s="64"/>
      <c r="PZW16" s="64"/>
      <c r="QAF16" s="64"/>
      <c r="QAK16" s="218"/>
      <c r="QAL16" s="64"/>
      <c r="QAM16" s="64"/>
      <c r="QAV16" s="64"/>
      <c r="QBA16" s="218"/>
      <c r="QBB16" s="64"/>
      <c r="QBC16" s="64"/>
      <c r="QBL16" s="64"/>
      <c r="QBQ16" s="218"/>
      <c r="QBR16" s="64"/>
      <c r="QBS16" s="64"/>
      <c r="QCB16" s="64"/>
      <c r="QCG16" s="218"/>
      <c r="QCH16" s="64"/>
      <c r="QCI16" s="64"/>
      <c r="QCR16" s="64"/>
      <c r="QCW16" s="218"/>
      <c r="QCX16" s="64"/>
      <c r="QCY16" s="64"/>
      <c r="QDH16" s="64"/>
      <c r="QDM16" s="218"/>
      <c r="QDN16" s="64"/>
      <c r="QDO16" s="64"/>
      <c r="QDX16" s="64"/>
      <c r="QEC16" s="218"/>
      <c r="QED16" s="64"/>
      <c r="QEE16" s="64"/>
      <c r="QEN16" s="64"/>
      <c r="QES16" s="218"/>
      <c r="QET16" s="64"/>
      <c r="QEU16" s="64"/>
      <c r="QFD16" s="64"/>
      <c r="QFI16" s="218"/>
      <c r="QFJ16" s="64"/>
      <c r="QFK16" s="64"/>
      <c r="QFT16" s="64"/>
      <c r="QFY16" s="218"/>
      <c r="QFZ16" s="64"/>
      <c r="QGA16" s="64"/>
      <c r="QGJ16" s="64"/>
      <c r="QGO16" s="218"/>
      <c r="QGP16" s="64"/>
      <c r="QGQ16" s="64"/>
      <c r="QGZ16" s="64"/>
      <c r="QHE16" s="218"/>
      <c r="QHF16" s="64"/>
      <c r="QHG16" s="64"/>
      <c r="QHP16" s="64"/>
      <c r="QHU16" s="218"/>
      <c r="QHV16" s="64"/>
      <c r="QHW16" s="64"/>
      <c r="QIF16" s="64"/>
      <c r="QIK16" s="218"/>
      <c r="QIL16" s="64"/>
      <c r="QIM16" s="64"/>
      <c r="QIV16" s="64"/>
      <c r="QJA16" s="218"/>
      <c r="QJB16" s="64"/>
      <c r="QJC16" s="64"/>
      <c r="QJL16" s="64"/>
      <c r="QJQ16" s="218"/>
      <c r="QJR16" s="64"/>
      <c r="QJS16" s="64"/>
      <c r="QKB16" s="64"/>
      <c r="QKG16" s="218"/>
      <c r="QKH16" s="64"/>
      <c r="QKI16" s="64"/>
      <c r="QKR16" s="64"/>
      <c r="QKW16" s="218"/>
      <c r="QKX16" s="64"/>
      <c r="QKY16" s="64"/>
      <c r="QLH16" s="64"/>
      <c r="QLM16" s="218"/>
      <c r="QLN16" s="64"/>
      <c r="QLO16" s="64"/>
      <c r="QLX16" s="64"/>
      <c r="QMC16" s="218"/>
      <c r="QMD16" s="64"/>
      <c r="QME16" s="64"/>
      <c r="QMN16" s="64"/>
      <c r="QMS16" s="218"/>
      <c r="QMT16" s="64"/>
      <c r="QMU16" s="64"/>
      <c r="QND16" s="64"/>
      <c r="QNI16" s="218"/>
      <c r="QNJ16" s="64"/>
      <c r="QNK16" s="64"/>
      <c r="QNT16" s="64"/>
      <c r="QNY16" s="218"/>
      <c r="QNZ16" s="64"/>
      <c r="QOA16" s="64"/>
      <c r="QOJ16" s="64"/>
      <c r="QOO16" s="218"/>
      <c r="QOP16" s="64"/>
      <c r="QOQ16" s="64"/>
      <c r="QOZ16" s="64"/>
      <c r="QPE16" s="218"/>
      <c r="QPF16" s="64"/>
      <c r="QPG16" s="64"/>
      <c r="QPP16" s="64"/>
      <c r="QPU16" s="218"/>
      <c r="QPV16" s="64"/>
      <c r="QPW16" s="64"/>
      <c r="QQF16" s="64"/>
      <c r="QQK16" s="218"/>
      <c r="QQL16" s="64"/>
      <c r="QQM16" s="64"/>
      <c r="QQV16" s="64"/>
      <c r="QRA16" s="218"/>
      <c r="QRB16" s="64"/>
      <c r="QRC16" s="64"/>
      <c r="QRL16" s="64"/>
      <c r="QRQ16" s="218"/>
      <c r="QRR16" s="64"/>
      <c r="QRS16" s="64"/>
      <c r="QSB16" s="64"/>
      <c r="QSG16" s="218"/>
      <c r="QSH16" s="64"/>
      <c r="QSI16" s="64"/>
      <c r="QSR16" s="64"/>
      <c r="QSW16" s="218"/>
      <c r="QSX16" s="64"/>
      <c r="QSY16" s="64"/>
      <c r="QTH16" s="64"/>
      <c r="QTM16" s="218"/>
      <c r="QTN16" s="64"/>
      <c r="QTO16" s="64"/>
      <c r="QTX16" s="64"/>
      <c r="QUC16" s="218"/>
      <c r="QUD16" s="64"/>
      <c r="QUE16" s="64"/>
      <c r="QUN16" s="64"/>
      <c r="QUS16" s="218"/>
      <c r="QUT16" s="64"/>
      <c r="QUU16" s="64"/>
      <c r="QVD16" s="64"/>
      <c r="QVI16" s="218"/>
      <c r="QVJ16" s="64"/>
      <c r="QVK16" s="64"/>
      <c r="QVT16" s="64"/>
      <c r="QVY16" s="218"/>
      <c r="QVZ16" s="64"/>
      <c r="QWA16" s="64"/>
      <c r="QWJ16" s="64"/>
      <c r="QWO16" s="218"/>
      <c r="QWP16" s="64"/>
      <c r="QWQ16" s="64"/>
      <c r="QWZ16" s="64"/>
      <c r="QXE16" s="218"/>
      <c r="QXF16" s="64"/>
      <c r="QXG16" s="64"/>
      <c r="QXP16" s="64"/>
      <c r="QXU16" s="218"/>
      <c r="QXV16" s="64"/>
      <c r="QXW16" s="64"/>
      <c r="QYF16" s="64"/>
      <c r="QYK16" s="218"/>
      <c r="QYL16" s="64"/>
      <c r="QYM16" s="64"/>
      <c r="QYV16" s="64"/>
      <c r="QZA16" s="218"/>
      <c r="QZB16" s="64"/>
      <c r="QZC16" s="64"/>
      <c r="QZL16" s="64"/>
      <c r="QZQ16" s="218"/>
      <c r="QZR16" s="64"/>
      <c r="QZS16" s="64"/>
      <c r="RAB16" s="64"/>
      <c r="RAG16" s="218"/>
      <c r="RAH16" s="64"/>
      <c r="RAI16" s="64"/>
      <c r="RAR16" s="64"/>
      <c r="RAW16" s="218"/>
      <c r="RAX16" s="64"/>
      <c r="RAY16" s="64"/>
      <c r="RBH16" s="64"/>
      <c r="RBM16" s="218"/>
      <c r="RBN16" s="64"/>
      <c r="RBO16" s="64"/>
      <c r="RBX16" s="64"/>
      <c r="RCC16" s="218"/>
      <c r="RCD16" s="64"/>
      <c r="RCE16" s="64"/>
      <c r="RCN16" s="64"/>
      <c r="RCS16" s="218"/>
      <c r="RCT16" s="64"/>
      <c r="RCU16" s="64"/>
      <c r="RDD16" s="64"/>
      <c r="RDI16" s="218"/>
      <c r="RDJ16" s="64"/>
      <c r="RDK16" s="64"/>
      <c r="RDT16" s="64"/>
      <c r="RDY16" s="218"/>
      <c r="RDZ16" s="64"/>
      <c r="REA16" s="64"/>
      <c r="REJ16" s="64"/>
      <c r="REO16" s="218"/>
      <c r="REP16" s="64"/>
      <c r="REQ16" s="64"/>
      <c r="REZ16" s="64"/>
      <c r="RFE16" s="218"/>
      <c r="RFF16" s="64"/>
      <c r="RFG16" s="64"/>
      <c r="RFP16" s="64"/>
      <c r="RFU16" s="218"/>
      <c r="RFV16" s="64"/>
      <c r="RFW16" s="64"/>
      <c r="RGF16" s="64"/>
      <c r="RGK16" s="218"/>
      <c r="RGL16" s="64"/>
      <c r="RGM16" s="64"/>
      <c r="RGV16" s="64"/>
      <c r="RHA16" s="218"/>
      <c r="RHB16" s="64"/>
      <c r="RHC16" s="64"/>
      <c r="RHL16" s="64"/>
      <c r="RHQ16" s="218"/>
      <c r="RHR16" s="64"/>
      <c r="RHS16" s="64"/>
      <c r="RIB16" s="64"/>
      <c r="RIG16" s="218"/>
      <c r="RIH16" s="64"/>
      <c r="RII16" s="64"/>
      <c r="RIR16" s="64"/>
      <c r="RIW16" s="218"/>
      <c r="RIX16" s="64"/>
      <c r="RIY16" s="64"/>
      <c r="RJH16" s="64"/>
      <c r="RJM16" s="218"/>
      <c r="RJN16" s="64"/>
      <c r="RJO16" s="64"/>
      <c r="RJX16" s="64"/>
      <c r="RKC16" s="218"/>
      <c r="RKD16" s="64"/>
      <c r="RKE16" s="64"/>
      <c r="RKN16" s="64"/>
      <c r="RKS16" s="218"/>
      <c r="RKT16" s="64"/>
      <c r="RKU16" s="64"/>
      <c r="RLD16" s="64"/>
      <c r="RLI16" s="218"/>
      <c r="RLJ16" s="64"/>
      <c r="RLK16" s="64"/>
      <c r="RLT16" s="64"/>
      <c r="RLY16" s="218"/>
      <c r="RLZ16" s="64"/>
      <c r="RMA16" s="64"/>
      <c r="RMJ16" s="64"/>
      <c r="RMO16" s="218"/>
      <c r="RMP16" s="64"/>
      <c r="RMQ16" s="64"/>
      <c r="RMZ16" s="64"/>
      <c r="RNE16" s="218"/>
      <c r="RNF16" s="64"/>
      <c r="RNG16" s="64"/>
      <c r="RNP16" s="64"/>
      <c r="RNU16" s="218"/>
      <c r="RNV16" s="64"/>
      <c r="RNW16" s="64"/>
      <c r="ROF16" s="64"/>
      <c r="ROK16" s="218"/>
      <c r="ROL16" s="64"/>
      <c r="ROM16" s="64"/>
      <c r="ROV16" s="64"/>
      <c r="RPA16" s="218"/>
      <c r="RPB16" s="64"/>
      <c r="RPC16" s="64"/>
      <c r="RPL16" s="64"/>
      <c r="RPQ16" s="218"/>
      <c r="RPR16" s="64"/>
      <c r="RPS16" s="64"/>
      <c r="RQB16" s="64"/>
      <c r="RQG16" s="218"/>
      <c r="RQH16" s="64"/>
      <c r="RQI16" s="64"/>
      <c r="RQR16" s="64"/>
      <c r="RQW16" s="218"/>
      <c r="RQX16" s="64"/>
      <c r="RQY16" s="64"/>
      <c r="RRH16" s="64"/>
      <c r="RRM16" s="218"/>
      <c r="RRN16" s="64"/>
      <c r="RRO16" s="64"/>
      <c r="RRX16" s="64"/>
      <c r="RSC16" s="218"/>
      <c r="RSD16" s="64"/>
      <c r="RSE16" s="64"/>
      <c r="RSN16" s="64"/>
      <c r="RSS16" s="218"/>
      <c r="RST16" s="64"/>
      <c r="RSU16" s="64"/>
      <c r="RTD16" s="64"/>
      <c r="RTI16" s="218"/>
      <c r="RTJ16" s="64"/>
      <c r="RTK16" s="64"/>
      <c r="RTT16" s="64"/>
      <c r="RTY16" s="218"/>
      <c r="RTZ16" s="64"/>
      <c r="RUA16" s="64"/>
      <c r="RUJ16" s="64"/>
      <c r="RUO16" s="218"/>
      <c r="RUP16" s="64"/>
      <c r="RUQ16" s="64"/>
      <c r="RUZ16" s="64"/>
      <c r="RVE16" s="218"/>
      <c r="RVF16" s="64"/>
      <c r="RVG16" s="64"/>
      <c r="RVP16" s="64"/>
      <c r="RVU16" s="218"/>
      <c r="RVV16" s="64"/>
      <c r="RVW16" s="64"/>
      <c r="RWF16" s="64"/>
      <c r="RWK16" s="218"/>
      <c r="RWL16" s="64"/>
      <c r="RWM16" s="64"/>
      <c r="RWV16" s="64"/>
      <c r="RXA16" s="218"/>
      <c r="RXB16" s="64"/>
      <c r="RXC16" s="64"/>
      <c r="RXL16" s="64"/>
      <c r="RXQ16" s="218"/>
      <c r="RXR16" s="64"/>
      <c r="RXS16" s="64"/>
      <c r="RYB16" s="64"/>
      <c r="RYG16" s="218"/>
      <c r="RYH16" s="64"/>
      <c r="RYI16" s="64"/>
      <c r="RYR16" s="64"/>
      <c r="RYW16" s="218"/>
      <c r="RYX16" s="64"/>
      <c r="RYY16" s="64"/>
      <c r="RZH16" s="64"/>
      <c r="RZM16" s="218"/>
      <c r="RZN16" s="64"/>
      <c r="RZO16" s="64"/>
      <c r="RZX16" s="64"/>
      <c r="SAC16" s="218"/>
      <c r="SAD16" s="64"/>
      <c r="SAE16" s="64"/>
      <c r="SAN16" s="64"/>
      <c r="SAS16" s="218"/>
      <c r="SAT16" s="64"/>
      <c r="SAU16" s="64"/>
      <c r="SBD16" s="64"/>
      <c r="SBI16" s="218"/>
      <c r="SBJ16" s="64"/>
      <c r="SBK16" s="64"/>
      <c r="SBT16" s="64"/>
      <c r="SBY16" s="218"/>
      <c r="SBZ16" s="64"/>
      <c r="SCA16" s="64"/>
      <c r="SCJ16" s="64"/>
      <c r="SCO16" s="218"/>
      <c r="SCP16" s="64"/>
      <c r="SCQ16" s="64"/>
      <c r="SCZ16" s="64"/>
      <c r="SDE16" s="218"/>
      <c r="SDF16" s="64"/>
      <c r="SDG16" s="64"/>
      <c r="SDP16" s="64"/>
      <c r="SDU16" s="218"/>
      <c r="SDV16" s="64"/>
      <c r="SDW16" s="64"/>
      <c r="SEF16" s="64"/>
      <c r="SEK16" s="218"/>
      <c r="SEL16" s="64"/>
      <c r="SEM16" s="64"/>
      <c r="SEV16" s="64"/>
      <c r="SFA16" s="218"/>
      <c r="SFB16" s="64"/>
      <c r="SFC16" s="64"/>
      <c r="SFL16" s="64"/>
      <c r="SFQ16" s="218"/>
      <c r="SFR16" s="64"/>
      <c r="SFS16" s="64"/>
      <c r="SGB16" s="64"/>
      <c r="SGG16" s="218"/>
      <c r="SGH16" s="64"/>
      <c r="SGI16" s="64"/>
      <c r="SGR16" s="64"/>
      <c r="SGW16" s="218"/>
      <c r="SGX16" s="64"/>
      <c r="SGY16" s="64"/>
      <c r="SHH16" s="64"/>
      <c r="SHM16" s="218"/>
      <c r="SHN16" s="64"/>
      <c r="SHO16" s="64"/>
      <c r="SHX16" s="64"/>
      <c r="SIC16" s="218"/>
      <c r="SID16" s="64"/>
      <c r="SIE16" s="64"/>
      <c r="SIN16" s="64"/>
      <c r="SIS16" s="218"/>
      <c r="SIT16" s="64"/>
      <c r="SIU16" s="64"/>
      <c r="SJD16" s="64"/>
      <c r="SJI16" s="218"/>
      <c r="SJJ16" s="64"/>
      <c r="SJK16" s="64"/>
      <c r="SJT16" s="64"/>
      <c r="SJY16" s="218"/>
      <c r="SJZ16" s="64"/>
      <c r="SKA16" s="64"/>
      <c r="SKJ16" s="64"/>
      <c r="SKO16" s="218"/>
      <c r="SKP16" s="64"/>
      <c r="SKQ16" s="64"/>
      <c r="SKZ16" s="64"/>
      <c r="SLE16" s="218"/>
      <c r="SLF16" s="64"/>
      <c r="SLG16" s="64"/>
      <c r="SLP16" s="64"/>
      <c r="SLU16" s="218"/>
      <c r="SLV16" s="64"/>
      <c r="SLW16" s="64"/>
      <c r="SMF16" s="64"/>
      <c r="SMK16" s="218"/>
      <c r="SML16" s="64"/>
      <c r="SMM16" s="64"/>
      <c r="SMV16" s="64"/>
      <c r="SNA16" s="218"/>
      <c r="SNB16" s="64"/>
      <c r="SNC16" s="64"/>
      <c r="SNL16" s="64"/>
      <c r="SNQ16" s="218"/>
      <c r="SNR16" s="64"/>
      <c r="SNS16" s="64"/>
      <c r="SOB16" s="64"/>
      <c r="SOG16" s="218"/>
      <c r="SOH16" s="64"/>
      <c r="SOI16" s="64"/>
      <c r="SOR16" s="64"/>
      <c r="SOW16" s="218"/>
      <c r="SOX16" s="64"/>
      <c r="SOY16" s="64"/>
      <c r="SPH16" s="64"/>
      <c r="SPM16" s="218"/>
      <c r="SPN16" s="64"/>
      <c r="SPO16" s="64"/>
      <c r="SPX16" s="64"/>
      <c r="SQC16" s="218"/>
      <c r="SQD16" s="64"/>
      <c r="SQE16" s="64"/>
      <c r="SQN16" s="64"/>
      <c r="SQS16" s="218"/>
      <c r="SQT16" s="64"/>
      <c r="SQU16" s="64"/>
      <c r="SRD16" s="64"/>
      <c r="SRI16" s="218"/>
      <c r="SRJ16" s="64"/>
      <c r="SRK16" s="64"/>
      <c r="SRT16" s="64"/>
      <c r="SRY16" s="218"/>
      <c r="SRZ16" s="64"/>
      <c r="SSA16" s="64"/>
      <c r="SSJ16" s="64"/>
      <c r="SSO16" s="218"/>
      <c r="SSP16" s="64"/>
      <c r="SSQ16" s="64"/>
      <c r="SSZ16" s="64"/>
      <c r="STE16" s="218"/>
      <c r="STF16" s="64"/>
      <c r="STG16" s="64"/>
      <c r="STP16" s="64"/>
      <c r="STU16" s="218"/>
      <c r="STV16" s="64"/>
      <c r="STW16" s="64"/>
      <c r="SUF16" s="64"/>
      <c r="SUK16" s="218"/>
      <c r="SUL16" s="64"/>
      <c r="SUM16" s="64"/>
      <c r="SUV16" s="64"/>
      <c r="SVA16" s="218"/>
      <c r="SVB16" s="64"/>
      <c r="SVC16" s="64"/>
      <c r="SVL16" s="64"/>
      <c r="SVQ16" s="218"/>
      <c r="SVR16" s="64"/>
      <c r="SVS16" s="64"/>
      <c r="SWB16" s="64"/>
      <c r="SWG16" s="218"/>
      <c r="SWH16" s="64"/>
      <c r="SWI16" s="64"/>
      <c r="SWR16" s="64"/>
      <c r="SWW16" s="218"/>
      <c r="SWX16" s="64"/>
      <c r="SWY16" s="64"/>
      <c r="SXH16" s="64"/>
      <c r="SXM16" s="218"/>
      <c r="SXN16" s="64"/>
      <c r="SXO16" s="64"/>
      <c r="SXX16" s="64"/>
      <c r="SYC16" s="218"/>
      <c r="SYD16" s="64"/>
      <c r="SYE16" s="64"/>
      <c r="SYN16" s="64"/>
      <c r="SYS16" s="218"/>
      <c r="SYT16" s="64"/>
      <c r="SYU16" s="64"/>
      <c r="SZD16" s="64"/>
      <c r="SZI16" s="218"/>
      <c r="SZJ16" s="64"/>
      <c r="SZK16" s="64"/>
      <c r="SZT16" s="64"/>
      <c r="SZY16" s="218"/>
      <c r="SZZ16" s="64"/>
      <c r="TAA16" s="64"/>
      <c r="TAJ16" s="64"/>
      <c r="TAO16" s="218"/>
      <c r="TAP16" s="64"/>
      <c r="TAQ16" s="64"/>
      <c r="TAZ16" s="64"/>
      <c r="TBE16" s="218"/>
      <c r="TBF16" s="64"/>
      <c r="TBG16" s="64"/>
      <c r="TBP16" s="64"/>
      <c r="TBU16" s="218"/>
      <c r="TBV16" s="64"/>
      <c r="TBW16" s="64"/>
      <c r="TCF16" s="64"/>
      <c r="TCK16" s="218"/>
      <c r="TCL16" s="64"/>
      <c r="TCM16" s="64"/>
      <c r="TCV16" s="64"/>
      <c r="TDA16" s="218"/>
      <c r="TDB16" s="64"/>
      <c r="TDC16" s="64"/>
      <c r="TDL16" s="64"/>
      <c r="TDQ16" s="218"/>
      <c r="TDR16" s="64"/>
      <c r="TDS16" s="64"/>
      <c r="TEB16" s="64"/>
      <c r="TEG16" s="218"/>
      <c r="TEH16" s="64"/>
      <c r="TEI16" s="64"/>
      <c r="TER16" s="64"/>
      <c r="TEW16" s="218"/>
      <c r="TEX16" s="64"/>
      <c r="TEY16" s="64"/>
      <c r="TFH16" s="64"/>
      <c r="TFM16" s="218"/>
      <c r="TFN16" s="64"/>
      <c r="TFO16" s="64"/>
      <c r="TFX16" s="64"/>
      <c r="TGC16" s="218"/>
      <c r="TGD16" s="64"/>
      <c r="TGE16" s="64"/>
      <c r="TGN16" s="64"/>
      <c r="TGS16" s="218"/>
      <c r="TGT16" s="64"/>
      <c r="TGU16" s="64"/>
      <c r="THD16" s="64"/>
      <c r="THI16" s="218"/>
      <c r="THJ16" s="64"/>
      <c r="THK16" s="64"/>
      <c r="THT16" s="64"/>
      <c r="THY16" s="218"/>
      <c r="THZ16" s="64"/>
      <c r="TIA16" s="64"/>
      <c r="TIJ16" s="64"/>
      <c r="TIO16" s="218"/>
      <c r="TIP16" s="64"/>
      <c r="TIQ16" s="64"/>
      <c r="TIZ16" s="64"/>
      <c r="TJE16" s="218"/>
      <c r="TJF16" s="64"/>
      <c r="TJG16" s="64"/>
      <c r="TJP16" s="64"/>
      <c r="TJU16" s="218"/>
      <c r="TJV16" s="64"/>
      <c r="TJW16" s="64"/>
      <c r="TKF16" s="64"/>
      <c r="TKK16" s="218"/>
      <c r="TKL16" s="64"/>
      <c r="TKM16" s="64"/>
      <c r="TKV16" s="64"/>
      <c r="TLA16" s="218"/>
      <c r="TLB16" s="64"/>
      <c r="TLC16" s="64"/>
      <c r="TLL16" s="64"/>
      <c r="TLQ16" s="218"/>
      <c r="TLR16" s="64"/>
      <c r="TLS16" s="64"/>
      <c r="TMB16" s="64"/>
      <c r="TMG16" s="218"/>
      <c r="TMH16" s="64"/>
      <c r="TMI16" s="64"/>
      <c r="TMR16" s="64"/>
      <c r="TMW16" s="218"/>
      <c r="TMX16" s="64"/>
      <c r="TMY16" s="64"/>
      <c r="TNH16" s="64"/>
      <c r="TNM16" s="218"/>
      <c r="TNN16" s="64"/>
      <c r="TNO16" s="64"/>
      <c r="TNX16" s="64"/>
      <c r="TOC16" s="218"/>
      <c r="TOD16" s="64"/>
      <c r="TOE16" s="64"/>
      <c r="TON16" s="64"/>
      <c r="TOS16" s="218"/>
      <c r="TOT16" s="64"/>
      <c r="TOU16" s="64"/>
      <c r="TPD16" s="64"/>
      <c r="TPI16" s="218"/>
      <c r="TPJ16" s="64"/>
      <c r="TPK16" s="64"/>
      <c r="TPT16" s="64"/>
      <c r="TPY16" s="218"/>
      <c r="TPZ16" s="64"/>
      <c r="TQA16" s="64"/>
      <c r="TQJ16" s="64"/>
      <c r="TQO16" s="218"/>
      <c r="TQP16" s="64"/>
      <c r="TQQ16" s="64"/>
      <c r="TQZ16" s="64"/>
      <c r="TRE16" s="218"/>
      <c r="TRF16" s="64"/>
      <c r="TRG16" s="64"/>
      <c r="TRP16" s="64"/>
      <c r="TRU16" s="218"/>
      <c r="TRV16" s="64"/>
      <c r="TRW16" s="64"/>
      <c r="TSF16" s="64"/>
      <c r="TSK16" s="218"/>
      <c r="TSL16" s="64"/>
      <c r="TSM16" s="64"/>
      <c r="TSV16" s="64"/>
      <c r="TTA16" s="218"/>
      <c r="TTB16" s="64"/>
      <c r="TTC16" s="64"/>
      <c r="TTL16" s="64"/>
      <c r="TTQ16" s="218"/>
      <c r="TTR16" s="64"/>
      <c r="TTS16" s="64"/>
      <c r="TUB16" s="64"/>
      <c r="TUG16" s="218"/>
      <c r="TUH16" s="64"/>
      <c r="TUI16" s="64"/>
      <c r="TUR16" s="64"/>
      <c r="TUW16" s="218"/>
      <c r="TUX16" s="64"/>
      <c r="TUY16" s="64"/>
      <c r="TVH16" s="64"/>
      <c r="TVM16" s="218"/>
      <c r="TVN16" s="64"/>
      <c r="TVO16" s="64"/>
      <c r="TVX16" s="64"/>
      <c r="TWC16" s="218"/>
      <c r="TWD16" s="64"/>
      <c r="TWE16" s="64"/>
      <c r="TWN16" s="64"/>
      <c r="TWS16" s="218"/>
      <c r="TWT16" s="64"/>
      <c r="TWU16" s="64"/>
      <c r="TXD16" s="64"/>
      <c r="TXI16" s="218"/>
      <c r="TXJ16" s="64"/>
      <c r="TXK16" s="64"/>
      <c r="TXT16" s="64"/>
      <c r="TXY16" s="218"/>
      <c r="TXZ16" s="64"/>
      <c r="TYA16" s="64"/>
      <c r="TYJ16" s="64"/>
      <c r="TYO16" s="218"/>
      <c r="TYP16" s="64"/>
      <c r="TYQ16" s="64"/>
      <c r="TYZ16" s="64"/>
      <c r="TZE16" s="218"/>
      <c r="TZF16" s="64"/>
      <c r="TZG16" s="64"/>
      <c r="TZP16" s="64"/>
      <c r="TZU16" s="218"/>
      <c r="TZV16" s="64"/>
      <c r="TZW16" s="64"/>
      <c r="UAF16" s="64"/>
      <c r="UAK16" s="218"/>
      <c r="UAL16" s="64"/>
      <c r="UAM16" s="64"/>
      <c r="UAV16" s="64"/>
      <c r="UBA16" s="218"/>
      <c r="UBB16" s="64"/>
      <c r="UBC16" s="64"/>
      <c r="UBL16" s="64"/>
      <c r="UBQ16" s="218"/>
      <c r="UBR16" s="64"/>
      <c r="UBS16" s="64"/>
      <c r="UCB16" s="64"/>
      <c r="UCG16" s="218"/>
      <c r="UCH16" s="64"/>
      <c r="UCI16" s="64"/>
      <c r="UCR16" s="64"/>
      <c r="UCW16" s="218"/>
      <c r="UCX16" s="64"/>
      <c r="UCY16" s="64"/>
      <c r="UDH16" s="64"/>
      <c r="UDM16" s="218"/>
      <c r="UDN16" s="64"/>
      <c r="UDO16" s="64"/>
      <c r="UDX16" s="64"/>
      <c r="UEC16" s="218"/>
      <c r="UED16" s="64"/>
      <c r="UEE16" s="64"/>
      <c r="UEN16" s="64"/>
      <c r="UES16" s="218"/>
      <c r="UET16" s="64"/>
      <c r="UEU16" s="64"/>
      <c r="UFD16" s="64"/>
      <c r="UFI16" s="218"/>
      <c r="UFJ16" s="64"/>
      <c r="UFK16" s="64"/>
      <c r="UFT16" s="64"/>
      <c r="UFY16" s="218"/>
      <c r="UFZ16" s="64"/>
      <c r="UGA16" s="64"/>
      <c r="UGJ16" s="64"/>
      <c r="UGO16" s="218"/>
      <c r="UGP16" s="64"/>
      <c r="UGQ16" s="64"/>
      <c r="UGZ16" s="64"/>
      <c r="UHE16" s="218"/>
      <c r="UHF16" s="64"/>
      <c r="UHG16" s="64"/>
      <c r="UHP16" s="64"/>
      <c r="UHU16" s="218"/>
      <c r="UHV16" s="64"/>
      <c r="UHW16" s="64"/>
      <c r="UIF16" s="64"/>
      <c r="UIK16" s="218"/>
      <c r="UIL16" s="64"/>
      <c r="UIM16" s="64"/>
      <c r="UIV16" s="64"/>
      <c r="UJA16" s="218"/>
      <c r="UJB16" s="64"/>
      <c r="UJC16" s="64"/>
      <c r="UJL16" s="64"/>
      <c r="UJQ16" s="218"/>
      <c r="UJR16" s="64"/>
      <c r="UJS16" s="64"/>
      <c r="UKB16" s="64"/>
      <c r="UKG16" s="218"/>
      <c r="UKH16" s="64"/>
      <c r="UKI16" s="64"/>
      <c r="UKR16" s="64"/>
      <c r="UKW16" s="218"/>
      <c r="UKX16" s="64"/>
      <c r="UKY16" s="64"/>
      <c r="ULH16" s="64"/>
      <c r="ULM16" s="218"/>
      <c r="ULN16" s="64"/>
      <c r="ULO16" s="64"/>
      <c r="ULX16" s="64"/>
      <c r="UMC16" s="218"/>
      <c r="UMD16" s="64"/>
      <c r="UME16" s="64"/>
      <c r="UMN16" s="64"/>
      <c r="UMS16" s="218"/>
      <c r="UMT16" s="64"/>
      <c r="UMU16" s="64"/>
      <c r="UND16" s="64"/>
      <c r="UNI16" s="218"/>
      <c r="UNJ16" s="64"/>
      <c r="UNK16" s="64"/>
      <c r="UNT16" s="64"/>
      <c r="UNY16" s="218"/>
      <c r="UNZ16" s="64"/>
      <c r="UOA16" s="64"/>
      <c r="UOJ16" s="64"/>
      <c r="UOO16" s="218"/>
      <c r="UOP16" s="64"/>
      <c r="UOQ16" s="64"/>
      <c r="UOZ16" s="64"/>
      <c r="UPE16" s="218"/>
      <c r="UPF16" s="64"/>
      <c r="UPG16" s="64"/>
      <c r="UPP16" s="64"/>
      <c r="UPU16" s="218"/>
      <c r="UPV16" s="64"/>
      <c r="UPW16" s="64"/>
      <c r="UQF16" s="64"/>
      <c r="UQK16" s="218"/>
      <c r="UQL16" s="64"/>
      <c r="UQM16" s="64"/>
      <c r="UQV16" s="64"/>
      <c r="URA16" s="218"/>
      <c r="URB16" s="64"/>
      <c r="URC16" s="64"/>
      <c r="URL16" s="64"/>
      <c r="URQ16" s="218"/>
      <c r="URR16" s="64"/>
      <c r="URS16" s="64"/>
      <c r="USB16" s="64"/>
      <c r="USG16" s="218"/>
      <c r="USH16" s="64"/>
      <c r="USI16" s="64"/>
      <c r="USR16" s="64"/>
      <c r="USW16" s="218"/>
      <c r="USX16" s="64"/>
      <c r="USY16" s="64"/>
      <c r="UTH16" s="64"/>
      <c r="UTM16" s="218"/>
      <c r="UTN16" s="64"/>
      <c r="UTO16" s="64"/>
      <c r="UTX16" s="64"/>
      <c r="UUC16" s="218"/>
      <c r="UUD16" s="64"/>
      <c r="UUE16" s="64"/>
      <c r="UUN16" s="64"/>
      <c r="UUS16" s="218"/>
      <c r="UUT16" s="64"/>
      <c r="UUU16" s="64"/>
      <c r="UVD16" s="64"/>
      <c r="UVI16" s="218"/>
      <c r="UVJ16" s="64"/>
      <c r="UVK16" s="64"/>
      <c r="UVT16" s="64"/>
      <c r="UVY16" s="218"/>
      <c r="UVZ16" s="64"/>
      <c r="UWA16" s="64"/>
      <c r="UWJ16" s="64"/>
      <c r="UWO16" s="218"/>
      <c r="UWP16" s="64"/>
      <c r="UWQ16" s="64"/>
      <c r="UWZ16" s="64"/>
      <c r="UXE16" s="218"/>
      <c r="UXF16" s="64"/>
      <c r="UXG16" s="64"/>
      <c r="UXP16" s="64"/>
      <c r="UXU16" s="218"/>
      <c r="UXV16" s="64"/>
      <c r="UXW16" s="64"/>
      <c r="UYF16" s="64"/>
      <c r="UYK16" s="218"/>
      <c r="UYL16" s="64"/>
      <c r="UYM16" s="64"/>
      <c r="UYV16" s="64"/>
      <c r="UZA16" s="218"/>
      <c r="UZB16" s="64"/>
      <c r="UZC16" s="64"/>
      <c r="UZL16" s="64"/>
      <c r="UZQ16" s="218"/>
      <c r="UZR16" s="64"/>
      <c r="UZS16" s="64"/>
      <c r="VAB16" s="64"/>
      <c r="VAG16" s="218"/>
      <c r="VAH16" s="64"/>
      <c r="VAI16" s="64"/>
      <c r="VAR16" s="64"/>
      <c r="VAW16" s="218"/>
      <c r="VAX16" s="64"/>
      <c r="VAY16" s="64"/>
      <c r="VBH16" s="64"/>
      <c r="VBM16" s="218"/>
      <c r="VBN16" s="64"/>
      <c r="VBO16" s="64"/>
      <c r="VBX16" s="64"/>
      <c r="VCC16" s="218"/>
      <c r="VCD16" s="64"/>
      <c r="VCE16" s="64"/>
      <c r="VCN16" s="64"/>
      <c r="VCS16" s="218"/>
      <c r="VCT16" s="64"/>
      <c r="VCU16" s="64"/>
      <c r="VDD16" s="64"/>
      <c r="VDI16" s="218"/>
      <c r="VDJ16" s="64"/>
      <c r="VDK16" s="64"/>
      <c r="VDT16" s="64"/>
      <c r="VDY16" s="218"/>
      <c r="VDZ16" s="64"/>
      <c r="VEA16" s="64"/>
      <c r="VEJ16" s="64"/>
      <c r="VEO16" s="218"/>
      <c r="VEP16" s="64"/>
      <c r="VEQ16" s="64"/>
      <c r="VEZ16" s="64"/>
      <c r="VFE16" s="218"/>
      <c r="VFF16" s="64"/>
      <c r="VFG16" s="64"/>
      <c r="VFP16" s="64"/>
      <c r="VFU16" s="218"/>
      <c r="VFV16" s="64"/>
      <c r="VFW16" s="64"/>
      <c r="VGF16" s="64"/>
      <c r="VGK16" s="218"/>
      <c r="VGL16" s="64"/>
      <c r="VGM16" s="64"/>
      <c r="VGV16" s="64"/>
      <c r="VHA16" s="218"/>
      <c r="VHB16" s="64"/>
      <c r="VHC16" s="64"/>
      <c r="VHL16" s="64"/>
      <c r="VHQ16" s="218"/>
      <c r="VHR16" s="64"/>
      <c r="VHS16" s="64"/>
      <c r="VIB16" s="64"/>
      <c r="VIG16" s="218"/>
      <c r="VIH16" s="64"/>
      <c r="VII16" s="64"/>
      <c r="VIR16" s="64"/>
      <c r="VIW16" s="218"/>
      <c r="VIX16" s="64"/>
      <c r="VIY16" s="64"/>
      <c r="VJH16" s="64"/>
      <c r="VJM16" s="218"/>
      <c r="VJN16" s="64"/>
      <c r="VJO16" s="64"/>
      <c r="VJX16" s="64"/>
      <c r="VKC16" s="218"/>
      <c r="VKD16" s="64"/>
      <c r="VKE16" s="64"/>
      <c r="VKN16" s="64"/>
      <c r="VKS16" s="218"/>
      <c r="VKT16" s="64"/>
      <c r="VKU16" s="64"/>
      <c r="VLD16" s="64"/>
      <c r="VLI16" s="218"/>
      <c r="VLJ16" s="64"/>
      <c r="VLK16" s="64"/>
      <c r="VLT16" s="64"/>
      <c r="VLY16" s="218"/>
      <c r="VLZ16" s="64"/>
      <c r="VMA16" s="64"/>
      <c r="VMJ16" s="64"/>
      <c r="VMO16" s="218"/>
      <c r="VMP16" s="64"/>
      <c r="VMQ16" s="64"/>
      <c r="VMZ16" s="64"/>
      <c r="VNE16" s="218"/>
      <c r="VNF16" s="64"/>
      <c r="VNG16" s="64"/>
      <c r="VNP16" s="64"/>
      <c r="VNU16" s="218"/>
      <c r="VNV16" s="64"/>
      <c r="VNW16" s="64"/>
      <c r="VOF16" s="64"/>
      <c r="VOK16" s="218"/>
      <c r="VOL16" s="64"/>
      <c r="VOM16" s="64"/>
      <c r="VOV16" s="64"/>
      <c r="VPA16" s="218"/>
      <c r="VPB16" s="64"/>
      <c r="VPC16" s="64"/>
      <c r="VPL16" s="64"/>
      <c r="VPQ16" s="218"/>
      <c r="VPR16" s="64"/>
      <c r="VPS16" s="64"/>
      <c r="VQB16" s="64"/>
      <c r="VQG16" s="218"/>
      <c r="VQH16" s="64"/>
      <c r="VQI16" s="64"/>
      <c r="VQR16" s="64"/>
      <c r="VQW16" s="218"/>
      <c r="VQX16" s="64"/>
      <c r="VQY16" s="64"/>
      <c r="VRH16" s="64"/>
      <c r="VRM16" s="218"/>
      <c r="VRN16" s="64"/>
      <c r="VRO16" s="64"/>
      <c r="VRX16" s="64"/>
      <c r="VSC16" s="218"/>
      <c r="VSD16" s="64"/>
      <c r="VSE16" s="64"/>
      <c r="VSN16" s="64"/>
      <c r="VSS16" s="218"/>
      <c r="VST16" s="64"/>
      <c r="VSU16" s="64"/>
      <c r="VTD16" s="64"/>
      <c r="VTI16" s="218"/>
      <c r="VTJ16" s="64"/>
      <c r="VTK16" s="64"/>
      <c r="VTT16" s="64"/>
      <c r="VTY16" s="218"/>
      <c r="VTZ16" s="64"/>
      <c r="VUA16" s="64"/>
      <c r="VUJ16" s="64"/>
      <c r="VUO16" s="218"/>
      <c r="VUP16" s="64"/>
      <c r="VUQ16" s="64"/>
      <c r="VUZ16" s="64"/>
      <c r="VVE16" s="218"/>
      <c r="VVF16" s="64"/>
      <c r="VVG16" s="64"/>
      <c r="VVP16" s="64"/>
      <c r="VVU16" s="218"/>
      <c r="VVV16" s="64"/>
      <c r="VVW16" s="64"/>
      <c r="VWF16" s="64"/>
      <c r="VWK16" s="218"/>
      <c r="VWL16" s="64"/>
      <c r="VWM16" s="64"/>
      <c r="VWV16" s="64"/>
      <c r="VXA16" s="218"/>
      <c r="VXB16" s="64"/>
      <c r="VXC16" s="64"/>
      <c r="VXL16" s="64"/>
      <c r="VXQ16" s="218"/>
      <c r="VXR16" s="64"/>
      <c r="VXS16" s="64"/>
      <c r="VYB16" s="64"/>
      <c r="VYG16" s="218"/>
      <c r="VYH16" s="64"/>
      <c r="VYI16" s="64"/>
      <c r="VYR16" s="64"/>
      <c r="VYW16" s="218"/>
      <c r="VYX16" s="64"/>
      <c r="VYY16" s="64"/>
      <c r="VZH16" s="64"/>
      <c r="VZM16" s="218"/>
      <c r="VZN16" s="64"/>
      <c r="VZO16" s="64"/>
      <c r="VZX16" s="64"/>
      <c r="WAC16" s="218"/>
      <c r="WAD16" s="64"/>
      <c r="WAE16" s="64"/>
      <c r="WAN16" s="64"/>
      <c r="WAS16" s="218"/>
      <c r="WAT16" s="64"/>
      <c r="WAU16" s="64"/>
      <c r="WBD16" s="64"/>
      <c r="WBI16" s="218"/>
      <c r="WBJ16" s="64"/>
      <c r="WBK16" s="64"/>
      <c r="WBT16" s="64"/>
      <c r="WBY16" s="218"/>
      <c r="WBZ16" s="64"/>
      <c r="WCA16" s="64"/>
      <c r="WCJ16" s="64"/>
      <c r="WCO16" s="218"/>
      <c r="WCP16" s="64"/>
      <c r="WCQ16" s="64"/>
      <c r="WCZ16" s="64"/>
      <c r="WDE16" s="218"/>
      <c r="WDF16" s="64"/>
      <c r="WDG16" s="64"/>
      <c r="WDP16" s="64"/>
      <c r="WDU16" s="218"/>
      <c r="WDV16" s="64"/>
      <c r="WDW16" s="64"/>
      <c r="WEF16" s="64"/>
      <c r="WEK16" s="218"/>
      <c r="WEL16" s="64"/>
      <c r="WEM16" s="64"/>
      <c r="WEV16" s="64"/>
      <c r="WFA16" s="218"/>
      <c r="WFB16" s="64"/>
      <c r="WFC16" s="64"/>
      <c r="WFL16" s="64"/>
      <c r="WFQ16" s="218"/>
      <c r="WFR16" s="64"/>
      <c r="WFS16" s="64"/>
      <c r="WGB16" s="64"/>
      <c r="WGG16" s="218"/>
      <c r="WGH16" s="64"/>
      <c r="WGI16" s="64"/>
      <c r="WGR16" s="64"/>
      <c r="WGW16" s="218"/>
      <c r="WGX16" s="64"/>
      <c r="WGY16" s="64"/>
      <c r="WHH16" s="64"/>
      <c r="WHM16" s="218"/>
      <c r="WHN16" s="64"/>
      <c r="WHO16" s="64"/>
      <c r="WHX16" s="64"/>
      <c r="WIC16" s="218"/>
      <c r="WID16" s="64"/>
      <c r="WIE16" s="64"/>
      <c r="WIN16" s="64"/>
      <c r="WIS16" s="218"/>
      <c r="WIT16" s="64"/>
      <c r="WIU16" s="64"/>
      <c r="WJD16" s="64"/>
      <c r="WJI16" s="218"/>
      <c r="WJJ16" s="64"/>
      <c r="WJK16" s="64"/>
      <c r="WJT16" s="64"/>
      <c r="WJY16" s="218"/>
      <c r="WJZ16" s="64"/>
      <c r="WKA16" s="64"/>
      <c r="WKJ16" s="64"/>
      <c r="WKO16" s="218"/>
      <c r="WKP16" s="64"/>
      <c r="WKQ16" s="64"/>
      <c r="WKZ16" s="64"/>
      <c r="WLE16" s="218"/>
      <c r="WLF16" s="64"/>
      <c r="WLG16" s="64"/>
      <c r="WLP16" s="64"/>
      <c r="WLU16" s="218"/>
      <c r="WLV16" s="64"/>
      <c r="WLW16" s="64"/>
      <c r="WMF16" s="64"/>
      <c r="WMK16" s="218"/>
      <c r="WML16" s="64"/>
      <c r="WMM16" s="64"/>
      <c r="WMV16" s="64"/>
      <c r="WNA16" s="218"/>
      <c r="WNB16" s="64"/>
      <c r="WNC16" s="64"/>
      <c r="WNL16" s="64"/>
      <c r="WNQ16" s="218"/>
      <c r="WNR16" s="64"/>
      <c r="WNS16" s="64"/>
      <c r="WOB16" s="64"/>
      <c r="WOG16" s="218"/>
      <c r="WOH16" s="64"/>
      <c r="WOI16" s="64"/>
      <c r="WOR16" s="64"/>
      <c r="WOW16" s="218"/>
      <c r="WOX16" s="64"/>
      <c r="WOY16" s="64"/>
      <c r="WPH16" s="64"/>
      <c r="WPM16" s="218"/>
      <c r="WPN16" s="64"/>
      <c r="WPO16" s="64"/>
      <c r="WPX16" s="64"/>
      <c r="WQC16" s="218"/>
      <c r="WQD16" s="64"/>
      <c r="WQE16" s="64"/>
      <c r="WQN16" s="64"/>
      <c r="WQS16" s="218"/>
      <c r="WQT16" s="64"/>
      <c r="WQU16" s="64"/>
      <c r="WRD16" s="64"/>
      <c r="WRI16" s="218"/>
      <c r="WRJ16" s="64"/>
      <c r="WRK16" s="64"/>
      <c r="WRT16" s="64"/>
      <c r="WRY16" s="218"/>
      <c r="WRZ16" s="64"/>
      <c r="WSA16" s="64"/>
      <c r="WSJ16" s="64"/>
      <c r="WSO16" s="218"/>
      <c r="WSP16" s="64"/>
      <c r="WSQ16" s="64"/>
      <c r="WSZ16" s="64"/>
      <c r="WTE16" s="218"/>
      <c r="WTF16" s="64"/>
      <c r="WTG16" s="64"/>
      <c r="WTP16" s="64"/>
      <c r="WTU16" s="218"/>
      <c r="WTV16" s="64"/>
      <c r="WTW16" s="64"/>
      <c r="WUF16" s="64"/>
      <c r="WUK16" s="218"/>
      <c r="WUL16" s="64"/>
      <c r="WUM16" s="64"/>
      <c r="WUV16" s="64"/>
      <c r="WVA16" s="218"/>
      <c r="WVB16" s="64"/>
      <c r="WVC16" s="64"/>
      <c r="WVL16" s="64"/>
      <c r="WVQ16" s="218"/>
      <c r="WVR16" s="64"/>
      <c r="WVS16" s="64"/>
      <c r="WWB16" s="64"/>
      <c r="WWG16" s="218"/>
      <c r="WWH16" s="64"/>
      <c r="WWI16" s="64"/>
      <c r="WWR16" s="64"/>
      <c r="WWW16" s="218"/>
      <c r="WWX16" s="64"/>
      <c r="WWY16" s="64"/>
      <c r="WXH16" s="64"/>
      <c r="WXM16" s="218"/>
      <c r="WXN16" s="64"/>
      <c r="WXO16" s="64"/>
      <c r="WXX16" s="64"/>
      <c r="WYC16" s="218"/>
      <c r="WYD16" s="64"/>
      <c r="WYE16" s="64"/>
      <c r="WYN16" s="64"/>
      <c r="WYS16" s="218"/>
      <c r="WYT16" s="64"/>
      <c r="WYU16" s="64"/>
      <c r="WZD16" s="64"/>
      <c r="WZI16" s="218"/>
      <c r="WZJ16" s="64"/>
      <c r="WZK16" s="64"/>
      <c r="WZT16" s="64"/>
      <c r="WZY16" s="218"/>
      <c r="WZZ16" s="64"/>
      <c r="XAA16" s="64"/>
      <c r="XAJ16" s="64"/>
      <c r="XAO16" s="218"/>
      <c r="XAP16" s="64"/>
      <c r="XAQ16" s="64"/>
      <c r="XAZ16" s="64"/>
      <c r="XBE16" s="218"/>
      <c r="XBF16" s="64"/>
      <c r="XBG16" s="64"/>
      <c r="XBP16" s="64"/>
      <c r="XBU16" s="218"/>
      <c r="XBV16" s="64"/>
      <c r="XBW16" s="64"/>
      <c r="XCF16" s="64"/>
      <c r="XCK16" s="218"/>
      <c r="XCL16" s="64"/>
      <c r="XCM16" s="64"/>
      <c r="XCV16" s="64"/>
      <c r="XDA16" s="218"/>
      <c r="XDB16" s="64"/>
      <c r="XDC16" s="64"/>
      <c r="XDL16" s="64"/>
      <c r="XDQ16" s="218"/>
      <c r="XDR16" s="64"/>
      <c r="XDS16" s="64"/>
      <c r="XEB16" s="64"/>
      <c r="XEG16" s="218"/>
      <c r="XEH16" s="64"/>
      <c r="XEI16" s="64"/>
      <c r="XER16" s="64"/>
    </row>
    <row r="17" spans="1:9" ht="15.5" x14ac:dyDescent="0.25">
      <c r="A17" s="218"/>
      <c r="B17" s="73" t="s">
        <v>1006</v>
      </c>
      <c r="C17" s="68">
        <v>0</v>
      </c>
      <c r="D17" s="68">
        <v>0</v>
      </c>
      <c r="E17" s="69">
        <v>67.150728619999995</v>
      </c>
      <c r="F17" s="70" t="s">
        <v>1256</v>
      </c>
      <c r="G17" s="71">
        <v>0</v>
      </c>
      <c r="H17" s="72">
        <v>0</v>
      </c>
      <c r="I17" s="63"/>
    </row>
    <row r="18" spans="1:9" ht="15.5" x14ac:dyDescent="0.25">
      <c r="A18" s="218"/>
      <c r="B18" s="67" t="s">
        <v>1008</v>
      </c>
      <c r="C18" s="68">
        <v>0</v>
      </c>
      <c r="D18" s="68">
        <v>0</v>
      </c>
      <c r="E18" s="69">
        <v>21.940835</v>
      </c>
      <c r="F18" s="70" t="s">
        <v>1257</v>
      </c>
      <c r="G18" s="71">
        <v>0</v>
      </c>
      <c r="H18" s="72">
        <v>0</v>
      </c>
      <c r="I18" s="63"/>
    </row>
    <row r="19" spans="1:9" ht="15.5" x14ac:dyDescent="0.25">
      <c r="A19" s="218"/>
      <c r="B19" s="73" t="s">
        <v>1013</v>
      </c>
      <c r="C19" s="68">
        <v>0</v>
      </c>
      <c r="D19" s="68">
        <v>0</v>
      </c>
      <c r="E19" s="69">
        <v>21.77231694</v>
      </c>
      <c r="F19" s="287" t="s">
        <v>713</v>
      </c>
      <c r="G19" s="71">
        <v>0</v>
      </c>
      <c r="H19" s="72">
        <v>0</v>
      </c>
      <c r="I19" s="63"/>
    </row>
    <row r="20" spans="1:9" ht="15.5" x14ac:dyDescent="0.25">
      <c r="A20" s="218"/>
      <c r="B20" s="73" t="s">
        <v>941</v>
      </c>
      <c r="C20" s="82">
        <v>36</v>
      </c>
      <c r="D20" s="82">
        <v>0</v>
      </c>
      <c r="E20" s="69">
        <v>1147.001591</v>
      </c>
      <c r="F20" s="70" t="s">
        <v>1360</v>
      </c>
      <c r="G20" s="71">
        <v>0</v>
      </c>
      <c r="H20" s="72">
        <v>0</v>
      </c>
      <c r="I20" s="63"/>
    </row>
    <row r="21" spans="1:9" ht="15.5" x14ac:dyDescent="0.25">
      <c r="A21" s="218"/>
      <c r="B21" s="73" t="s">
        <v>1358</v>
      </c>
      <c r="C21" s="82">
        <v>0</v>
      </c>
      <c r="D21" s="82">
        <v>0</v>
      </c>
      <c r="E21" s="69">
        <v>9.1760101200000008</v>
      </c>
      <c r="F21" s="70" t="s">
        <v>1361</v>
      </c>
      <c r="G21" s="71">
        <v>0.45</v>
      </c>
      <c r="H21" s="72">
        <v>0.64</v>
      </c>
      <c r="I21" s="63"/>
    </row>
    <row r="22" spans="1:9" ht="15.5" x14ac:dyDescent="0.25">
      <c r="A22" s="218"/>
      <c r="B22" s="521" t="s">
        <v>676</v>
      </c>
      <c r="C22" s="522">
        <v>0</v>
      </c>
      <c r="D22" s="522">
        <v>0</v>
      </c>
      <c r="E22" s="69">
        <v>19.207599770000002</v>
      </c>
      <c r="F22" s="70" t="s">
        <v>1362</v>
      </c>
      <c r="G22" s="71">
        <v>0.96</v>
      </c>
      <c r="H22" s="72">
        <v>1</v>
      </c>
      <c r="I22" s="63"/>
    </row>
    <row r="23" spans="1:9" ht="15.5" x14ac:dyDescent="0.25">
      <c r="A23" s="218"/>
      <c r="B23" s="67" t="s">
        <v>1261</v>
      </c>
      <c r="C23" s="82">
        <v>0</v>
      </c>
      <c r="D23" s="82">
        <v>0</v>
      </c>
      <c r="E23" s="69">
        <v>25.909744119999999</v>
      </c>
      <c r="F23" s="70" t="s">
        <v>368</v>
      </c>
      <c r="G23" s="71">
        <v>0.87</v>
      </c>
      <c r="H23" s="72">
        <v>0.99</v>
      </c>
      <c r="I23" s="63"/>
    </row>
    <row r="24" spans="1:9" ht="15.5" x14ac:dyDescent="0.25">
      <c r="A24" s="218"/>
      <c r="B24" s="533" t="s">
        <v>1359</v>
      </c>
      <c r="C24" s="522">
        <v>0</v>
      </c>
      <c r="D24" s="522">
        <v>0</v>
      </c>
      <c r="E24" s="69">
        <v>11.52730846</v>
      </c>
      <c r="F24" s="70" t="s">
        <v>489</v>
      </c>
      <c r="G24" s="71">
        <v>0.88</v>
      </c>
      <c r="H24" s="72">
        <v>1</v>
      </c>
      <c r="I24" s="63"/>
    </row>
    <row r="25" spans="1:9" ht="15.5" x14ac:dyDescent="0.25">
      <c r="A25" s="218"/>
      <c r="B25" s="67" t="s">
        <v>1364</v>
      </c>
      <c r="C25" s="82">
        <v>0</v>
      </c>
      <c r="D25" s="82">
        <v>0</v>
      </c>
      <c r="E25" s="69">
        <v>37.45060454</v>
      </c>
      <c r="F25" s="70" t="s">
        <v>489</v>
      </c>
      <c r="G25" s="71">
        <v>1</v>
      </c>
      <c r="H25" s="72">
        <v>1</v>
      </c>
      <c r="I25" s="63"/>
    </row>
    <row r="26" spans="1:9" ht="15.5" x14ac:dyDescent="0.25">
      <c r="A26" s="218"/>
      <c r="B26" s="73" t="s">
        <v>1365</v>
      </c>
      <c r="C26" s="82">
        <v>0</v>
      </c>
      <c r="D26" s="82">
        <v>0</v>
      </c>
      <c r="E26" s="69">
        <v>30.543034939999998</v>
      </c>
      <c r="F26" s="70" t="s">
        <v>1445</v>
      </c>
      <c r="G26" s="71">
        <v>0.97</v>
      </c>
      <c r="H26" s="72">
        <v>0.99</v>
      </c>
      <c r="I26" s="63"/>
    </row>
    <row r="27" spans="1:9" ht="15.5" x14ac:dyDescent="0.25">
      <c r="A27" s="218"/>
      <c r="B27" s="73" t="s">
        <v>1367</v>
      </c>
      <c r="C27" s="82">
        <v>0</v>
      </c>
      <c r="D27" s="82">
        <v>0</v>
      </c>
      <c r="E27" s="83">
        <v>0.23595517999999999</v>
      </c>
      <c r="F27" s="71" t="s">
        <v>1446</v>
      </c>
      <c r="G27" s="71">
        <v>0</v>
      </c>
      <c r="H27" s="72">
        <v>0</v>
      </c>
      <c r="I27" s="63">
        <v>0.66</v>
      </c>
    </row>
    <row r="28" spans="1:9" ht="15.5" x14ac:dyDescent="0.25">
      <c r="A28" s="218"/>
      <c r="B28" s="73" t="s">
        <v>1259</v>
      </c>
      <c r="C28" s="82">
        <v>0</v>
      </c>
      <c r="D28" s="82">
        <v>0</v>
      </c>
      <c r="E28" s="83">
        <v>15.339036159999999</v>
      </c>
      <c r="F28" s="71" t="s">
        <v>1447</v>
      </c>
      <c r="G28" s="71">
        <v>0</v>
      </c>
      <c r="H28" s="72">
        <v>0</v>
      </c>
      <c r="I28" s="63">
        <v>0.65</v>
      </c>
    </row>
    <row r="29" spans="1:9" ht="15.5" x14ac:dyDescent="0.25">
      <c r="A29" s="218"/>
      <c r="B29" s="73" t="s">
        <v>1008</v>
      </c>
      <c r="C29" s="82">
        <v>0</v>
      </c>
      <c r="D29" s="82">
        <v>0</v>
      </c>
      <c r="E29" s="83">
        <v>6.3600307300000001</v>
      </c>
      <c r="F29" s="71" t="s">
        <v>1448</v>
      </c>
      <c r="G29" s="71">
        <v>0</v>
      </c>
      <c r="H29" s="72">
        <v>0</v>
      </c>
      <c r="I29" s="63"/>
    </row>
    <row r="30" spans="1:9" ht="15.5" x14ac:dyDescent="0.25">
      <c r="A30" s="218"/>
      <c r="B30" s="521" t="s">
        <v>1359</v>
      </c>
      <c r="C30" s="522">
        <v>0</v>
      </c>
      <c r="D30" s="522">
        <v>0</v>
      </c>
      <c r="E30" s="83">
        <v>0.12030454</v>
      </c>
      <c r="F30" s="71" t="s">
        <v>489</v>
      </c>
      <c r="G30" s="71">
        <v>0.88</v>
      </c>
      <c r="H30" s="72">
        <v>1</v>
      </c>
      <c r="I30" s="63">
        <v>1</v>
      </c>
    </row>
    <row r="31" spans="1:9" ht="15.5" x14ac:dyDescent="0.25">
      <c r="A31" s="218"/>
      <c r="B31" s="521" t="s">
        <v>1260</v>
      </c>
      <c r="C31" s="522">
        <v>0</v>
      </c>
      <c r="D31" s="522">
        <v>0</v>
      </c>
      <c r="E31" s="83">
        <v>30.627978150000001</v>
      </c>
      <c r="F31" s="71" t="s">
        <v>368</v>
      </c>
      <c r="G31" s="71">
        <v>1</v>
      </c>
      <c r="H31" s="72">
        <v>1</v>
      </c>
      <c r="I31" s="63">
        <v>0.92</v>
      </c>
    </row>
    <row r="32" spans="1:9" ht="15.5" x14ac:dyDescent="0.25">
      <c r="A32" s="218"/>
      <c r="B32" s="521" t="s">
        <v>1452</v>
      </c>
      <c r="C32" s="522">
        <v>0</v>
      </c>
      <c r="D32" s="522">
        <v>0</v>
      </c>
      <c r="E32" s="83">
        <v>71.486454249999994</v>
      </c>
      <c r="F32" s="71" t="s">
        <v>489</v>
      </c>
      <c r="G32" s="71">
        <v>0</v>
      </c>
      <c r="H32" s="72">
        <v>0</v>
      </c>
      <c r="I32" s="63">
        <v>0.98</v>
      </c>
    </row>
    <row r="33" spans="1:9" ht="15.5" x14ac:dyDescent="0.25">
      <c r="A33" s="218"/>
      <c r="B33" s="521" t="s">
        <v>1452</v>
      </c>
      <c r="C33" s="522">
        <v>0</v>
      </c>
      <c r="D33" s="522">
        <v>0</v>
      </c>
      <c r="E33" s="83">
        <v>108.45615178</v>
      </c>
      <c r="F33" s="71" t="s">
        <v>489</v>
      </c>
      <c r="G33" s="71">
        <v>0</v>
      </c>
      <c r="H33" s="72">
        <v>0</v>
      </c>
      <c r="I33" s="63">
        <v>1</v>
      </c>
    </row>
    <row r="34" spans="1:9" ht="31" x14ac:dyDescent="0.25">
      <c r="A34" s="218"/>
      <c r="B34" s="521" t="s">
        <v>1366</v>
      </c>
      <c r="C34" s="522">
        <v>0</v>
      </c>
      <c r="D34" s="522">
        <v>0</v>
      </c>
      <c r="E34" s="83">
        <v>64.639884190000004</v>
      </c>
      <c r="F34" s="71" t="s">
        <v>1445</v>
      </c>
      <c r="G34" s="71">
        <v>7.0000000000000007E-2</v>
      </c>
      <c r="H34" s="72">
        <v>0</v>
      </c>
      <c r="I34" s="63">
        <v>0</v>
      </c>
    </row>
    <row r="35" spans="1:9" ht="15.5" x14ac:dyDescent="0.25">
      <c r="A35" s="218"/>
      <c r="B35" s="73" t="s">
        <v>1504</v>
      </c>
      <c r="C35" s="82">
        <v>0</v>
      </c>
      <c r="D35" s="82">
        <v>0</v>
      </c>
      <c r="E35" s="83">
        <v>0.36229473000000001</v>
      </c>
      <c r="F35" s="71" t="s">
        <v>368</v>
      </c>
      <c r="G35" s="71">
        <v>0.25</v>
      </c>
      <c r="H35" s="72">
        <v>0.15</v>
      </c>
      <c r="I35" s="63"/>
    </row>
    <row r="36" spans="1:9" ht="15.5" x14ac:dyDescent="0.25">
      <c r="A36" s="218"/>
      <c r="B36" s="73" t="s">
        <v>1504</v>
      </c>
      <c r="C36" s="82">
        <v>0</v>
      </c>
      <c r="D36" s="82">
        <v>0</v>
      </c>
      <c r="E36" s="83">
        <v>8.8253880000000007E-2</v>
      </c>
      <c r="F36" s="71" t="s">
        <v>368</v>
      </c>
      <c r="G36" s="71">
        <v>0.25</v>
      </c>
      <c r="H36" s="72">
        <v>0.15</v>
      </c>
      <c r="I36" s="63"/>
    </row>
    <row r="37" spans="1:9" ht="15.5" hidden="1" x14ac:dyDescent="0.25">
      <c r="A37" s="218"/>
      <c r="B37" s="521"/>
      <c r="C37" s="522"/>
      <c r="D37" s="522"/>
      <c r="E37" s="523"/>
      <c r="F37" s="71"/>
      <c r="G37" s="71"/>
      <c r="H37" s="72"/>
      <c r="I37" s="63"/>
    </row>
    <row r="38" spans="1:9" ht="15.5" hidden="1" x14ac:dyDescent="0.25">
      <c r="A38" s="218"/>
      <c r="B38" s="521"/>
      <c r="C38" s="522"/>
      <c r="D38" s="522"/>
      <c r="E38" s="523"/>
      <c r="F38" s="71"/>
      <c r="G38" s="71"/>
      <c r="H38" s="72"/>
      <c r="I38" s="63"/>
    </row>
    <row r="39" spans="1:9" ht="15.5" hidden="1" x14ac:dyDescent="0.25">
      <c r="A39" s="218"/>
      <c r="B39" s="521"/>
      <c r="C39" s="522"/>
      <c r="D39" s="522"/>
      <c r="E39" s="523"/>
      <c r="F39" s="71"/>
      <c r="G39" s="71"/>
      <c r="H39" s="72"/>
      <c r="I39" s="63"/>
    </row>
    <row r="40" spans="1:9" ht="15.5" hidden="1" x14ac:dyDescent="0.25">
      <c r="A40" s="218"/>
      <c r="B40" s="521"/>
      <c r="C40" s="522"/>
      <c r="D40" s="522"/>
      <c r="E40" s="523"/>
      <c r="F40" s="71"/>
      <c r="G40" s="71"/>
      <c r="H40" s="72"/>
      <c r="I40" s="63"/>
    </row>
    <row r="41" spans="1:9" ht="15.5" hidden="1" x14ac:dyDescent="0.25">
      <c r="A41" s="218"/>
      <c r="B41" s="521"/>
      <c r="C41" s="522"/>
      <c r="D41" s="522"/>
      <c r="E41" s="523"/>
      <c r="F41" s="71"/>
      <c r="G41" s="71"/>
      <c r="H41" s="72"/>
      <c r="I41" s="63"/>
    </row>
    <row r="42" spans="1:9" ht="15.5" hidden="1" x14ac:dyDescent="0.25">
      <c r="A42" s="218"/>
      <c r="B42" s="521"/>
      <c r="C42" s="522"/>
      <c r="D42" s="522"/>
      <c r="E42" s="523"/>
      <c r="F42" s="71"/>
      <c r="G42" s="71"/>
      <c r="H42" s="72"/>
      <c r="I42" s="63"/>
    </row>
    <row r="43" spans="1:9" ht="15.5" hidden="1" x14ac:dyDescent="0.25">
      <c r="A43" s="218"/>
      <c r="B43" s="521"/>
      <c r="C43" s="522"/>
      <c r="D43" s="522"/>
      <c r="E43" s="523"/>
      <c r="F43" s="71"/>
      <c r="G43" s="71"/>
      <c r="H43" s="72"/>
      <c r="I43" s="63"/>
    </row>
    <row r="44" spans="1:9" ht="15.5" hidden="1" x14ac:dyDescent="0.25">
      <c r="A44" s="218"/>
      <c r="B44" s="521"/>
      <c r="C44" s="522"/>
      <c r="D44" s="522"/>
      <c r="E44" s="523"/>
      <c r="F44" s="700"/>
      <c r="G44" s="700"/>
      <c r="H44" s="701"/>
      <c r="I44" s="63"/>
    </row>
    <row r="45" spans="1:9" ht="15.5" hidden="1" x14ac:dyDescent="0.25">
      <c r="A45" s="218"/>
      <c r="B45" s="521"/>
      <c r="C45" s="522"/>
      <c r="D45" s="522"/>
      <c r="E45" s="523"/>
      <c r="F45" s="700"/>
      <c r="G45" s="700"/>
      <c r="H45" s="701"/>
      <c r="I45" s="63"/>
    </row>
    <row r="46" spans="1:9" ht="15.5" hidden="1" x14ac:dyDescent="0.25">
      <c r="A46" s="218"/>
      <c r="B46" s="521"/>
      <c r="C46" s="522"/>
      <c r="D46" s="522"/>
      <c r="E46" s="523"/>
      <c r="F46" s="71"/>
      <c r="G46" s="706"/>
      <c r="H46" s="707"/>
      <c r="I46" s="63"/>
    </row>
    <row r="47" spans="1:9" ht="15.5" hidden="1" x14ac:dyDescent="0.25">
      <c r="A47" s="218"/>
      <c r="B47" s="521"/>
      <c r="C47" s="522"/>
      <c r="D47" s="522"/>
      <c r="E47" s="523"/>
      <c r="F47" s="706"/>
      <c r="G47" s="706"/>
      <c r="H47" s="707"/>
      <c r="I47" s="63"/>
    </row>
    <row r="48" spans="1:9" ht="15.5" hidden="1" x14ac:dyDescent="0.25">
      <c r="A48" s="218"/>
      <c r="B48" s="521"/>
      <c r="C48" s="522"/>
      <c r="D48" s="522"/>
      <c r="E48" s="523"/>
      <c r="F48" s="933"/>
      <c r="G48" s="933"/>
      <c r="H48" s="934"/>
    </row>
    <row r="49" spans="1:8" ht="15.5" hidden="1" x14ac:dyDescent="0.25">
      <c r="A49" s="218"/>
      <c r="B49" s="521"/>
      <c r="C49" s="522"/>
      <c r="D49" s="522"/>
      <c r="E49" s="523"/>
      <c r="F49" s="933"/>
      <c r="G49" s="933"/>
      <c r="H49" s="934"/>
    </row>
    <row r="50" spans="1:8" ht="15.5" hidden="1" x14ac:dyDescent="0.25">
      <c r="A50" s="218"/>
      <c r="B50" s="521"/>
      <c r="C50" s="522"/>
      <c r="D50" s="522"/>
      <c r="E50" s="523"/>
      <c r="F50" s="933"/>
      <c r="G50" s="933"/>
      <c r="H50" s="934"/>
    </row>
    <row r="51" spans="1:8" ht="15.5" hidden="1" x14ac:dyDescent="0.25">
      <c r="A51" s="218"/>
      <c r="B51" s="521"/>
      <c r="C51" s="522"/>
      <c r="D51" s="522"/>
      <c r="E51" s="523"/>
      <c r="F51" s="933"/>
      <c r="G51" s="933"/>
      <c r="H51" s="934"/>
    </row>
    <row r="52" spans="1:8" ht="15.5" hidden="1" x14ac:dyDescent="0.25">
      <c r="A52" s="218"/>
      <c r="B52" s="521"/>
      <c r="C52" s="522"/>
      <c r="D52" s="522"/>
      <c r="E52" s="523"/>
      <c r="F52" s="933"/>
      <c r="G52" s="933"/>
      <c r="H52" s="934"/>
    </row>
    <row r="53" spans="1:8" ht="15.5" hidden="1" x14ac:dyDescent="0.25">
      <c r="A53" s="218"/>
      <c r="B53" s="521"/>
      <c r="C53" s="522"/>
      <c r="D53" s="522"/>
      <c r="E53" s="523"/>
      <c r="F53" s="933"/>
      <c r="G53" s="933"/>
      <c r="H53" s="934"/>
    </row>
    <row r="54" spans="1:8" ht="15.5" hidden="1" x14ac:dyDescent="0.25">
      <c r="A54" s="218"/>
      <c r="B54" s="521"/>
      <c r="C54" s="522"/>
      <c r="D54" s="522"/>
      <c r="E54" s="523"/>
      <c r="F54" s="933"/>
      <c r="G54" s="933"/>
      <c r="H54" s="934"/>
    </row>
    <row r="55" spans="1:8" ht="15.5" hidden="1" x14ac:dyDescent="0.25">
      <c r="A55" s="218"/>
      <c r="B55" s="521"/>
      <c r="C55" s="522"/>
      <c r="D55" s="522"/>
      <c r="E55" s="523"/>
      <c r="F55" s="933"/>
      <c r="G55" s="933"/>
      <c r="H55" s="934"/>
    </row>
    <row r="56" spans="1:8" ht="15.5" hidden="1" x14ac:dyDescent="0.25">
      <c r="A56" s="218"/>
      <c r="B56" s="521"/>
      <c r="C56" s="522"/>
      <c r="D56" s="522"/>
      <c r="E56" s="523"/>
      <c r="F56" s="71"/>
      <c r="G56" s="933"/>
      <c r="H56" s="934"/>
    </row>
    <row r="57" spans="1:8" ht="15.5" hidden="1" x14ac:dyDescent="0.25">
      <c r="A57" s="218"/>
      <c r="B57" s="521"/>
      <c r="C57" s="522"/>
      <c r="D57" s="522"/>
      <c r="E57" s="523"/>
      <c r="F57" s="933"/>
      <c r="G57" s="933"/>
      <c r="H57" s="934"/>
    </row>
    <row r="58" spans="1:8" ht="15.5" hidden="1" x14ac:dyDescent="0.25">
      <c r="A58" s="218"/>
      <c r="B58" s="521"/>
      <c r="C58" s="522"/>
      <c r="D58" s="522"/>
      <c r="E58" s="523"/>
      <c r="F58" s="933"/>
      <c r="G58" s="933"/>
      <c r="H58" s="934"/>
    </row>
    <row r="59" spans="1:8" ht="15.5" hidden="1" x14ac:dyDescent="0.25">
      <c r="A59" s="218"/>
      <c r="B59" s="521"/>
      <c r="C59" s="522"/>
      <c r="D59" s="522"/>
      <c r="E59" s="523"/>
      <c r="F59" s="933"/>
      <c r="G59" s="933"/>
      <c r="H59" s="934"/>
    </row>
    <row r="60" spans="1:8" ht="15.5" hidden="1" x14ac:dyDescent="0.25">
      <c r="A60" s="218"/>
      <c r="B60" s="521"/>
      <c r="C60" s="522"/>
      <c r="D60" s="522"/>
      <c r="E60" s="523"/>
      <c r="F60" s="933"/>
      <c r="G60" s="933"/>
      <c r="H60" s="934"/>
    </row>
    <row r="61" spans="1:8" ht="15.5" hidden="1" x14ac:dyDescent="0.25">
      <c r="A61" s="218"/>
      <c r="B61" s="521"/>
      <c r="C61" s="522"/>
      <c r="D61" s="522"/>
      <c r="E61" s="523"/>
      <c r="F61" s="933"/>
      <c r="G61" s="933"/>
      <c r="H61" s="934"/>
    </row>
    <row r="62" spans="1:8" ht="15.5" hidden="1" x14ac:dyDescent="0.25">
      <c r="A62" s="218"/>
      <c r="B62" s="521"/>
      <c r="C62" s="522"/>
      <c r="D62" s="522"/>
      <c r="E62" s="523"/>
      <c r="F62" s="933"/>
      <c r="G62" s="933"/>
      <c r="H62" s="934"/>
    </row>
    <row r="63" spans="1:8" ht="15.5" hidden="1" x14ac:dyDescent="0.25">
      <c r="A63" s="218"/>
      <c r="B63" s="521"/>
      <c r="C63" s="522"/>
      <c r="D63" s="522"/>
      <c r="E63" s="523"/>
      <c r="F63" s="933"/>
      <c r="G63" s="933"/>
      <c r="H63" s="934"/>
    </row>
    <row r="64" spans="1:8" ht="15.5" hidden="1" x14ac:dyDescent="0.25">
      <c r="A64" s="218"/>
      <c r="B64" s="521"/>
      <c r="C64" s="522"/>
      <c r="D64" s="522"/>
      <c r="E64" s="523"/>
      <c r="F64" s="933"/>
      <c r="G64" s="933"/>
      <c r="H64" s="934"/>
    </row>
    <row r="65" spans="1:9" ht="15.5" hidden="1" x14ac:dyDescent="0.25">
      <c r="A65" s="218"/>
      <c r="B65" s="521"/>
      <c r="C65" s="522"/>
      <c r="D65" s="522"/>
      <c r="E65" s="523"/>
      <c r="F65" s="933"/>
      <c r="G65" s="933"/>
      <c r="H65" s="934"/>
    </row>
    <row r="66" spans="1:9" ht="15.5" hidden="1" x14ac:dyDescent="0.25">
      <c r="A66" s="218"/>
      <c r="B66" s="521"/>
      <c r="C66" s="522"/>
      <c r="D66" s="522"/>
      <c r="E66" s="523"/>
      <c r="F66" s="933"/>
      <c r="G66" s="933"/>
      <c r="H66" s="934"/>
    </row>
    <row r="67" spans="1:9" ht="15.5" hidden="1" x14ac:dyDescent="0.25">
      <c r="A67" s="218"/>
      <c r="B67" s="521"/>
      <c r="C67" s="522"/>
      <c r="D67" s="522"/>
      <c r="E67" s="523"/>
      <c r="F67" s="933"/>
      <c r="G67" s="933"/>
      <c r="H67" s="934"/>
    </row>
    <row r="68" spans="1:9" ht="15.5" hidden="1" x14ac:dyDescent="0.25">
      <c r="A68" s="218"/>
      <c r="B68" s="521"/>
      <c r="C68" s="522"/>
      <c r="D68" s="522"/>
      <c r="E68" s="523"/>
      <c r="F68" s="959"/>
      <c r="G68" s="959"/>
      <c r="H68" s="960"/>
    </row>
    <row r="69" spans="1:9" ht="15.5" hidden="1" x14ac:dyDescent="0.25">
      <c r="A69" s="218"/>
      <c r="B69" s="521"/>
      <c r="C69" s="522"/>
      <c r="D69" s="522"/>
      <c r="E69" s="523"/>
      <c r="F69" s="974"/>
      <c r="G69" s="974"/>
      <c r="H69" s="975"/>
    </row>
    <row r="70" spans="1:9" ht="15.5" hidden="1" x14ac:dyDescent="0.25">
      <c r="A70" s="218"/>
      <c r="B70" s="521"/>
      <c r="C70" s="522"/>
      <c r="D70" s="522"/>
      <c r="E70" s="523"/>
      <c r="F70" s="974"/>
      <c r="G70" s="974"/>
      <c r="H70" s="975"/>
    </row>
    <row r="71" spans="1:9" ht="15.5" hidden="1" x14ac:dyDescent="0.25">
      <c r="A71" s="218"/>
      <c r="B71" s="521"/>
      <c r="C71" s="522"/>
      <c r="D71" s="522"/>
      <c r="E71" s="523"/>
      <c r="F71" s="974"/>
      <c r="G71" s="974"/>
      <c r="H71" s="975"/>
    </row>
    <row r="72" spans="1:9" ht="15.5" hidden="1" x14ac:dyDescent="0.25">
      <c r="A72" s="218"/>
      <c r="B72" s="521"/>
      <c r="C72" s="522"/>
      <c r="D72" s="522"/>
      <c r="E72" s="523"/>
      <c r="F72" s="974"/>
      <c r="G72" s="974"/>
      <c r="H72" s="975"/>
    </row>
    <row r="73" spans="1:9" ht="15.5" hidden="1" x14ac:dyDescent="0.25">
      <c r="A73" s="218"/>
      <c r="B73" s="521"/>
      <c r="C73" s="522"/>
      <c r="D73" s="522"/>
      <c r="E73" s="523"/>
      <c r="F73" s="983"/>
      <c r="G73" s="983"/>
      <c r="H73" s="984"/>
    </row>
    <row r="74" spans="1:9" ht="15.5" hidden="1" x14ac:dyDescent="0.25">
      <c r="A74" s="218"/>
      <c r="B74" s="521"/>
      <c r="C74" s="522"/>
      <c r="D74" s="522"/>
      <c r="E74" s="523"/>
      <c r="F74" s="983"/>
      <c r="G74" s="983"/>
      <c r="H74" s="984"/>
    </row>
    <row r="75" spans="1:9" ht="15.5" hidden="1" x14ac:dyDescent="0.25">
      <c r="A75" s="218"/>
      <c r="B75" s="521"/>
      <c r="C75" s="522"/>
      <c r="D75" s="522"/>
      <c r="E75" s="523"/>
      <c r="F75" s="983"/>
      <c r="G75" s="983"/>
      <c r="H75" s="984"/>
    </row>
    <row r="76" spans="1:9" ht="15.5" hidden="1" x14ac:dyDescent="0.25">
      <c r="A76" s="218"/>
      <c r="B76" s="521"/>
      <c r="C76" s="522"/>
      <c r="D76" s="522"/>
      <c r="E76" s="523"/>
      <c r="F76" s="983"/>
      <c r="G76" s="983"/>
      <c r="H76" s="984"/>
    </row>
    <row r="77" spans="1:9" ht="15.5" hidden="1" x14ac:dyDescent="0.25">
      <c r="A77" s="218"/>
      <c r="B77" s="521"/>
      <c r="C77" s="522"/>
      <c r="D77" s="522"/>
      <c r="E77" s="523"/>
      <c r="F77" s="983"/>
      <c r="G77" s="983"/>
      <c r="H77" s="984"/>
    </row>
    <row r="78" spans="1:9" ht="15.5" hidden="1" x14ac:dyDescent="0.25">
      <c r="A78" s="218"/>
      <c r="B78" s="521"/>
      <c r="C78" s="522"/>
      <c r="D78" s="522"/>
      <c r="E78" s="523"/>
      <c r="F78" s="933"/>
      <c r="G78" s="933"/>
      <c r="H78" s="934"/>
    </row>
    <row r="79" spans="1:9" ht="15.5" x14ac:dyDescent="0.25">
      <c r="A79" s="218"/>
      <c r="B79" s="299" t="s">
        <v>45</v>
      </c>
      <c r="C79" s="300">
        <f>SUM(C10:C78)</f>
        <v>108</v>
      </c>
      <c r="D79" s="300">
        <f>SUM(D10:D78)</f>
        <v>0</v>
      </c>
      <c r="E79" s="307">
        <f>SUM(E10:E78)</f>
        <v>4158.6470119099986</v>
      </c>
    </row>
    <row r="80" spans="1:9" ht="15.5" x14ac:dyDescent="0.25">
      <c r="A80" s="218"/>
      <c r="B80" s="77"/>
      <c r="C80" s="77"/>
      <c r="D80" s="78"/>
      <c r="E80" s="79"/>
      <c r="F80" s="80"/>
      <c r="G80" s="62"/>
      <c r="H80" s="62"/>
      <c r="I80" s="63"/>
    </row>
    <row r="81" spans="1:9" ht="15" customHeight="1" x14ac:dyDescent="0.25">
      <c r="A81" s="218"/>
      <c r="C81" s="77"/>
      <c r="D81" s="78"/>
      <c r="E81" s="79"/>
      <c r="F81" s="80"/>
      <c r="G81" s="62"/>
      <c r="H81" s="62"/>
      <c r="I81" s="63"/>
    </row>
    <row r="82" spans="1:9" ht="24.75" customHeight="1" x14ac:dyDescent="0.25">
      <c r="A82" s="218"/>
      <c r="B82" s="1764" t="s">
        <v>317</v>
      </c>
      <c r="C82" s="1765"/>
      <c r="D82" s="1766"/>
      <c r="E82" s="1766"/>
      <c r="F82" s="1766"/>
      <c r="G82" s="1766"/>
      <c r="H82" s="1767"/>
      <c r="I82" s="63"/>
    </row>
    <row r="83" spans="1:9" ht="15.5" x14ac:dyDescent="0.25">
      <c r="A83" s="218"/>
      <c r="B83" s="220" t="s">
        <v>176</v>
      </c>
      <c r="C83" s="220" t="s">
        <v>68</v>
      </c>
      <c r="D83" s="65" t="s">
        <v>248</v>
      </c>
      <c r="E83" s="65" t="s">
        <v>123</v>
      </c>
      <c r="F83" s="65" t="s">
        <v>43</v>
      </c>
      <c r="G83" s="65" t="s">
        <v>127</v>
      </c>
      <c r="H83" s="65" t="s">
        <v>44</v>
      </c>
      <c r="I83" s="63"/>
    </row>
    <row r="84" spans="1:9" s="572" customFormat="1" ht="15.5" x14ac:dyDescent="0.25">
      <c r="A84" s="564"/>
      <c r="B84" s="565" t="s">
        <v>947</v>
      </c>
      <c r="C84" s="566">
        <v>0</v>
      </c>
      <c r="D84" s="566">
        <v>0</v>
      </c>
      <c r="E84" s="567">
        <v>2.4550206000000001</v>
      </c>
      <c r="F84" s="568" t="s">
        <v>1258</v>
      </c>
      <c r="G84" s="569">
        <v>1</v>
      </c>
      <c r="H84" s="570">
        <v>0</v>
      </c>
      <c r="I84" s="571"/>
    </row>
    <row r="85" spans="1:9" s="572" customFormat="1" ht="15.5" x14ac:dyDescent="0.25">
      <c r="A85" s="564"/>
      <c r="B85" s="565" t="s">
        <v>1007</v>
      </c>
      <c r="C85" s="566">
        <v>0</v>
      </c>
      <c r="D85" s="566">
        <v>0</v>
      </c>
      <c r="E85" s="567">
        <v>82.973200759999997</v>
      </c>
      <c r="F85" s="568" t="s">
        <v>409</v>
      </c>
      <c r="G85" s="569">
        <v>1</v>
      </c>
      <c r="H85" s="570">
        <v>0</v>
      </c>
      <c r="I85" s="571">
        <v>0</v>
      </c>
    </row>
    <row r="86" spans="1:9" s="572" customFormat="1" ht="15.5" x14ac:dyDescent="0.25">
      <c r="A86" s="564"/>
      <c r="B86" s="565" t="s">
        <v>1011</v>
      </c>
      <c r="C86" s="566">
        <v>0</v>
      </c>
      <c r="D86" s="566">
        <v>0</v>
      </c>
      <c r="E86" s="567">
        <v>8.7844050000000007E-2</v>
      </c>
      <c r="F86" s="568" t="s">
        <v>409</v>
      </c>
      <c r="G86" s="569">
        <v>1</v>
      </c>
      <c r="H86" s="570">
        <v>0</v>
      </c>
      <c r="I86" s="571">
        <v>0</v>
      </c>
    </row>
    <row r="87" spans="1:9" s="572" customFormat="1" ht="15.5" x14ac:dyDescent="0.25">
      <c r="A87" s="564"/>
      <c r="B87" s="565" t="s">
        <v>1449</v>
      </c>
      <c r="C87" s="566">
        <v>107</v>
      </c>
      <c r="D87" s="566">
        <v>0</v>
      </c>
      <c r="E87" s="567">
        <v>3575.0570231900001</v>
      </c>
      <c r="F87" s="568" t="s">
        <v>1362</v>
      </c>
      <c r="G87" s="569">
        <v>0</v>
      </c>
      <c r="H87" s="570">
        <v>0</v>
      </c>
      <c r="I87" s="571">
        <v>0</v>
      </c>
    </row>
    <row r="88" spans="1:9" s="572" customFormat="1" ht="15.5" hidden="1" x14ac:dyDescent="0.25">
      <c r="A88" s="564"/>
      <c r="B88" s="573"/>
      <c r="C88" s="566"/>
      <c r="D88" s="574"/>
      <c r="E88" s="575"/>
      <c r="F88" s="568"/>
      <c r="G88" s="569"/>
      <c r="H88" s="570"/>
      <c r="I88" s="571"/>
    </row>
    <row r="89" spans="1:9" s="572" customFormat="1" ht="15.5" hidden="1" x14ac:dyDescent="0.25">
      <c r="A89" s="564"/>
      <c r="B89" s="573"/>
      <c r="C89" s="566"/>
      <c r="D89" s="574"/>
      <c r="E89" s="567"/>
      <c r="F89" s="568"/>
      <c r="G89" s="569"/>
      <c r="H89" s="570"/>
      <c r="I89" s="571"/>
    </row>
    <row r="90" spans="1:9" s="572" customFormat="1" ht="15.5" hidden="1" x14ac:dyDescent="0.25">
      <c r="A90" s="564"/>
      <c r="B90" s="573"/>
      <c r="C90" s="566"/>
      <c r="D90" s="574"/>
      <c r="E90" s="575"/>
      <c r="F90" s="568"/>
      <c r="G90" s="569"/>
      <c r="H90" s="570"/>
      <c r="I90" s="571"/>
    </row>
    <row r="91" spans="1:9" s="572" customFormat="1" ht="15.5" hidden="1" x14ac:dyDescent="0.25">
      <c r="A91" s="564"/>
      <c r="B91" s="573"/>
      <c r="C91" s="566"/>
      <c r="D91" s="566"/>
      <c r="E91" s="575"/>
      <c r="F91" s="568"/>
      <c r="G91" s="569"/>
      <c r="H91" s="570"/>
      <c r="I91" s="571"/>
    </row>
    <row r="92" spans="1:9" s="572" customFormat="1" ht="15.5" hidden="1" x14ac:dyDescent="0.25">
      <c r="A92" s="564"/>
      <c r="B92" s="573"/>
      <c r="C92" s="566"/>
      <c r="D92" s="566"/>
      <c r="E92" s="575"/>
      <c r="F92" s="568"/>
      <c r="G92" s="569"/>
      <c r="H92" s="570"/>
      <c r="I92" s="571"/>
    </row>
    <row r="93" spans="1:9" s="572" customFormat="1" ht="15.5" hidden="1" x14ac:dyDescent="0.25">
      <c r="A93" s="564"/>
      <c r="B93" s="573"/>
      <c r="C93" s="566"/>
      <c r="D93" s="574"/>
      <c r="E93" s="575"/>
      <c r="F93" s="568"/>
      <c r="G93" s="569"/>
      <c r="H93" s="570"/>
      <c r="I93" s="571"/>
    </row>
    <row r="94" spans="1:9" s="572" customFormat="1" ht="15.5" hidden="1" x14ac:dyDescent="0.25">
      <c r="A94" s="564"/>
      <c r="B94" s="573"/>
      <c r="C94" s="566"/>
      <c r="D94" s="574"/>
      <c r="E94" s="575"/>
      <c r="F94" s="568"/>
      <c r="G94" s="569"/>
      <c r="H94" s="570"/>
      <c r="I94" s="571"/>
    </row>
    <row r="95" spans="1:9" s="572" customFormat="1" ht="15.5" hidden="1" x14ac:dyDescent="0.25">
      <c r="A95" s="564"/>
      <c r="B95" s="521"/>
      <c r="C95" s="566"/>
      <c r="D95" s="574"/>
      <c r="E95" s="523"/>
      <c r="F95" s="568"/>
      <c r="G95" s="569"/>
      <c r="H95" s="570"/>
      <c r="I95" s="571"/>
    </row>
    <row r="96" spans="1:9" s="572" customFormat="1" ht="15.5" hidden="1" x14ac:dyDescent="0.25">
      <c r="A96" s="564"/>
      <c r="B96" s="521"/>
      <c r="C96" s="566"/>
      <c r="D96" s="566"/>
      <c r="E96" s="575"/>
      <c r="F96" s="84"/>
      <c r="G96" s="569"/>
      <c r="H96" s="570"/>
    </row>
    <row r="97" spans="1:8" s="572" customFormat="1" ht="15.5" hidden="1" x14ac:dyDescent="0.25">
      <c r="A97" s="564"/>
      <c r="B97" s="573"/>
      <c r="C97" s="566"/>
      <c r="D97" s="566"/>
      <c r="E97" s="575"/>
      <c r="F97" s="568"/>
      <c r="G97" s="569"/>
      <c r="H97" s="570"/>
    </row>
    <row r="98" spans="1:8" s="572" customFormat="1" ht="15.5" hidden="1" x14ac:dyDescent="0.25">
      <c r="A98" s="564"/>
      <c r="B98" s="521"/>
      <c r="C98" s="566"/>
      <c r="D98" s="574"/>
      <c r="E98" s="523"/>
      <c r="F98" s="84"/>
      <c r="G98" s="71"/>
      <c r="H98" s="72"/>
    </row>
    <row r="99" spans="1:8" s="572" customFormat="1" ht="15.5" hidden="1" x14ac:dyDescent="0.25">
      <c r="A99" s="564"/>
      <c r="B99" s="573"/>
      <c r="C99" s="566"/>
      <c r="D99" s="574"/>
      <c r="E99" s="575"/>
      <c r="F99" s="568"/>
      <c r="G99" s="569"/>
      <c r="H99" s="570"/>
    </row>
    <row r="100" spans="1:8" ht="15.5" hidden="1" x14ac:dyDescent="0.25">
      <c r="A100" s="218"/>
      <c r="B100" s="521"/>
      <c r="C100" s="566"/>
      <c r="D100" s="574"/>
      <c r="E100" s="523"/>
      <c r="F100" s="568"/>
      <c r="G100" s="569"/>
      <c r="H100" s="570"/>
    </row>
    <row r="101" spans="1:8" ht="15.5" hidden="1" x14ac:dyDescent="0.25">
      <c r="A101" s="218"/>
      <c r="B101" s="521"/>
      <c r="C101" s="566"/>
      <c r="D101" s="566"/>
      <c r="E101" s="523"/>
      <c r="F101" s="84"/>
      <c r="G101" s="71"/>
      <c r="H101" s="72"/>
    </row>
    <row r="102" spans="1:8" ht="15.5" hidden="1" x14ac:dyDescent="0.25">
      <c r="A102" s="218"/>
      <c r="B102" s="521"/>
      <c r="C102" s="522"/>
      <c r="D102" s="522"/>
      <c r="E102" s="523"/>
      <c r="F102" s="568"/>
      <c r="G102" s="569"/>
      <c r="H102" s="570"/>
    </row>
    <row r="103" spans="1:8" ht="15.5" hidden="1" x14ac:dyDescent="0.25">
      <c r="A103" s="218"/>
      <c r="B103" s="521"/>
      <c r="C103" s="522"/>
      <c r="D103" s="522"/>
      <c r="E103" s="523"/>
      <c r="F103" s="568"/>
      <c r="G103" s="569"/>
      <c r="H103" s="570"/>
    </row>
    <row r="104" spans="1:8" ht="15.5" hidden="1" x14ac:dyDescent="0.25">
      <c r="A104" s="218"/>
      <c r="B104" s="521"/>
      <c r="C104" s="522"/>
      <c r="D104" s="522"/>
      <c r="E104" s="523"/>
      <c r="F104" s="568"/>
      <c r="G104" s="569"/>
      <c r="H104" s="570"/>
    </row>
    <row r="105" spans="1:8" ht="15.5" hidden="1" x14ac:dyDescent="0.25">
      <c r="A105" s="218"/>
      <c r="B105" s="521"/>
      <c r="C105" s="522"/>
      <c r="D105" s="522"/>
      <c r="E105" s="523"/>
      <c r="F105" s="568"/>
      <c r="G105" s="569"/>
      <c r="H105" s="570"/>
    </row>
    <row r="106" spans="1:8" ht="15.5" hidden="1" x14ac:dyDescent="0.25">
      <c r="A106" s="218"/>
      <c r="B106" s="521"/>
      <c r="C106" s="522"/>
      <c r="D106" s="522"/>
      <c r="E106" s="523"/>
      <c r="F106" s="944"/>
      <c r="G106" s="945"/>
      <c r="H106" s="946"/>
    </row>
    <row r="107" spans="1:8" ht="15.5" hidden="1" x14ac:dyDescent="0.25">
      <c r="A107" s="218"/>
      <c r="B107" s="521"/>
      <c r="C107" s="522"/>
      <c r="D107" s="522"/>
      <c r="E107" s="523"/>
      <c r="F107" s="944"/>
      <c r="G107" s="945"/>
      <c r="H107" s="946"/>
    </row>
    <row r="108" spans="1:8" ht="15.5" hidden="1" x14ac:dyDescent="0.25">
      <c r="A108" s="218"/>
      <c r="B108" s="521"/>
      <c r="C108" s="522"/>
      <c r="D108" s="522"/>
      <c r="E108" s="523"/>
      <c r="F108" s="944"/>
      <c r="G108" s="945"/>
      <c r="H108" s="946"/>
    </row>
    <row r="109" spans="1:8" ht="15.5" hidden="1" x14ac:dyDescent="0.25">
      <c r="A109" s="218"/>
      <c r="B109" s="521"/>
      <c r="C109" s="522"/>
      <c r="D109" s="522"/>
      <c r="E109" s="523"/>
      <c r="F109" s="944"/>
      <c r="G109" s="945"/>
      <c r="H109" s="946"/>
    </row>
    <row r="110" spans="1:8" ht="15.5" hidden="1" x14ac:dyDescent="0.25">
      <c r="A110" s="218"/>
      <c r="B110" s="521"/>
      <c r="C110" s="522"/>
      <c r="D110" s="522"/>
      <c r="E110" s="523"/>
      <c r="F110" s="944"/>
      <c r="G110" s="945"/>
      <c r="H110" s="946"/>
    </row>
    <row r="111" spans="1:8" ht="15.5" hidden="1" x14ac:dyDescent="0.25">
      <c r="A111" s="218"/>
      <c r="B111" s="521"/>
      <c r="C111" s="522"/>
      <c r="D111" s="522"/>
      <c r="E111" s="523"/>
      <c r="F111" s="944"/>
      <c r="G111" s="945"/>
      <c r="H111" s="946"/>
    </row>
    <row r="112" spans="1:8" ht="15.5" hidden="1" x14ac:dyDescent="0.25">
      <c r="A112" s="218"/>
      <c r="B112" s="521"/>
      <c r="C112" s="522"/>
      <c r="D112" s="522"/>
      <c r="E112" s="523"/>
      <c r="F112" s="985"/>
      <c r="G112" s="986"/>
      <c r="H112" s="987"/>
    </row>
    <row r="113" spans="1:8" ht="15.5" hidden="1" x14ac:dyDescent="0.25">
      <c r="A113" s="218"/>
      <c r="B113" s="521"/>
      <c r="C113" s="522"/>
      <c r="D113" s="522"/>
      <c r="E113" s="523"/>
      <c r="F113" s="568"/>
      <c r="G113" s="569"/>
      <c r="H113" s="570"/>
    </row>
    <row r="114" spans="1:8" ht="15.5" hidden="1" x14ac:dyDescent="0.25">
      <c r="A114" s="218"/>
      <c r="B114" s="521"/>
      <c r="C114" s="522"/>
      <c r="D114" s="522"/>
      <c r="E114" s="523"/>
      <c r="F114" s="935"/>
      <c r="G114" s="936"/>
      <c r="H114" s="937"/>
    </row>
    <row r="115" spans="1:8" s="572" customFormat="1" ht="15.5" x14ac:dyDescent="0.25">
      <c r="A115" s="564"/>
      <c r="B115" s="811" t="s">
        <v>45</v>
      </c>
      <c r="C115" s="812">
        <f>SUM(C84:C113)</f>
        <v>107</v>
      </c>
      <c r="D115" s="812">
        <f>SUM(D84:D113)</f>
        <v>0</v>
      </c>
      <c r="E115" s="813">
        <f>SUM(E84:E113)</f>
        <v>3660.5730886000001</v>
      </c>
      <c r="F115" s="576"/>
      <c r="G115" s="576"/>
      <c r="H115" s="576"/>
    </row>
    <row r="116" spans="1:8" ht="21" customHeight="1" x14ac:dyDescent="0.25">
      <c r="A116" s="218"/>
      <c r="B116" s="217"/>
      <c r="C116" s="86"/>
      <c r="D116" s="86"/>
      <c r="E116" s="87"/>
      <c r="F116" s="62"/>
      <c r="G116" s="62"/>
      <c r="H116" s="62"/>
    </row>
    <row r="117" spans="1:8" ht="24.75" customHeight="1" x14ac:dyDescent="0.25">
      <c r="A117" s="218"/>
      <c r="B117" s="1764" t="s">
        <v>316</v>
      </c>
      <c r="C117" s="1765"/>
      <c r="D117" s="1766"/>
      <c r="E117" s="1766"/>
      <c r="F117" s="1766"/>
      <c r="G117" s="1766"/>
      <c r="H117" s="1767"/>
    </row>
    <row r="118" spans="1:8" ht="39" customHeight="1" x14ac:dyDescent="0.25">
      <c r="A118" s="218"/>
      <c r="B118" s="220" t="s">
        <v>176</v>
      </c>
      <c r="C118" s="220" t="s">
        <v>68</v>
      </c>
      <c r="D118" s="65" t="s">
        <v>248</v>
      </c>
      <c r="E118" s="65" t="s">
        <v>123</v>
      </c>
      <c r="F118" s="65" t="s">
        <v>43</v>
      </c>
      <c r="G118" s="65" t="s">
        <v>127</v>
      </c>
      <c r="H118" s="65" t="s">
        <v>44</v>
      </c>
    </row>
    <row r="119" spans="1:8" ht="15.5" hidden="1" x14ac:dyDescent="0.25">
      <c r="A119" s="218"/>
      <c r="B119" s="81"/>
      <c r="C119" s="82"/>
      <c r="D119" s="82"/>
      <c r="E119" s="83"/>
      <c r="F119" s="84"/>
      <c r="G119" s="71"/>
      <c r="H119" s="72"/>
    </row>
    <row r="120" spans="1:8" ht="15.5" x14ac:dyDescent="0.25">
      <c r="A120" s="218"/>
      <c r="B120" s="299" t="s">
        <v>45</v>
      </c>
      <c r="C120" s="300">
        <f>SUM(C119:C119)</f>
        <v>0</v>
      </c>
      <c r="D120" s="300">
        <f>SUM(D119:D119)</f>
        <v>0</v>
      </c>
      <c r="E120" s="307">
        <f>SUM(E119:E119)</f>
        <v>0</v>
      </c>
      <c r="F120" s="62"/>
      <c r="G120" s="62"/>
      <c r="H120" s="62"/>
    </row>
    <row r="121" spans="1:8" ht="15.5" x14ac:dyDescent="0.25">
      <c r="A121" s="218"/>
      <c r="B121" s="217"/>
      <c r="C121" s="217"/>
      <c r="D121" s="86"/>
      <c r="E121" s="87"/>
      <c r="F121" s="88"/>
      <c r="G121" s="75"/>
      <c r="H121" s="76"/>
    </row>
    <row r="122" spans="1:8" ht="24.75" customHeight="1" x14ac:dyDescent="0.25">
      <c r="A122" s="218"/>
      <c r="B122" s="1764" t="s">
        <v>149</v>
      </c>
      <c r="C122" s="1765"/>
      <c r="D122" s="1766"/>
      <c r="E122" s="1766"/>
      <c r="F122" s="1766"/>
      <c r="G122" s="1766"/>
      <c r="H122" s="1767"/>
    </row>
    <row r="123" spans="1:8" ht="28.5" customHeight="1" x14ac:dyDescent="0.25">
      <c r="A123" s="218"/>
      <c r="B123" s="220" t="s">
        <v>245</v>
      </c>
      <c r="C123" s="220" t="s">
        <v>68</v>
      </c>
      <c r="D123" s="65" t="s">
        <v>248</v>
      </c>
      <c r="E123" s="65" t="s">
        <v>123</v>
      </c>
      <c r="F123" s="65" t="s">
        <v>43</v>
      </c>
      <c r="G123" s="65" t="s">
        <v>127</v>
      </c>
      <c r="H123" s="65" t="s">
        <v>44</v>
      </c>
    </row>
    <row r="124" spans="1:8" ht="43.5" hidden="1" customHeight="1" x14ac:dyDescent="0.25">
      <c r="A124" s="218"/>
      <c r="B124" s="73" t="s">
        <v>479</v>
      </c>
      <c r="C124" s="82">
        <v>0</v>
      </c>
      <c r="D124" s="82">
        <v>0</v>
      </c>
      <c r="E124" s="83"/>
      <c r="F124" s="287" t="s">
        <v>480</v>
      </c>
      <c r="G124" s="301"/>
      <c r="H124" s="301"/>
    </row>
    <row r="125" spans="1:8" ht="43.5" hidden="1" customHeight="1" x14ac:dyDescent="0.25">
      <c r="A125" s="218"/>
      <c r="B125" s="73" t="s">
        <v>479</v>
      </c>
      <c r="C125" s="82"/>
      <c r="D125" s="82"/>
      <c r="E125" s="83"/>
      <c r="F125" s="287" t="s">
        <v>480</v>
      </c>
      <c r="G125" s="301"/>
      <c r="H125" s="301"/>
    </row>
    <row r="126" spans="1:8" ht="33.75" hidden="1" customHeight="1" x14ac:dyDescent="0.25">
      <c r="A126" s="218"/>
      <c r="B126" s="73" t="s">
        <v>646</v>
      </c>
      <c r="C126" s="82"/>
      <c r="D126" s="82"/>
      <c r="E126" s="83"/>
      <c r="F126" s="287" t="s">
        <v>647</v>
      </c>
      <c r="G126" s="301"/>
      <c r="H126" s="301"/>
    </row>
    <row r="127" spans="1:8" ht="33.75" hidden="1" customHeight="1" x14ac:dyDescent="0.25">
      <c r="A127" s="218"/>
      <c r="B127" s="73"/>
      <c r="C127" s="82"/>
      <c r="D127" s="82"/>
      <c r="E127" s="83"/>
      <c r="F127" s="287"/>
      <c r="G127" s="301"/>
      <c r="H127" s="301"/>
    </row>
    <row r="128" spans="1:8" ht="33.75" hidden="1" customHeight="1" x14ac:dyDescent="0.25">
      <c r="A128" s="218"/>
      <c r="B128" s="73"/>
      <c r="C128" s="82"/>
      <c r="D128" s="82"/>
      <c r="E128" s="83"/>
      <c r="F128" s="287"/>
      <c r="G128" s="301"/>
      <c r="H128" s="301"/>
    </row>
    <row r="129" spans="1:8" ht="35.25" hidden="1" customHeight="1" x14ac:dyDescent="0.25">
      <c r="A129" s="218"/>
      <c r="B129" s="73"/>
      <c r="C129" s="82"/>
      <c r="D129" s="82"/>
      <c r="E129" s="83"/>
      <c r="F129" s="287"/>
      <c r="G129" s="301"/>
      <c r="H129" s="301"/>
    </row>
    <row r="130" spans="1:8" ht="19.5" hidden="1" customHeight="1" x14ac:dyDescent="0.25">
      <c r="A130" s="218"/>
      <c r="B130" s="73"/>
      <c r="C130" s="82"/>
      <c r="D130" s="82"/>
      <c r="E130" s="83"/>
      <c r="F130" s="287"/>
      <c r="G130" s="301"/>
      <c r="H130" s="301"/>
    </row>
    <row r="131" spans="1:8" ht="19.5" hidden="1" customHeight="1" x14ac:dyDescent="0.25">
      <c r="A131" s="218"/>
      <c r="B131" s="73"/>
      <c r="C131" s="82"/>
      <c r="D131" s="82"/>
      <c r="E131" s="83"/>
      <c r="F131" s="287"/>
      <c r="G131" s="301"/>
      <c r="H131" s="301"/>
    </row>
    <row r="132" spans="1:8" ht="19.5" hidden="1" customHeight="1" x14ac:dyDescent="0.25">
      <c r="A132" s="218"/>
      <c r="B132" s="73"/>
      <c r="C132" s="82"/>
      <c r="D132" s="82"/>
      <c r="E132" s="83"/>
      <c r="F132" s="287"/>
      <c r="G132" s="301"/>
      <c r="H132" s="301"/>
    </row>
    <row r="133" spans="1:8" ht="27" hidden="1" customHeight="1" x14ac:dyDescent="0.25">
      <c r="A133" s="218"/>
      <c r="B133" s="73"/>
      <c r="C133" s="82"/>
      <c r="D133" s="82"/>
      <c r="E133" s="523"/>
      <c r="F133" s="287"/>
      <c r="G133" s="301"/>
      <c r="H133" s="301"/>
    </row>
    <row r="134" spans="1:8" ht="27" hidden="1" customHeight="1" x14ac:dyDescent="0.25">
      <c r="A134" s="218"/>
      <c r="B134" s="521"/>
      <c r="C134" s="82"/>
      <c r="D134" s="82"/>
      <c r="E134" s="523"/>
      <c r="F134" s="287"/>
      <c r="G134" s="301"/>
      <c r="H134" s="301"/>
    </row>
    <row r="135" spans="1:8" ht="27" hidden="1" customHeight="1" x14ac:dyDescent="0.25">
      <c r="A135" s="218"/>
      <c r="B135" s="521"/>
      <c r="C135" s="82"/>
      <c r="D135" s="82"/>
      <c r="E135" s="523"/>
      <c r="F135" s="287"/>
      <c r="G135" s="301"/>
      <c r="H135" s="301"/>
    </row>
    <row r="136" spans="1:8" ht="29.25" hidden="1" customHeight="1" x14ac:dyDescent="0.25">
      <c r="A136" s="218"/>
      <c r="B136" s="521"/>
      <c r="C136" s="82"/>
      <c r="D136" s="82"/>
      <c r="E136" s="523"/>
      <c r="F136" s="287"/>
      <c r="G136" s="301"/>
      <c r="H136" s="301"/>
    </row>
    <row r="137" spans="1:8" ht="29.25" hidden="1" customHeight="1" x14ac:dyDescent="0.25">
      <c r="A137" s="218"/>
      <c r="B137" s="521"/>
      <c r="C137" s="522"/>
      <c r="D137" s="522"/>
      <c r="E137" s="523"/>
      <c r="F137" s="287"/>
      <c r="G137" s="301"/>
      <c r="H137" s="301"/>
    </row>
    <row r="138" spans="1:8" ht="29.25" hidden="1" customHeight="1" x14ac:dyDescent="0.25">
      <c r="A138" s="218"/>
      <c r="B138" s="521"/>
      <c r="C138" s="522"/>
      <c r="D138" s="522"/>
      <c r="E138" s="523"/>
      <c r="F138" s="287"/>
      <c r="G138" s="301"/>
      <c r="H138" s="301"/>
    </row>
    <row r="139" spans="1:8" ht="15.5" x14ac:dyDescent="0.25">
      <c r="A139" s="218"/>
      <c r="B139" s="299" t="s">
        <v>45</v>
      </c>
      <c r="C139" s="300">
        <f>SUM(C124:C138)</f>
        <v>0</v>
      </c>
      <c r="D139" s="300">
        <f>SUM(D124:D138)</f>
        <v>0</v>
      </c>
      <c r="E139" s="307">
        <f>SUM(E124:E138)</f>
        <v>0</v>
      </c>
      <c r="F139" s="88"/>
      <c r="G139" s="88"/>
      <c r="H139" s="75"/>
    </row>
    <row r="140" spans="1:8" ht="25" customHeight="1" x14ac:dyDescent="0.25">
      <c r="A140" s="218"/>
      <c r="B140" s="217"/>
      <c r="C140" s="217"/>
      <c r="D140" s="86"/>
      <c r="E140" s="87"/>
      <c r="F140" s="88"/>
      <c r="G140" s="88"/>
      <c r="H140" s="75"/>
    </row>
    <row r="141" spans="1:8" ht="15" customHeight="1" x14ac:dyDescent="0.25">
      <c r="A141" s="218"/>
      <c r="B141" s="217"/>
      <c r="C141" s="217"/>
      <c r="D141" s="78"/>
      <c r="E141" s="79"/>
      <c r="F141" s="80"/>
      <c r="G141" s="80"/>
      <c r="H141" s="62"/>
    </row>
    <row r="142" spans="1:8" ht="24.75" customHeight="1" x14ac:dyDescent="0.25">
      <c r="A142" s="218"/>
      <c r="B142" s="1764" t="s">
        <v>151</v>
      </c>
      <c r="C142" s="1765"/>
      <c r="D142" s="1766"/>
      <c r="E142" s="1766"/>
      <c r="F142" s="1766"/>
      <c r="G142" s="1766"/>
      <c r="H142" s="1767"/>
    </row>
    <row r="143" spans="1:8" ht="36.75" customHeight="1" x14ac:dyDescent="0.25">
      <c r="A143" s="218"/>
      <c r="B143" s="220" t="s">
        <v>245</v>
      </c>
      <c r="C143" s="220" t="s">
        <v>68</v>
      </c>
      <c r="D143" s="65" t="s">
        <v>248</v>
      </c>
      <c r="E143" s="65" t="s">
        <v>111</v>
      </c>
      <c r="F143" s="89" t="s">
        <v>46</v>
      </c>
      <c r="G143" s="65" t="s">
        <v>62</v>
      </c>
      <c r="H143" s="89" t="s">
        <v>47</v>
      </c>
    </row>
    <row r="144" spans="1:8" ht="36" hidden="1" customHeight="1" x14ac:dyDescent="0.25">
      <c r="A144" s="218"/>
      <c r="B144" s="73" t="s">
        <v>685</v>
      </c>
      <c r="C144" s="82"/>
      <c r="D144" s="82"/>
      <c r="E144" s="83"/>
      <c r="F144" s="502"/>
      <c r="G144" s="84"/>
      <c r="H144" s="71"/>
    </row>
    <row r="145" spans="1:8" ht="36" hidden="1" customHeight="1" x14ac:dyDescent="0.25">
      <c r="A145" s="218"/>
      <c r="B145" s="713" t="s">
        <v>686</v>
      </c>
      <c r="C145" s="702"/>
      <c r="D145" s="702"/>
      <c r="E145" s="724"/>
      <c r="F145" s="703"/>
      <c r="G145" s="84"/>
      <c r="H145" s="700"/>
    </row>
    <row r="146" spans="1:8" ht="36" hidden="1" customHeight="1" x14ac:dyDescent="0.25">
      <c r="A146" s="218"/>
      <c r="B146" s="947" t="s">
        <v>687</v>
      </c>
      <c r="C146" s="948"/>
      <c r="D146" s="948"/>
      <c r="E146" s="949"/>
      <c r="F146" s="950"/>
      <c r="G146" s="84"/>
      <c r="H146" s="933"/>
    </row>
    <row r="147" spans="1:8" ht="36" hidden="1" customHeight="1" x14ac:dyDescent="0.25">
      <c r="A147" s="218"/>
      <c r="B147" s="1207" t="s">
        <v>689</v>
      </c>
      <c r="C147" s="1208"/>
      <c r="D147" s="1208"/>
      <c r="E147" s="1213"/>
      <c r="F147" s="1210"/>
      <c r="G147" s="1214"/>
      <c r="H147" s="1215"/>
    </row>
    <row r="148" spans="1:8" ht="36" hidden="1" customHeight="1" x14ac:dyDescent="0.25">
      <c r="A148" s="218"/>
      <c r="B148" s="1207" t="s">
        <v>688</v>
      </c>
      <c r="C148" s="1208"/>
      <c r="D148" s="1208"/>
      <c r="E148" s="1213"/>
      <c r="F148" s="1210"/>
      <c r="G148" s="1214"/>
      <c r="H148" s="1215"/>
    </row>
    <row r="149" spans="1:8" ht="36" hidden="1" customHeight="1" x14ac:dyDescent="0.25">
      <c r="A149" s="218"/>
      <c r="B149" s="1207" t="s">
        <v>690</v>
      </c>
      <c r="C149" s="1208"/>
      <c r="D149" s="1208"/>
      <c r="E149" s="1213"/>
      <c r="F149" s="1210"/>
      <c r="G149" s="1214"/>
      <c r="H149" s="1215"/>
    </row>
    <row r="150" spans="1:8" ht="36" hidden="1" customHeight="1" x14ac:dyDescent="0.25">
      <c r="A150" s="218"/>
      <c r="B150" s="947"/>
      <c r="C150" s="948"/>
      <c r="D150" s="948"/>
      <c r="E150" s="949"/>
      <c r="F150" s="950"/>
      <c r="G150" s="84"/>
      <c r="H150" s="933"/>
    </row>
    <row r="151" spans="1:8" ht="15" customHeight="1" x14ac:dyDescent="0.25">
      <c r="A151" s="218"/>
      <c r="B151" s="220" t="s">
        <v>131</v>
      </c>
      <c r="C151" s="85">
        <f>SUM(C144:C150)</f>
        <v>0</v>
      </c>
      <c r="D151" s="85">
        <f>SUM(D144:D150)</f>
        <v>0</v>
      </c>
      <c r="E151" s="814">
        <f>SUM(E144:E150)</f>
        <v>0</v>
      </c>
      <c r="F151" s="84"/>
      <c r="G151" s="84"/>
      <c r="H151" s="71"/>
    </row>
    <row r="152" spans="1:8" ht="15" customHeight="1" x14ac:dyDescent="0.25">
      <c r="A152" s="218"/>
      <c r="B152" s="217"/>
      <c r="C152" s="86"/>
      <c r="D152" s="86"/>
      <c r="E152" s="87"/>
      <c r="F152" s="80"/>
      <c r="G152" s="80"/>
      <c r="H152" s="96"/>
    </row>
    <row r="153" spans="1:8" ht="14.25" customHeight="1" x14ac:dyDescent="0.25">
      <c r="A153" s="218"/>
      <c r="B153" s="77"/>
      <c r="C153" s="77"/>
      <c r="D153" s="816"/>
      <c r="E153" s="80"/>
      <c r="F153" s="79"/>
      <c r="G153" s="80"/>
      <c r="H153" s="62"/>
    </row>
    <row r="154" spans="1:8" ht="24.75" customHeight="1" x14ac:dyDescent="0.25">
      <c r="A154" s="218"/>
      <c r="B154" s="1764" t="s">
        <v>246</v>
      </c>
      <c r="C154" s="1765"/>
      <c r="D154" s="1766"/>
      <c r="E154" s="1766"/>
      <c r="F154" s="1766"/>
      <c r="G154" s="1766"/>
      <c r="H154" s="1767"/>
    </row>
    <row r="155" spans="1:8" s="64" customFormat="1" ht="15.5" x14ac:dyDescent="0.25">
      <c r="A155" s="218"/>
      <c r="B155" s="65" t="s">
        <v>1363</v>
      </c>
      <c r="C155" s="65" t="s">
        <v>68</v>
      </c>
      <c r="D155" s="65" t="s">
        <v>248</v>
      </c>
      <c r="E155" s="65" t="s">
        <v>123</v>
      </c>
      <c r="F155" s="65" t="s">
        <v>46</v>
      </c>
      <c r="G155" s="65" t="s">
        <v>62</v>
      </c>
      <c r="H155" s="65" t="s">
        <v>43</v>
      </c>
    </row>
    <row r="156" spans="1:8" ht="30" customHeight="1" x14ac:dyDescent="0.25">
      <c r="A156" s="218"/>
      <c r="B156" s="73" t="s">
        <v>950</v>
      </c>
      <c r="C156" s="82">
        <v>150</v>
      </c>
      <c r="D156" s="82">
        <v>0</v>
      </c>
      <c r="E156" s="83">
        <v>3041.07060508</v>
      </c>
      <c r="F156" s="502"/>
      <c r="G156" s="301" t="s">
        <v>1003</v>
      </c>
      <c r="H156" s="301" t="s">
        <v>1005</v>
      </c>
    </row>
    <row r="157" spans="1:8" ht="38.25" customHeight="1" x14ac:dyDescent="0.25">
      <c r="A157" s="218"/>
      <c r="B157" s="73" t="s">
        <v>949</v>
      </c>
      <c r="C157" s="82">
        <v>1</v>
      </c>
      <c r="D157" s="82">
        <v>0</v>
      </c>
      <c r="E157" s="83">
        <v>20.841670579999999</v>
      </c>
      <c r="F157" s="502"/>
      <c r="G157" s="301" t="s">
        <v>1004</v>
      </c>
      <c r="H157" s="301" t="s">
        <v>1005</v>
      </c>
    </row>
    <row r="158" spans="1:8" ht="15.5" x14ac:dyDescent="0.25">
      <c r="A158" s="218"/>
      <c r="B158" s="73" t="s">
        <v>1002</v>
      </c>
      <c r="C158" s="82">
        <v>87</v>
      </c>
      <c r="D158" s="82">
        <v>0</v>
      </c>
      <c r="E158" s="83">
        <v>1768.6359350099999</v>
      </c>
      <c r="F158" s="502"/>
      <c r="G158" s="301" t="s">
        <v>1004</v>
      </c>
      <c r="H158" s="301" t="s">
        <v>1005</v>
      </c>
    </row>
    <row r="159" spans="1:8" ht="30.75" customHeight="1" x14ac:dyDescent="0.25">
      <c r="A159" s="218"/>
      <c r="B159" s="73" t="s">
        <v>1453</v>
      </c>
      <c r="C159" s="82">
        <v>13</v>
      </c>
      <c r="D159" s="82">
        <v>0</v>
      </c>
      <c r="E159" s="83">
        <v>215.67791468999999</v>
      </c>
      <c r="F159" s="502"/>
      <c r="G159" s="301" t="s">
        <v>1501</v>
      </c>
      <c r="H159" s="301" t="s">
        <v>1502</v>
      </c>
    </row>
    <row r="160" spans="1:8" ht="15.5" hidden="1" x14ac:dyDescent="0.25">
      <c r="A160" s="218"/>
      <c r="B160" s="73"/>
      <c r="C160" s="82"/>
      <c r="D160" s="82"/>
      <c r="E160" s="83"/>
      <c r="F160" s="502"/>
      <c r="G160" s="301"/>
      <c r="H160" s="301"/>
    </row>
    <row r="161" spans="1:8" ht="15.5" hidden="1" x14ac:dyDescent="0.25">
      <c r="A161" s="218"/>
      <c r="B161" s="73"/>
      <c r="C161" s="82"/>
      <c r="D161" s="82"/>
      <c r="E161" s="83"/>
      <c r="F161" s="502"/>
      <c r="G161" s="301"/>
      <c r="H161" s="301"/>
    </row>
    <row r="162" spans="1:8" ht="15.5" hidden="1" x14ac:dyDescent="0.25">
      <c r="A162" s="218"/>
      <c r="B162" s="73"/>
      <c r="C162" s="82"/>
      <c r="D162" s="82"/>
      <c r="E162" s="83"/>
      <c r="F162" s="502"/>
      <c r="G162" s="301"/>
      <c r="H162" s="301"/>
    </row>
    <row r="163" spans="1:8" ht="15.5" hidden="1" x14ac:dyDescent="0.25">
      <c r="A163" s="218"/>
      <c r="B163" s="73"/>
      <c r="C163" s="82"/>
      <c r="D163" s="82"/>
      <c r="E163" s="83"/>
      <c r="F163" s="502"/>
      <c r="G163" s="301"/>
      <c r="H163" s="301"/>
    </row>
    <row r="164" spans="1:8" ht="15.5" hidden="1" x14ac:dyDescent="0.25">
      <c r="A164" s="218"/>
      <c r="B164" s="73"/>
      <c r="C164" s="82"/>
      <c r="D164" s="82"/>
      <c r="E164" s="83"/>
      <c r="F164" s="502"/>
      <c r="G164" s="301"/>
      <c r="H164" s="301"/>
    </row>
    <row r="165" spans="1:8" ht="15.5" hidden="1" x14ac:dyDescent="0.25">
      <c r="A165" s="218"/>
      <c r="B165" s="73"/>
      <c r="C165" s="82"/>
      <c r="D165" s="82"/>
      <c r="E165" s="83"/>
      <c r="F165" s="502"/>
      <c r="G165" s="301"/>
      <c r="H165" s="301"/>
    </row>
    <row r="166" spans="1:8" ht="15.5" hidden="1" x14ac:dyDescent="0.25">
      <c r="A166" s="218"/>
      <c r="B166" s="73"/>
      <c r="C166" s="82"/>
      <c r="D166" s="82"/>
      <c r="E166" s="83"/>
      <c r="F166" s="502"/>
      <c r="G166" s="301"/>
      <c r="H166" s="301"/>
    </row>
    <row r="167" spans="1:8" ht="15.5" hidden="1" x14ac:dyDescent="0.25">
      <c r="A167" s="218"/>
      <c r="B167" s="73"/>
      <c r="C167" s="82"/>
      <c r="D167" s="82"/>
      <c r="E167" s="725"/>
      <c r="F167" s="502"/>
      <c r="G167" s="301"/>
      <c r="H167" s="301"/>
    </row>
    <row r="168" spans="1:8" ht="15.5" hidden="1" x14ac:dyDescent="0.25">
      <c r="A168" s="218"/>
      <c r="B168" s="73"/>
      <c r="C168" s="82"/>
      <c r="D168" s="82"/>
      <c r="E168" s="725"/>
      <c r="F168" s="502"/>
      <c r="G168" s="301"/>
      <c r="H168" s="301"/>
    </row>
    <row r="169" spans="1:8" ht="15.5" hidden="1" x14ac:dyDescent="0.25">
      <c r="A169" s="218"/>
      <c r="B169" s="1207"/>
      <c r="C169" s="1208"/>
      <c r="D169" s="1208"/>
      <c r="E169" s="1209"/>
      <c r="F169" s="1210"/>
      <c r="G169" s="1211"/>
      <c r="H169" s="1211"/>
    </row>
    <row r="170" spans="1:8" ht="15.5" hidden="1" x14ac:dyDescent="0.25">
      <c r="A170" s="218"/>
      <c r="B170" s="1222"/>
      <c r="C170" s="1223"/>
      <c r="D170" s="1223"/>
      <c r="E170" s="1224"/>
      <c r="F170" s="1225"/>
      <c r="G170" s="1226"/>
      <c r="H170" s="1226"/>
    </row>
    <row r="171" spans="1:8" ht="15.5" hidden="1" x14ac:dyDescent="0.25">
      <c r="A171" s="218"/>
      <c r="B171" s="1222"/>
      <c r="C171" s="1223"/>
      <c r="D171" s="1223"/>
      <c r="E171" s="1224"/>
      <c r="F171" s="1225"/>
      <c r="G171" s="1226"/>
      <c r="H171" s="1226"/>
    </row>
    <row r="172" spans="1:8" ht="15.5" hidden="1" x14ac:dyDescent="0.25">
      <c r="A172" s="218"/>
      <c r="B172" s="1265"/>
      <c r="C172" s="1266"/>
      <c r="D172" s="1266"/>
      <c r="E172" s="1267"/>
      <c r="F172" s="1268"/>
      <c r="G172" s="1269"/>
      <c r="H172" s="1269"/>
    </row>
    <row r="173" spans="1:8" ht="15.5" hidden="1" x14ac:dyDescent="0.25">
      <c r="A173" s="218"/>
      <c r="B173" s="1265"/>
      <c r="C173" s="1266"/>
      <c r="D173" s="1266"/>
      <c r="E173" s="1267"/>
      <c r="F173" s="1268"/>
      <c r="G173" s="1269"/>
      <c r="H173" s="1269"/>
    </row>
    <row r="174" spans="1:8" ht="15.5" hidden="1" x14ac:dyDescent="0.25">
      <c r="A174" s="218"/>
      <c r="B174" s="1265"/>
      <c r="C174" s="1266"/>
      <c r="D174" s="1266"/>
      <c r="E174" s="1267"/>
      <c r="F174" s="1268"/>
      <c r="G174" s="1269"/>
      <c r="H174" s="1269"/>
    </row>
    <row r="175" spans="1:8" ht="15.5" hidden="1" x14ac:dyDescent="0.25">
      <c r="A175" s="218"/>
      <c r="B175" s="1265"/>
      <c r="C175" s="1266"/>
      <c r="D175" s="1266"/>
      <c r="E175" s="1267"/>
      <c r="F175" s="1268"/>
      <c r="G175" s="1269"/>
      <c r="H175" s="1269"/>
    </row>
    <row r="176" spans="1:8" ht="15.5" hidden="1" x14ac:dyDescent="0.25">
      <c r="A176" s="218"/>
      <c r="B176" s="1265"/>
      <c r="C176" s="1266"/>
      <c r="D176" s="1266"/>
      <c r="E176" s="1267"/>
      <c r="F176" s="1268"/>
      <c r="G176" s="1269"/>
      <c r="H176" s="1269"/>
    </row>
    <row r="177" spans="1:8" ht="15.5" hidden="1" x14ac:dyDescent="0.25">
      <c r="A177" s="218"/>
      <c r="B177" s="1222"/>
      <c r="C177" s="1223"/>
      <c r="D177" s="1223"/>
      <c r="E177" s="1224"/>
      <c r="F177" s="1225"/>
      <c r="G177" s="1226"/>
      <c r="H177" s="1226"/>
    </row>
    <row r="178" spans="1:8" ht="15.5" hidden="1" x14ac:dyDescent="0.25">
      <c r="A178" s="218"/>
      <c r="B178" s="521"/>
      <c r="C178" s="522"/>
      <c r="D178" s="522"/>
      <c r="E178" s="1282"/>
      <c r="F178" s="1283"/>
      <c r="G178" s="999"/>
      <c r="H178" s="999"/>
    </row>
    <row r="179" spans="1:8" ht="15.5" hidden="1" x14ac:dyDescent="0.25">
      <c r="A179" s="218"/>
      <c r="B179" s="521"/>
      <c r="C179" s="522"/>
      <c r="D179" s="522"/>
      <c r="E179" s="1282"/>
      <c r="F179" s="1283"/>
      <c r="G179" s="999"/>
      <c r="H179" s="999"/>
    </row>
    <row r="180" spans="1:8" ht="15.5" hidden="1" x14ac:dyDescent="0.25">
      <c r="A180" s="218"/>
      <c r="B180" s="521"/>
      <c r="C180" s="522"/>
      <c r="D180" s="522"/>
      <c r="E180" s="1282"/>
      <c r="F180" s="1283"/>
      <c r="G180" s="999"/>
      <c r="H180" s="999"/>
    </row>
    <row r="181" spans="1:8" ht="15.5" hidden="1" x14ac:dyDescent="0.25">
      <c r="A181" s="218"/>
      <c r="B181" s="521"/>
      <c r="C181" s="522"/>
      <c r="D181" s="522"/>
      <c r="E181" s="1282"/>
      <c r="F181" s="1283"/>
      <c r="G181" s="999"/>
      <c r="H181" s="999"/>
    </row>
    <row r="182" spans="1:8" ht="15.5" x14ac:dyDescent="0.25">
      <c r="A182" s="218"/>
      <c r="B182" s="299" t="s">
        <v>145</v>
      </c>
      <c r="C182" s="300">
        <f>SUM(C156:C181)</f>
        <v>251</v>
      </c>
      <c r="D182" s="300">
        <f>SUM(D156:D177)</f>
        <v>0</v>
      </c>
      <c r="E182" s="307">
        <f>SUM(E156:E181)</f>
        <v>5046.22612536</v>
      </c>
      <c r="F182" s="90"/>
      <c r="G182" s="88"/>
      <c r="H182" s="75"/>
    </row>
    <row r="183" spans="1:8" ht="15.5" x14ac:dyDescent="0.25">
      <c r="A183" s="218"/>
      <c r="B183" s="217"/>
      <c r="C183" s="217"/>
      <c r="D183" s="86"/>
      <c r="E183" s="87"/>
      <c r="F183" s="64"/>
      <c r="G183" s="64"/>
      <c r="H183" s="64"/>
    </row>
    <row r="184" spans="1:8" ht="15" customHeight="1" x14ac:dyDescent="0.25">
      <c r="A184" s="218"/>
      <c r="B184" s="77"/>
      <c r="C184" s="77"/>
      <c r="D184" s="78"/>
      <c r="E184" s="91"/>
      <c r="F184" s="64"/>
      <c r="G184" s="558"/>
      <c r="H184" s="64"/>
    </row>
    <row r="185" spans="1:8" s="512" customFormat="1" ht="15" customHeight="1" x14ac:dyDescent="0.35">
      <c r="A185" s="510"/>
      <c r="B185" s="504" t="s">
        <v>144</v>
      </c>
      <c r="C185" s="505">
        <v>1059</v>
      </c>
      <c r="D185" s="505">
        <v>1059</v>
      </c>
      <c r="E185" s="506">
        <v>20106.821100281482</v>
      </c>
      <c r="F185" s="511"/>
      <c r="G185" s="1212"/>
      <c r="H185" s="511"/>
    </row>
    <row r="186" spans="1:8" ht="15" customHeight="1" x14ac:dyDescent="0.25">
      <c r="A186" s="218"/>
      <c r="B186" s="217"/>
      <c r="C186" s="217"/>
      <c r="D186" s="78"/>
      <c r="E186" s="91"/>
      <c r="F186" s="64"/>
      <c r="G186" s="558"/>
      <c r="H186" s="64"/>
    </row>
    <row r="187" spans="1:8" ht="15" customHeight="1" x14ac:dyDescent="0.25">
      <c r="A187" s="218"/>
      <c r="B187" s="217"/>
      <c r="C187" s="217"/>
      <c r="D187" s="78"/>
      <c r="E187" s="91"/>
      <c r="F187" s="64"/>
      <c r="G187" s="64"/>
      <c r="H187" s="64"/>
    </row>
    <row r="188" spans="1:8" ht="15" customHeight="1" x14ac:dyDescent="0.35">
      <c r="A188" s="218"/>
      <c r="B188" s="504" t="s">
        <v>180</v>
      </c>
      <c r="C188" s="505">
        <f>+C79+C115+C120+C151+C139+C185+C182</f>
        <v>1525</v>
      </c>
      <c r="D188" s="505">
        <f>+D79+D115+D120+D151+D139+D185+D182</f>
        <v>1059</v>
      </c>
      <c r="E188" s="988">
        <f>+E79+E115+E120+E151+E139+E185+E182</f>
        <v>32972.267326151479</v>
      </c>
      <c r="F188" s="174"/>
      <c r="G188" s="63"/>
      <c r="H188" s="174"/>
    </row>
    <row r="189" spans="1:8" ht="15" customHeight="1" x14ac:dyDescent="0.35">
      <c r="A189" s="218"/>
      <c r="B189" s="507"/>
      <c r="C189" s="508"/>
      <c r="D189" s="508"/>
      <c r="E189" s="509"/>
      <c r="F189" s="174"/>
      <c r="G189" s="558"/>
      <c r="H189" s="174"/>
    </row>
    <row r="190" spans="1:8" ht="15" customHeight="1" x14ac:dyDescent="0.25">
      <c r="A190" s="218"/>
      <c r="B190" s="217"/>
      <c r="C190" s="217"/>
      <c r="D190" s="78"/>
      <c r="E190" s="91"/>
      <c r="F190" s="64"/>
      <c r="G190" s="174"/>
      <c r="H190" s="64"/>
    </row>
    <row r="191" spans="1:8" ht="25.5" customHeight="1" x14ac:dyDescent="0.25">
      <c r="A191" s="218"/>
      <c r="B191" s="1770" t="s">
        <v>272</v>
      </c>
      <c r="C191" s="1770"/>
      <c r="D191" s="1770"/>
      <c r="E191" s="1770"/>
      <c r="F191" s="1770"/>
      <c r="G191" s="1770"/>
      <c r="H191" s="1770"/>
    </row>
    <row r="192" spans="1:8" ht="11.5" customHeight="1" x14ac:dyDescent="0.25">
      <c r="A192" s="218"/>
      <c r="B192" s="217"/>
      <c r="C192" s="217"/>
      <c r="D192" s="217"/>
      <c r="E192" s="217"/>
      <c r="F192" s="217"/>
      <c r="G192" s="217"/>
      <c r="H192" s="217"/>
    </row>
    <row r="193" spans="1:8" ht="15.5" x14ac:dyDescent="0.25">
      <c r="A193" s="218"/>
      <c r="B193" s="220" t="s">
        <v>247</v>
      </c>
      <c r="C193" s="220" t="s">
        <v>68</v>
      </c>
      <c r="D193" s="220" t="s">
        <v>248</v>
      </c>
      <c r="E193" s="89" t="s">
        <v>49</v>
      </c>
      <c r="F193" s="64"/>
      <c r="G193" s="64"/>
      <c r="H193" s="64"/>
    </row>
    <row r="194" spans="1:8" ht="15.5" x14ac:dyDescent="0.25">
      <c r="A194" s="218"/>
      <c r="B194" s="73" t="s">
        <v>941</v>
      </c>
      <c r="C194" s="82">
        <v>0</v>
      </c>
      <c r="D194" s="82">
        <v>0</v>
      </c>
      <c r="E194" s="83">
        <v>0</v>
      </c>
      <c r="F194" s="64"/>
      <c r="G194" s="64"/>
      <c r="H194" s="64"/>
    </row>
    <row r="195" spans="1:8" ht="15.5" x14ac:dyDescent="0.25">
      <c r="A195" s="218"/>
      <c r="B195" s="73" t="s">
        <v>942</v>
      </c>
      <c r="C195" s="82">
        <v>0</v>
      </c>
      <c r="D195" s="82">
        <v>0</v>
      </c>
      <c r="E195" s="83">
        <v>0</v>
      </c>
      <c r="F195" s="558"/>
      <c r="G195" s="64"/>
      <c r="H195" s="64"/>
    </row>
    <row r="196" spans="1:8" ht="15.5" x14ac:dyDescent="0.25">
      <c r="A196" s="218"/>
      <c r="B196" s="73" t="s">
        <v>943</v>
      </c>
      <c r="C196" s="82">
        <v>0</v>
      </c>
      <c r="D196" s="82">
        <v>0</v>
      </c>
      <c r="E196" s="83">
        <v>6.5593520000000002E-2</v>
      </c>
      <c r="F196" s="64"/>
      <c r="G196" s="64"/>
      <c r="H196" s="64"/>
    </row>
    <row r="197" spans="1:8" ht="31" x14ac:dyDescent="0.25">
      <c r="A197" s="218"/>
      <c r="B197" s="73" t="s">
        <v>945</v>
      </c>
      <c r="C197" s="82">
        <v>0</v>
      </c>
      <c r="D197" s="82">
        <v>0</v>
      </c>
      <c r="E197" s="83">
        <v>9.8636719999999997E-2</v>
      </c>
      <c r="F197" s="64"/>
      <c r="G197" s="64"/>
      <c r="H197" s="64"/>
    </row>
    <row r="198" spans="1:8" ht="15.5" x14ac:dyDescent="0.25">
      <c r="A198" s="218"/>
      <c r="B198" s="73" t="s">
        <v>1450</v>
      </c>
      <c r="C198" s="82">
        <v>0</v>
      </c>
      <c r="D198" s="82">
        <v>0</v>
      </c>
      <c r="E198" s="83">
        <v>1.6116575</v>
      </c>
      <c r="F198" s="64"/>
      <c r="G198" s="64"/>
      <c r="H198" s="64"/>
    </row>
    <row r="199" spans="1:8" ht="31" x14ac:dyDescent="0.25">
      <c r="A199" s="218"/>
      <c r="B199" s="73" t="s">
        <v>946</v>
      </c>
      <c r="C199" s="82">
        <v>0</v>
      </c>
      <c r="D199" s="82">
        <v>0</v>
      </c>
      <c r="E199" s="83">
        <v>2.8113779999999999</v>
      </c>
      <c r="F199" s="64"/>
      <c r="G199" s="64"/>
      <c r="H199" s="64"/>
    </row>
    <row r="200" spans="1:8" ht="33" customHeight="1" x14ac:dyDescent="0.25">
      <c r="A200" s="218"/>
      <c r="B200" s="73" t="s">
        <v>1451</v>
      </c>
      <c r="C200" s="82">
        <v>0</v>
      </c>
      <c r="D200" s="82">
        <v>0</v>
      </c>
      <c r="E200" s="83">
        <v>0</v>
      </c>
      <c r="F200" s="64"/>
      <c r="G200" s="64"/>
      <c r="H200" s="64"/>
    </row>
    <row r="201" spans="1:8" ht="34" customHeight="1" x14ac:dyDescent="0.25">
      <c r="A201" s="218"/>
      <c r="B201" s="73" t="s">
        <v>948</v>
      </c>
      <c r="C201" s="82">
        <v>0</v>
      </c>
      <c r="D201" s="82">
        <v>0</v>
      </c>
      <c r="E201" s="83">
        <v>29.656868500000002</v>
      </c>
      <c r="F201" s="64"/>
      <c r="G201" s="64"/>
      <c r="H201" s="64"/>
    </row>
    <row r="202" spans="1:8" ht="17.149999999999999" customHeight="1" x14ac:dyDescent="0.25">
      <c r="A202" s="218"/>
      <c r="B202" s="1119" t="s">
        <v>1006</v>
      </c>
      <c r="C202" s="82">
        <v>0</v>
      </c>
      <c r="D202" s="82">
        <v>0</v>
      </c>
      <c r="E202" s="1120">
        <v>0</v>
      </c>
      <c r="F202" s="64"/>
      <c r="G202" s="64"/>
      <c r="H202" s="64"/>
    </row>
    <row r="203" spans="1:8" ht="15.5" x14ac:dyDescent="0.25">
      <c r="A203" s="218"/>
      <c r="B203" s="1119" t="s">
        <v>1007</v>
      </c>
      <c r="C203" s="82">
        <v>0</v>
      </c>
      <c r="D203" s="82">
        <v>0</v>
      </c>
      <c r="E203" s="1120">
        <v>0</v>
      </c>
      <c r="F203" s="64"/>
      <c r="G203" s="64"/>
      <c r="H203" s="64"/>
    </row>
    <row r="204" spans="1:8" ht="15.5" x14ac:dyDescent="0.25">
      <c r="A204" s="218"/>
      <c r="B204" s="1119" t="s">
        <v>1008</v>
      </c>
      <c r="C204" s="1105">
        <v>0</v>
      </c>
      <c r="D204" s="82">
        <v>0</v>
      </c>
      <c r="E204" s="1120">
        <v>0</v>
      </c>
      <c r="F204" s="64"/>
      <c r="G204" s="64"/>
      <c r="H204" s="64"/>
    </row>
    <row r="205" spans="1:8" ht="15.5" x14ac:dyDescent="0.25">
      <c r="A205" s="218"/>
      <c r="B205" s="1119" t="s">
        <v>1010</v>
      </c>
      <c r="C205" s="82">
        <v>0</v>
      </c>
      <c r="D205" s="82">
        <v>0</v>
      </c>
      <c r="E205" s="1120">
        <v>457.11406744999999</v>
      </c>
      <c r="F205" s="64"/>
      <c r="G205" s="64"/>
      <c r="H205" s="64"/>
    </row>
    <row r="206" spans="1:8" ht="31" x14ac:dyDescent="0.25">
      <c r="A206" s="218"/>
      <c r="B206" s="1205" t="s">
        <v>1503</v>
      </c>
      <c r="C206" s="82">
        <v>48</v>
      </c>
      <c r="D206" s="82">
        <v>0</v>
      </c>
      <c r="E206" s="1206">
        <v>731.73756650999997</v>
      </c>
      <c r="F206" s="64"/>
      <c r="G206" s="64"/>
      <c r="H206" s="64"/>
    </row>
    <row r="207" spans="1:8" ht="15.5" x14ac:dyDescent="0.25">
      <c r="A207" s="218"/>
      <c r="B207" s="1205" t="s">
        <v>1505</v>
      </c>
      <c r="C207" s="82">
        <v>0</v>
      </c>
      <c r="D207" s="82">
        <v>0</v>
      </c>
      <c r="E207" s="1206">
        <v>0</v>
      </c>
      <c r="F207" s="64"/>
      <c r="G207" s="64"/>
      <c r="H207" s="64"/>
    </row>
    <row r="208" spans="1:8" ht="15.5" x14ac:dyDescent="0.25">
      <c r="A208" s="218"/>
      <c r="B208" s="1205" t="s">
        <v>1652</v>
      </c>
      <c r="C208" s="82">
        <v>32</v>
      </c>
      <c r="D208" s="82">
        <v>0</v>
      </c>
      <c r="E208" s="1206">
        <v>899.3185853</v>
      </c>
      <c r="F208" s="64"/>
      <c r="G208" s="64"/>
      <c r="H208" s="64"/>
    </row>
    <row r="209" spans="1:8" ht="31" x14ac:dyDescent="0.25">
      <c r="A209" s="218"/>
      <c r="B209" s="1205" t="s">
        <v>1653</v>
      </c>
      <c r="C209" s="82">
        <v>26</v>
      </c>
      <c r="D209" s="82">
        <v>0</v>
      </c>
      <c r="E209" s="1206">
        <v>476.58342256999998</v>
      </c>
      <c r="F209" s="64"/>
      <c r="G209" s="64"/>
      <c r="H209" s="64"/>
    </row>
    <row r="210" spans="1:8" ht="15.5" x14ac:dyDescent="0.25">
      <c r="A210" s="218"/>
      <c r="B210" s="1205" t="s">
        <v>1654</v>
      </c>
      <c r="C210" s="82">
        <v>0</v>
      </c>
      <c r="D210" s="82">
        <v>0</v>
      </c>
      <c r="E210" s="1206">
        <v>0.21939427</v>
      </c>
      <c r="F210" s="64"/>
      <c r="G210" s="64"/>
      <c r="H210" s="64"/>
    </row>
    <row r="211" spans="1:8" ht="15.5" x14ac:dyDescent="0.25">
      <c r="A211" s="218"/>
      <c r="B211" s="1205" t="s">
        <v>1009</v>
      </c>
      <c r="C211" s="82">
        <v>0</v>
      </c>
      <c r="D211" s="82">
        <v>0</v>
      </c>
      <c r="E211" s="1206">
        <v>6.9672159999999997E-2</v>
      </c>
      <c r="F211" s="64"/>
      <c r="G211" s="64"/>
      <c r="H211" s="64"/>
    </row>
    <row r="212" spans="1:8" ht="15.5" x14ac:dyDescent="0.25">
      <c r="A212" s="218"/>
      <c r="B212" s="1205" t="s">
        <v>1367</v>
      </c>
      <c r="C212" s="82">
        <v>0</v>
      </c>
      <c r="D212" s="82">
        <v>0</v>
      </c>
      <c r="E212" s="1206">
        <v>16.2452836</v>
      </c>
      <c r="F212" s="64"/>
      <c r="G212" s="64"/>
      <c r="H212" s="64"/>
    </row>
    <row r="213" spans="1:8" ht="15.5" hidden="1" x14ac:dyDescent="0.25">
      <c r="A213" s="218"/>
      <c r="B213" s="1205"/>
      <c r="C213" s="82"/>
      <c r="D213" s="82"/>
      <c r="E213" s="1206"/>
      <c r="F213" s="64"/>
      <c r="G213" s="64"/>
      <c r="H213" s="64"/>
    </row>
    <row r="214" spans="1:8" ht="15.5" hidden="1" x14ac:dyDescent="0.25">
      <c r="A214" s="218"/>
      <c r="B214" s="1205"/>
      <c r="C214" s="82"/>
      <c r="D214" s="82"/>
      <c r="E214" s="1206"/>
      <c r="F214" s="64"/>
      <c r="G214" s="64"/>
      <c r="H214" s="64"/>
    </row>
    <row r="215" spans="1:8" ht="15.5" hidden="1" x14ac:dyDescent="0.25">
      <c r="A215" s="218"/>
      <c r="B215" s="1205"/>
      <c r="C215" s="82"/>
      <c r="D215" s="82"/>
      <c r="E215" s="1206"/>
      <c r="F215" s="64"/>
      <c r="G215" s="64"/>
      <c r="H215" s="64"/>
    </row>
    <row r="216" spans="1:8" ht="15.5" hidden="1" x14ac:dyDescent="0.25">
      <c r="A216" s="218"/>
      <c r="B216" s="1205"/>
      <c r="C216" s="82"/>
      <c r="D216" s="82"/>
      <c r="E216" s="1206"/>
      <c r="F216" s="64"/>
      <c r="G216" s="64"/>
      <c r="H216" s="64"/>
    </row>
    <row r="217" spans="1:8" ht="15.5" hidden="1" x14ac:dyDescent="0.25">
      <c r="A217" s="218"/>
      <c r="B217" s="1205"/>
      <c r="C217" s="82"/>
      <c r="D217" s="82"/>
      <c r="E217" s="1206"/>
      <c r="F217" s="64"/>
      <c r="G217" s="64"/>
      <c r="H217" s="64"/>
    </row>
    <row r="218" spans="1:8" ht="15.5" hidden="1" x14ac:dyDescent="0.25">
      <c r="A218" s="218"/>
      <c r="B218" s="1205"/>
      <c r="C218" s="82"/>
      <c r="D218" s="82"/>
      <c r="E218" s="1206"/>
      <c r="F218" s="64"/>
      <c r="G218" s="64"/>
      <c r="H218" s="64"/>
    </row>
    <row r="219" spans="1:8" ht="15.5" hidden="1" x14ac:dyDescent="0.25">
      <c r="A219" s="218"/>
      <c r="B219" s="1205"/>
      <c r="C219" s="82"/>
      <c r="D219" s="82"/>
      <c r="E219" s="1206"/>
      <c r="F219" s="64"/>
      <c r="G219" s="64"/>
      <c r="H219" s="64"/>
    </row>
    <row r="220" spans="1:8" ht="15.5" hidden="1" x14ac:dyDescent="0.25">
      <c r="A220" s="218"/>
      <c r="B220" s="1205"/>
      <c r="C220" s="82"/>
      <c r="D220" s="82"/>
      <c r="E220" s="1206"/>
      <c r="F220" s="64"/>
      <c r="G220" s="64"/>
      <c r="H220" s="64"/>
    </row>
    <row r="221" spans="1:8" ht="15.5" hidden="1" x14ac:dyDescent="0.25">
      <c r="A221" s="218"/>
      <c r="B221" s="1205"/>
      <c r="C221" s="82"/>
      <c r="D221" s="82"/>
      <c r="E221" s="1206"/>
      <c r="F221" s="64"/>
      <c r="G221" s="64"/>
      <c r="H221" s="64"/>
    </row>
    <row r="222" spans="1:8" ht="15.5" hidden="1" x14ac:dyDescent="0.25">
      <c r="A222" s="218"/>
      <c r="B222" s="1205"/>
      <c r="C222" s="82"/>
      <c r="D222" s="82"/>
      <c r="E222" s="1206"/>
      <c r="F222" s="64"/>
      <c r="G222" s="64"/>
      <c r="H222" s="64"/>
    </row>
    <row r="223" spans="1:8" ht="15.5" hidden="1" x14ac:dyDescent="0.25">
      <c r="A223" s="218"/>
      <c r="B223" s="1205"/>
      <c r="C223" s="82"/>
      <c r="D223" s="82"/>
      <c r="E223" s="1206"/>
      <c r="F223" s="64"/>
      <c r="G223" s="64"/>
      <c r="H223" s="64"/>
    </row>
    <row r="224" spans="1:8" ht="15.5" hidden="1" x14ac:dyDescent="0.25">
      <c r="A224" s="218"/>
      <c r="B224" s="1119"/>
      <c r="C224" s="82"/>
      <c r="D224" s="82"/>
      <c r="E224" s="1120"/>
      <c r="F224" s="64"/>
      <c r="G224" s="64"/>
      <c r="H224" s="64"/>
    </row>
    <row r="225" spans="1:8" ht="15.5" hidden="1" x14ac:dyDescent="0.25">
      <c r="A225" s="218"/>
      <c r="B225" s="1119"/>
      <c r="C225" s="82"/>
      <c r="D225" s="82"/>
      <c r="E225" s="1120"/>
      <c r="F225" s="64"/>
      <c r="G225" s="64"/>
      <c r="H225" s="64"/>
    </row>
    <row r="226" spans="1:8" ht="15.5" hidden="1" x14ac:dyDescent="0.25">
      <c r="A226" s="218"/>
      <c r="B226" s="1119"/>
      <c r="C226" s="82"/>
      <c r="D226" s="82"/>
      <c r="E226" s="1120"/>
      <c r="F226" s="64"/>
      <c r="G226" s="64"/>
      <c r="H226" s="64"/>
    </row>
    <row r="227" spans="1:8" ht="15.5" hidden="1" x14ac:dyDescent="0.25">
      <c r="A227" s="218"/>
      <c r="B227" s="1119"/>
      <c r="C227" s="82"/>
      <c r="D227" s="82"/>
      <c r="E227" s="1120"/>
      <c r="F227" s="64"/>
      <c r="G227" s="64"/>
      <c r="H227" s="64"/>
    </row>
    <row r="228" spans="1:8" ht="15.5" hidden="1" x14ac:dyDescent="0.25">
      <c r="A228" s="218"/>
      <c r="B228" s="1119"/>
      <c r="C228" s="82"/>
      <c r="D228" s="82"/>
      <c r="E228" s="1120"/>
      <c r="F228" s="64"/>
      <c r="G228" s="64"/>
      <c r="H228" s="64"/>
    </row>
    <row r="229" spans="1:8" ht="15.5" hidden="1" x14ac:dyDescent="0.25">
      <c r="A229" s="218"/>
      <c r="B229" s="1119"/>
      <c r="C229" s="82"/>
      <c r="D229" s="82"/>
      <c r="E229" s="1120"/>
      <c r="F229" s="64"/>
      <c r="G229" s="64"/>
      <c r="H229" s="64"/>
    </row>
    <row r="230" spans="1:8" ht="15.5" hidden="1" x14ac:dyDescent="0.25">
      <c r="A230" s="218"/>
      <c r="B230" s="1119"/>
      <c r="C230" s="82"/>
      <c r="D230" s="82"/>
      <c r="E230" s="1120"/>
      <c r="F230" s="64"/>
      <c r="G230" s="64"/>
      <c r="H230" s="64"/>
    </row>
    <row r="231" spans="1:8" ht="15.5" hidden="1" x14ac:dyDescent="0.25">
      <c r="A231" s="218"/>
      <c r="B231" s="1119"/>
      <c r="C231" s="82"/>
      <c r="D231" s="82"/>
      <c r="E231" s="1120"/>
      <c r="F231" s="64"/>
      <c r="G231" s="64"/>
      <c r="H231" s="64"/>
    </row>
    <row r="232" spans="1:8" ht="15.5" hidden="1" x14ac:dyDescent="0.25">
      <c r="A232" s="218"/>
      <c r="B232" s="1119"/>
      <c r="C232" s="82"/>
      <c r="D232" s="82"/>
      <c r="E232" s="1120"/>
      <c r="F232" s="64"/>
      <c r="G232" s="64"/>
      <c r="H232" s="64"/>
    </row>
    <row r="233" spans="1:8" ht="15.5" hidden="1" x14ac:dyDescent="0.25">
      <c r="A233" s="218"/>
      <c r="B233" s="1119"/>
      <c r="C233" s="82"/>
      <c r="D233" s="82"/>
      <c r="E233" s="1120"/>
      <c r="F233" s="64"/>
      <c r="G233" s="64"/>
      <c r="H233" s="64"/>
    </row>
    <row r="234" spans="1:8" ht="15.5" hidden="1" x14ac:dyDescent="0.25">
      <c r="A234" s="218"/>
      <c r="B234" s="1119"/>
      <c r="C234" s="82"/>
      <c r="D234" s="82"/>
      <c r="E234" s="1120"/>
      <c r="F234" s="64"/>
      <c r="G234" s="64"/>
      <c r="H234" s="64"/>
    </row>
    <row r="235" spans="1:8" ht="15.5" hidden="1" x14ac:dyDescent="0.25">
      <c r="A235" s="218"/>
      <c r="B235" s="1119"/>
      <c r="C235" s="82"/>
      <c r="D235" s="82"/>
      <c r="E235" s="1120"/>
      <c r="F235" s="64"/>
      <c r="G235" s="64"/>
      <c r="H235" s="64"/>
    </row>
    <row r="236" spans="1:8" ht="15.5" hidden="1" x14ac:dyDescent="0.25">
      <c r="A236" s="218"/>
      <c r="B236" s="1119"/>
      <c r="C236" s="82"/>
      <c r="D236" s="82"/>
      <c r="E236" s="1120"/>
      <c r="F236" s="64"/>
      <c r="G236" s="64"/>
      <c r="H236" s="64"/>
    </row>
    <row r="237" spans="1:8" ht="15.5" hidden="1" x14ac:dyDescent="0.25">
      <c r="A237" s="218"/>
      <c r="B237" s="1119"/>
      <c r="C237" s="82"/>
      <c r="D237" s="82"/>
      <c r="E237" s="1120"/>
      <c r="F237" s="64"/>
      <c r="G237" s="64"/>
      <c r="H237" s="64"/>
    </row>
    <row r="238" spans="1:8" ht="15.5" hidden="1" x14ac:dyDescent="0.25">
      <c r="A238" s="218"/>
      <c r="B238" s="1119"/>
      <c r="C238" s="82"/>
      <c r="D238" s="82"/>
      <c r="E238" s="1120"/>
      <c r="F238" s="64"/>
      <c r="G238" s="64"/>
      <c r="H238" s="64"/>
    </row>
    <row r="239" spans="1:8" ht="15.5" hidden="1" x14ac:dyDescent="0.25">
      <c r="A239" s="218"/>
      <c r="B239" s="1119"/>
      <c r="C239" s="82"/>
      <c r="D239" s="82"/>
      <c r="E239" s="1120"/>
      <c r="F239" s="64"/>
      <c r="G239" s="64"/>
      <c r="H239" s="64"/>
    </row>
    <row r="240" spans="1:8" ht="15.5" hidden="1" x14ac:dyDescent="0.25">
      <c r="A240" s="218"/>
      <c r="B240" s="1119"/>
      <c r="C240" s="82"/>
      <c r="D240" s="82"/>
      <c r="E240" s="1120"/>
      <c r="F240" s="64"/>
      <c r="G240" s="64"/>
      <c r="H240" s="64"/>
    </row>
    <row r="241" spans="1:8" ht="15.5" hidden="1" x14ac:dyDescent="0.25">
      <c r="A241" s="218"/>
      <c r="B241" s="1119"/>
      <c r="C241" s="82"/>
      <c r="D241" s="82"/>
      <c r="E241" s="1120"/>
      <c r="F241" s="64"/>
      <c r="G241" s="64"/>
      <c r="H241" s="64"/>
    </row>
    <row r="242" spans="1:8" ht="15.5" hidden="1" x14ac:dyDescent="0.25">
      <c r="A242" s="218"/>
      <c r="B242" s="1119"/>
      <c r="C242" s="82"/>
      <c r="D242" s="82"/>
      <c r="E242" s="1120"/>
      <c r="F242" s="64"/>
      <c r="G242" s="64"/>
      <c r="H242" s="64"/>
    </row>
    <row r="243" spans="1:8" ht="15.5" hidden="1" x14ac:dyDescent="0.25">
      <c r="A243" s="218"/>
      <c r="B243" s="1119"/>
      <c r="C243" s="82"/>
      <c r="D243" s="82"/>
      <c r="E243" s="1120"/>
      <c r="F243" s="64"/>
      <c r="G243" s="64"/>
      <c r="H243" s="64"/>
    </row>
    <row r="244" spans="1:8" ht="15.5" hidden="1" x14ac:dyDescent="0.25">
      <c r="A244" s="218"/>
      <c r="B244" s="1119"/>
      <c r="C244" s="82"/>
      <c r="D244" s="82"/>
      <c r="E244" s="1120"/>
      <c r="F244" s="64"/>
      <c r="G244" s="64"/>
      <c r="H244" s="64"/>
    </row>
    <row r="245" spans="1:8" ht="15.5" hidden="1" x14ac:dyDescent="0.25">
      <c r="A245" s="218"/>
      <c r="B245" s="1119"/>
      <c r="C245" s="1105"/>
      <c r="D245" s="1105"/>
      <c r="E245" s="1120"/>
      <c r="F245" s="64"/>
      <c r="G245" s="64"/>
      <c r="H245" s="64"/>
    </row>
    <row r="246" spans="1:8" ht="15.5" hidden="1" x14ac:dyDescent="0.25">
      <c r="A246" s="218"/>
      <c r="B246" s="1119"/>
      <c r="C246" s="1105"/>
      <c r="D246" s="1105"/>
      <c r="E246" s="1120"/>
      <c r="F246" s="64"/>
      <c r="G246" s="64"/>
      <c r="H246" s="64"/>
    </row>
    <row r="247" spans="1:8" ht="15.5" hidden="1" x14ac:dyDescent="0.25">
      <c r="A247" s="218"/>
      <c r="B247" s="1119"/>
      <c r="C247" s="1105"/>
      <c r="D247" s="1105"/>
      <c r="E247" s="1120"/>
      <c r="F247" s="64"/>
      <c r="G247" s="64"/>
      <c r="H247" s="64"/>
    </row>
    <row r="248" spans="1:8" ht="15.5" hidden="1" x14ac:dyDescent="0.25">
      <c r="A248" s="218"/>
      <c r="B248" s="1119"/>
      <c r="C248" s="1105"/>
      <c r="D248" s="1105"/>
      <c r="E248" s="1120"/>
      <c r="F248" s="64"/>
      <c r="G248" s="64"/>
      <c r="H248" s="64"/>
    </row>
    <row r="249" spans="1:8" ht="15.5" hidden="1" x14ac:dyDescent="0.25">
      <c r="A249" s="218"/>
      <c r="B249" s="1119"/>
      <c r="C249" s="1105"/>
      <c r="D249" s="1105"/>
      <c r="E249" s="1120"/>
      <c r="F249" s="64"/>
      <c r="G249" s="64"/>
      <c r="H249" s="64"/>
    </row>
    <row r="250" spans="1:8" ht="15.5" hidden="1" x14ac:dyDescent="0.25">
      <c r="A250" s="218"/>
      <c r="B250" s="1119"/>
      <c r="C250" s="1105"/>
      <c r="D250" s="1105"/>
      <c r="E250" s="1120"/>
      <c r="F250" s="64"/>
      <c r="G250" s="64"/>
      <c r="H250" s="64"/>
    </row>
    <row r="251" spans="1:8" ht="15.5" hidden="1" x14ac:dyDescent="0.25">
      <c r="A251" s="218"/>
      <c r="B251" s="1119"/>
      <c r="C251" s="1105"/>
      <c r="D251" s="1105"/>
      <c r="E251" s="1120"/>
      <c r="F251" s="64"/>
      <c r="G251" s="64"/>
      <c r="H251" s="64"/>
    </row>
    <row r="252" spans="1:8" ht="15.5" hidden="1" x14ac:dyDescent="0.25">
      <c r="A252" s="218"/>
      <c r="B252" s="1119"/>
      <c r="C252" s="1105"/>
      <c r="D252" s="1105"/>
      <c r="E252" s="1120"/>
      <c r="F252" s="64"/>
      <c r="G252" s="64"/>
      <c r="H252" s="64"/>
    </row>
    <row r="253" spans="1:8" ht="15.5" hidden="1" x14ac:dyDescent="0.25">
      <c r="A253" s="218"/>
      <c r="B253" s="1119"/>
      <c r="C253" s="1105"/>
      <c r="D253" s="1105"/>
      <c r="E253" s="1120"/>
      <c r="F253" s="64"/>
      <c r="G253" s="64"/>
      <c r="H253" s="64"/>
    </row>
    <row r="254" spans="1:8" ht="15.5" hidden="1" x14ac:dyDescent="0.25">
      <c r="A254" s="218"/>
      <c r="B254" s="1119"/>
      <c r="C254" s="1105"/>
      <c r="D254" s="1105"/>
      <c r="E254" s="1120"/>
      <c r="F254" s="64"/>
      <c r="G254" s="64"/>
      <c r="H254" s="64"/>
    </row>
    <row r="255" spans="1:8" ht="15.5" hidden="1" x14ac:dyDescent="0.25">
      <c r="A255" s="218"/>
      <c r="B255" s="1119"/>
      <c r="C255" s="1105"/>
      <c r="D255" s="1105"/>
      <c r="E255" s="1120"/>
      <c r="F255" s="64"/>
      <c r="G255" s="64"/>
      <c r="H255" s="64"/>
    </row>
    <row r="256" spans="1:8" ht="15.5" x14ac:dyDescent="0.35">
      <c r="A256" s="218"/>
      <c r="B256" s="220" t="s">
        <v>142</v>
      </c>
      <c r="C256" s="85">
        <f>SUM(C194:C237)</f>
        <v>106</v>
      </c>
      <c r="D256" s="85">
        <f>SUM(D194:D237)</f>
        <v>0</v>
      </c>
      <c r="E256" s="506">
        <f>SUM(E194:E255)</f>
        <v>2615.5321261000004</v>
      </c>
      <c r="F256" s="64"/>
      <c r="G256" s="64"/>
      <c r="H256" s="64"/>
    </row>
    <row r="257" spans="1:8" ht="15" customHeight="1" x14ac:dyDescent="0.25">
      <c r="A257" s="218"/>
      <c r="B257" s="77"/>
      <c r="C257" s="77"/>
      <c r="D257" s="63"/>
      <c r="E257" s="87"/>
      <c r="F257" s="64"/>
      <c r="G257" s="64"/>
      <c r="H257" s="64"/>
    </row>
    <row r="258" spans="1:8" ht="15" customHeight="1" x14ac:dyDescent="0.25">
      <c r="A258" s="218"/>
      <c r="B258" s="477" t="s">
        <v>144</v>
      </c>
      <c r="C258" s="477" t="s">
        <v>68</v>
      </c>
      <c r="D258" s="477" t="s">
        <v>248</v>
      </c>
      <c r="E258" s="478" t="s">
        <v>49</v>
      </c>
      <c r="F258" s="64"/>
      <c r="G258" s="64"/>
      <c r="H258" s="64"/>
    </row>
    <row r="259" spans="1:8" ht="15" customHeight="1" x14ac:dyDescent="0.25">
      <c r="A259" s="218"/>
      <c r="B259" s="73" t="s">
        <v>144</v>
      </c>
      <c r="C259" s="82">
        <v>39</v>
      </c>
      <c r="D259" s="82">
        <v>39</v>
      </c>
      <c r="E259" s="83">
        <v>552.7094054235173</v>
      </c>
      <c r="F259" s="64"/>
      <c r="G259" s="64"/>
      <c r="H259" s="64"/>
    </row>
    <row r="260" spans="1:8" ht="15" customHeight="1" x14ac:dyDescent="0.25">
      <c r="A260" s="218"/>
      <c r="B260" s="284"/>
      <c r="C260" s="78"/>
      <c r="D260" s="78"/>
      <c r="E260" s="91"/>
      <c r="F260" s="64"/>
      <c r="G260" s="64"/>
      <c r="H260" s="64"/>
    </row>
    <row r="261" spans="1:8" ht="15" customHeight="1" x14ac:dyDescent="0.35">
      <c r="A261" s="218"/>
      <c r="B261" s="504" t="s">
        <v>143</v>
      </c>
      <c r="C261" s="505">
        <f>C259+C256</f>
        <v>145</v>
      </c>
      <c r="D261" s="505">
        <f>D259</f>
        <v>39</v>
      </c>
      <c r="E261" s="506">
        <f>E259+E256</f>
        <v>3168.2415315235176</v>
      </c>
      <c r="F261" s="64"/>
      <c r="G261" s="64"/>
      <c r="H261" s="64"/>
    </row>
    <row r="262" spans="1:8" ht="15" customHeight="1" x14ac:dyDescent="0.25">
      <c r="A262" s="218"/>
      <c r="B262" s="77"/>
      <c r="C262" s="77"/>
      <c r="D262" s="63"/>
      <c r="E262" s="87"/>
      <c r="F262" s="64"/>
      <c r="G262" s="64"/>
      <c r="H262" s="64"/>
    </row>
    <row r="263" spans="1:8" ht="15" customHeight="1" x14ac:dyDescent="0.25">
      <c r="A263" s="218"/>
      <c r="B263" s="77"/>
      <c r="C263" s="77"/>
      <c r="D263" s="63"/>
      <c r="E263" s="87"/>
      <c r="F263" s="64"/>
      <c r="G263" s="64"/>
      <c r="H263" s="64"/>
    </row>
    <row r="264" spans="1:8" ht="31" x14ac:dyDescent="0.25">
      <c r="A264" s="218"/>
      <c r="B264" s="267" t="s">
        <v>181</v>
      </c>
      <c r="C264" s="266">
        <f>+C188+C261</f>
        <v>1670</v>
      </c>
      <c r="D264" s="266">
        <f>+D188+D261</f>
        <v>1098</v>
      </c>
      <c r="E264" s="560">
        <f>+E261+E188</f>
        <v>36140.508857674999</v>
      </c>
      <c r="F264" s="92"/>
      <c r="G264" s="92"/>
      <c r="H264" s="93"/>
    </row>
    <row r="265" spans="1:8" ht="15" customHeight="1" x14ac:dyDescent="0.25">
      <c r="A265" s="218"/>
      <c r="B265" s="217"/>
      <c r="C265" s="217"/>
      <c r="D265" s="66"/>
      <c r="E265" s="87"/>
      <c r="F265" s="88"/>
      <c r="G265" s="88"/>
      <c r="H265" s="94"/>
    </row>
    <row r="266" spans="1:8" ht="15" customHeight="1" x14ac:dyDescent="0.25">
      <c r="A266" s="218"/>
      <c r="B266" s="64"/>
      <c r="C266" s="64"/>
    </row>
    <row r="267" spans="1:8" ht="25" customHeight="1" x14ac:dyDescent="0.25">
      <c r="A267" s="218"/>
      <c r="B267" s="1769" t="s">
        <v>835</v>
      </c>
      <c r="C267" s="1769"/>
      <c r="D267" s="1769"/>
      <c r="E267" s="1769"/>
      <c r="F267" s="1769"/>
      <c r="G267" s="1769"/>
      <c r="H267" s="1769"/>
    </row>
    <row r="268" spans="1:8" ht="25" customHeight="1" x14ac:dyDescent="0.25">
      <c r="A268" s="218"/>
      <c r="B268" s="217"/>
      <c r="C268" s="217"/>
    </row>
    <row r="269" spans="1:8" ht="25" customHeight="1" x14ac:dyDescent="0.25">
      <c r="A269" s="218"/>
      <c r="B269" s="1771" t="s">
        <v>655</v>
      </c>
      <c r="C269" s="1771"/>
      <c r="D269" s="1771"/>
      <c r="E269" s="1771"/>
      <c r="F269" s="285"/>
      <c r="G269" s="285"/>
    </row>
    <row r="270" spans="1:8" ht="35.5" customHeight="1" x14ac:dyDescent="0.25">
      <c r="A270" s="218"/>
      <c r="B270" s="220" t="s">
        <v>835</v>
      </c>
      <c r="C270" s="220" t="s">
        <v>68</v>
      </c>
      <c r="D270" s="65" t="s">
        <v>42</v>
      </c>
      <c r="E270" s="65" t="s">
        <v>123</v>
      </c>
      <c r="F270" s="238"/>
      <c r="G270" s="238"/>
    </row>
    <row r="271" spans="1:8" ht="15.5" x14ac:dyDescent="0.25">
      <c r="A271" s="218"/>
      <c r="B271" s="203" t="s">
        <v>1368</v>
      </c>
      <c r="C271" s="82">
        <v>0</v>
      </c>
      <c r="D271" s="1182">
        <v>0</v>
      </c>
      <c r="E271" s="98">
        <v>0</v>
      </c>
      <c r="F271" s="238"/>
      <c r="G271" s="238"/>
    </row>
    <row r="272" spans="1:8" ht="15.5" hidden="1" x14ac:dyDescent="0.25">
      <c r="A272" s="218"/>
      <c r="B272" s="203"/>
      <c r="C272" s="82"/>
      <c r="D272" s="1182"/>
      <c r="E272" s="98"/>
      <c r="F272" s="238"/>
      <c r="G272" s="238"/>
    </row>
    <row r="273" spans="1:8" ht="15.5" hidden="1" x14ac:dyDescent="0.25">
      <c r="A273" s="218"/>
      <c r="B273" s="203"/>
      <c r="C273" s="82"/>
      <c r="D273" s="82"/>
      <c r="E273" s="98"/>
      <c r="F273" s="96"/>
      <c r="G273" s="96"/>
      <c r="H273" s="217"/>
    </row>
    <row r="274" spans="1:8" ht="15.5" x14ac:dyDescent="0.25">
      <c r="A274" s="218"/>
      <c r="B274" s="203"/>
      <c r="C274" s="82"/>
      <c r="D274" s="287"/>
      <c r="E274" s="98"/>
      <c r="F274" s="96"/>
      <c r="G274" s="96"/>
      <c r="H274" s="217"/>
    </row>
    <row r="275" spans="1:8" ht="15.5" x14ac:dyDescent="0.25">
      <c r="A275" s="218"/>
      <c r="B275" s="204" t="s">
        <v>1373</v>
      </c>
      <c r="C275" s="85">
        <f>SUM(C273:C274)</f>
        <v>0</v>
      </c>
      <c r="D275" s="82">
        <f>SUM(D273:D274)</f>
        <v>0</v>
      </c>
      <c r="E275" s="236">
        <f>SUM(E271:E274)</f>
        <v>0</v>
      </c>
      <c r="F275" s="74"/>
      <c r="G275" s="74"/>
      <c r="H275" s="75"/>
    </row>
    <row r="276" spans="1:8" ht="15.5" x14ac:dyDescent="0.25">
      <c r="A276" s="218"/>
      <c r="B276" s="1490"/>
      <c r="C276" s="86"/>
      <c r="D276" s="78"/>
      <c r="E276" s="219"/>
      <c r="F276" s="74"/>
      <c r="G276" s="74"/>
      <c r="H276" s="75"/>
    </row>
    <row r="277" spans="1:8" ht="15.5" x14ac:dyDescent="0.25">
      <c r="A277" s="218"/>
      <c r="B277" s="65" t="s">
        <v>1369</v>
      </c>
      <c r="C277" s="65" t="s">
        <v>68</v>
      </c>
      <c r="D277" s="65" t="s">
        <v>248</v>
      </c>
      <c r="E277" s="65" t="s">
        <v>1370</v>
      </c>
      <c r="F277" s="65" t="s">
        <v>43</v>
      </c>
      <c r="G277" s="65" t="s">
        <v>62</v>
      </c>
      <c r="H277" s="75"/>
    </row>
    <row r="278" spans="1:8" ht="15.5" x14ac:dyDescent="0.25">
      <c r="A278" s="218"/>
      <c r="B278" s="73" t="s">
        <v>627</v>
      </c>
      <c r="C278" s="82">
        <v>0</v>
      </c>
      <c r="D278" s="82">
        <v>0</v>
      </c>
      <c r="E278" s="83">
        <v>13.60908586</v>
      </c>
      <c r="F278" s="502" t="s">
        <v>1371</v>
      </c>
      <c r="G278" s="301" t="s">
        <v>1372</v>
      </c>
      <c r="H278" s="75"/>
    </row>
    <row r="279" spans="1:8" ht="15.5" x14ac:dyDescent="0.25">
      <c r="A279" s="218"/>
      <c r="B279" s="73" t="s">
        <v>627</v>
      </c>
      <c r="C279" s="82">
        <v>0</v>
      </c>
      <c r="D279" s="82">
        <v>0</v>
      </c>
      <c r="E279" s="83">
        <v>1.79229846</v>
      </c>
      <c r="F279" s="502" t="s">
        <v>1371</v>
      </c>
      <c r="G279" s="301" t="s">
        <v>1372</v>
      </c>
      <c r="H279" s="75"/>
    </row>
    <row r="280" spans="1:8" ht="15.5" x14ac:dyDescent="0.25">
      <c r="A280" s="218"/>
      <c r="B280" s="73" t="s">
        <v>1374</v>
      </c>
      <c r="C280" s="82">
        <v>0</v>
      </c>
      <c r="D280" s="82">
        <v>0</v>
      </c>
      <c r="E280" s="83">
        <v>1.9603856399999999</v>
      </c>
      <c r="F280" s="502" t="s">
        <v>1454</v>
      </c>
      <c r="G280" s="301" t="s">
        <v>509</v>
      </c>
      <c r="H280" s="75"/>
    </row>
    <row r="281" spans="1:8" ht="31" x14ac:dyDescent="0.25">
      <c r="A281" s="218"/>
      <c r="B281" s="73" t="s">
        <v>1014</v>
      </c>
      <c r="C281" s="82">
        <v>0</v>
      </c>
      <c r="D281" s="82">
        <v>0</v>
      </c>
      <c r="E281" s="83">
        <v>1.2104691000000001</v>
      </c>
      <c r="F281" s="502" t="s">
        <v>1455</v>
      </c>
      <c r="G281" s="301" t="s">
        <v>138</v>
      </c>
      <c r="H281" s="75"/>
    </row>
    <row r="282" spans="1:8" ht="15.5" x14ac:dyDescent="0.25">
      <c r="A282" s="218"/>
      <c r="B282" s="73" t="s">
        <v>627</v>
      </c>
      <c r="C282" s="82">
        <v>0</v>
      </c>
      <c r="D282" s="82">
        <v>0</v>
      </c>
      <c r="E282" s="83">
        <v>52.576088149999997</v>
      </c>
      <c r="F282" s="502" t="s">
        <v>1655</v>
      </c>
      <c r="G282" s="301" t="s">
        <v>1372</v>
      </c>
      <c r="H282" s="75"/>
    </row>
    <row r="283" spans="1:8" ht="15" customHeight="1" x14ac:dyDescent="0.25">
      <c r="A283" s="218"/>
      <c r="C283"/>
      <c r="D283" s="217"/>
      <c r="E283" s="556"/>
      <c r="F283" s="609"/>
      <c r="G283" s="96"/>
      <c r="H283" s="96"/>
    </row>
    <row r="284" spans="1:8" ht="15.5" x14ac:dyDescent="0.25">
      <c r="A284" s="218"/>
      <c r="B284" s="204" t="s">
        <v>132</v>
      </c>
      <c r="C284" s="85">
        <f>SUM(C278:C279)</f>
        <v>0</v>
      </c>
      <c r="D284" s="82">
        <f>SUM(D278:D279)</f>
        <v>0</v>
      </c>
      <c r="E284" s="236">
        <f>SUM(E278:E282)</f>
        <v>71.148327209999991</v>
      </c>
      <c r="F284" s="74"/>
      <c r="G284" s="74"/>
      <c r="H284" s="75"/>
    </row>
    <row r="285" spans="1:8" ht="30" customHeight="1" x14ac:dyDescent="0.25">
      <c r="A285" s="218"/>
      <c r="B285" s="204" t="s">
        <v>951</v>
      </c>
      <c r="C285" s="85">
        <f>C275</f>
        <v>0</v>
      </c>
      <c r="D285" s="85">
        <f>D275</f>
        <v>0</v>
      </c>
      <c r="E285" s="236">
        <f>E284+E275</f>
        <v>71.148327209999991</v>
      </c>
      <c r="F285" s="75"/>
      <c r="G285" s="74"/>
      <c r="H285" s="75"/>
    </row>
    <row r="286" spans="1:8" ht="15" customHeight="1" x14ac:dyDescent="0.25">
      <c r="A286" s="218"/>
      <c r="C286"/>
      <c r="D286" s="217"/>
      <c r="E286" s="556"/>
      <c r="F286" s="609"/>
      <c r="G286" s="96"/>
      <c r="H286" s="96"/>
    </row>
    <row r="287" spans="1:8" ht="15" customHeight="1" x14ac:dyDescent="0.25">
      <c r="A287" s="218"/>
      <c r="C287" s="217"/>
      <c r="D287" s="78"/>
      <c r="E287" s="91"/>
      <c r="F287" s="96"/>
      <c r="G287" s="96"/>
      <c r="H287" s="96"/>
    </row>
    <row r="288" spans="1:8" ht="25.5" customHeight="1" x14ac:dyDescent="0.25">
      <c r="A288" s="218"/>
      <c r="B288" s="1165" t="s">
        <v>166</v>
      </c>
      <c r="C288" s="1165"/>
      <c r="D288" s="1165"/>
      <c r="E288" s="1165"/>
      <c r="F288" s="1165"/>
      <c r="G288" s="1165"/>
      <c r="H288" s="1165"/>
    </row>
    <row r="289" spans="1:8" ht="15.5" x14ac:dyDescent="0.25">
      <c r="A289" s="218"/>
      <c r="F289" s="96"/>
      <c r="G289" s="96"/>
    </row>
    <row r="290" spans="1:8" ht="31" x14ac:dyDescent="0.25">
      <c r="A290" s="218"/>
      <c r="B290" s="220" t="s">
        <v>245</v>
      </c>
      <c r="C290" s="220" t="s">
        <v>68</v>
      </c>
      <c r="D290" s="65" t="s">
        <v>42</v>
      </c>
      <c r="E290" s="65" t="s">
        <v>123</v>
      </c>
      <c r="F290" s="96"/>
      <c r="G290" s="96"/>
      <c r="H290" s="217"/>
    </row>
    <row r="291" spans="1:8" ht="15.5" x14ac:dyDescent="0.25">
      <c r="A291" s="218"/>
      <c r="B291" s="203" t="s">
        <v>952</v>
      </c>
      <c r="C291" s="287">
        <v>0</v>
      </c>
      <c r="D291" s="287">
        <v>0</v>
      </c>
      <c r="E291" s="98">
        <v>14.910349999999999</v>
      </c>
      <c r="F291" s="96"/>
      <c r="G291" s="96"/>
      <c r="H291" s="217"/>
    </row>
    <row r="292" spans="1:8" ht="15.5" x14ac:dyDescent="0.25">
      <c r="A292" s="218"/>
      <c r="B292" s="73" t="s">
        <v>952</v>
      </c>
      <c r="C292" s="287">
        <v>0</v>
      </c>
      <c r="D292" s="287">
        <v>0</v>
      </c>
      <c r="E292" s="98">
        <v>15.435544119999999</v>
      </c>
      <c r="F292" s="96"/>
      <c r="G292" s="96"/>
      <c r="H292" s="217"/>
    </row>
    <row r="293" spans="1:8" ht="15.5" x14ac:dyDescent="0.25">
      <c r="A293" s="218"/>
      <c r="B293" s="73" t="s">
        <v>627</v>
      </c>
      <c r="C293" s="287">
        <v>0</v>
      </c>
      <c r="D293" s="287">
        <v>0</v>
      </c>
      <c r="E293" s="98">
        <v>0.94374522999999999</v>
      </c>
      <c r="F293" s="96"/>
      <c r="G293" s="96"/>
      <c r="H293" s="217"/>
    </row>
    <row r="294" spans="1:8" ht="15.5" x14ac:dyDescent="0.25">
      <c r="A294" s="218"/>
      <c r="B294" s="73" t="s">
        <v>952</v>
      </c>
      <c r="C294" s="82">
        <v>0</v>
      </c>
      <c r="D294" s="82">
        <v>0</v>
      </c>
      <c r="E294" s="98">
        <v>45.667524299999997</v>
      </c>
      <c r="F294" s="96"/>
      <c r="G294" s="96"/>
      <c r="H294" s="217"/>
    </row>
    <row r="295" spans="1:8" ht="15.5" x14ac:dyDescent="0.25">
      <c r="A295" s="218"/>
      <c r="B295" s="773" t="s">
        <v>627</v>
      </c>
      <c r="C295" s="287">
        <v>0</v>
      </c>
      <c r="D295" s="287">
        <v>0</v>
      </c>
      <c r="E295" s="774">
        <v>20.487807</v>
      </c>
      <c r="F295" s="96"/>
      <c r="G295" s="96"/>
      <c r="H295" s="217"/>
    </row>
    <row r="296" spans="1:8" ht="15.5" hidden="1" x14ac:dyDescent="0.25">
      <c r="A296" s="218"/>
      <c r="B296" s="773"/>
      <c r="C296" s="287"/>
      <c r="D296" s="287"/>
      <c r="E296" s="774"/>
      <c r="F296" s="96"/>
      <c r="G296" s="96"/>
      <c r="H296" s="217"/>
    </row>
    <row r="297" spans="1:8" ht="15.5" hidden="1" x14ac:dyDescent="0.25">
      <c r="A297" s="218"/>
      <c r="B297" s="773"/>
      <c r="C297" s="287"/>
      <c r="D297" s="287"/>
      <c r="E297" s="774"/>
      <c r="F297" s="96"/>
      <c r="G297" s="96"/>
      <c r="H297" s="217"/>
    </row>
    <row r="298" spans="1:8" ht="15.5" hidden="1" x14ac:dyDescent="0.25">
      <c r="A298" s="218"/>
      <c r="B298" s="947"/>
      <c r="C298" s="287"/>
      <c r="D298" s="287"/>
      <c r="E298" s="951"/>
      <c r="F298" s="96"/>
      <c r="G298" s="96"/>
      <c r="H298" s="217"/>
    </row>
    <row r="299" spans="1:8" ht="15.5" hidden="1" x14ac:dyDescent="0.25">
      <c r="A299" s="218"/>
      <c r="B299" s="947"/>
      <c r="C299" s="287"/>
      <c r="D299" s="287"/>
      <c r="E299" s="951"/>
      <c r="F299" s="96"/>
      <c r="G299" s="96"/>
      <c r="H299" s="217"/>
    </row>
    <row r="300" spans="1:8" ht="15.5" hidden="1" x14ac:dyDescent="0.25">
      <c r="A300" s="218"/>
      <c r="B300" s="947"/>
      <c r="C300" s="82"/>
      <c r="D300" s="82"/>
      <c r="E300" s="951"/>
      <c r="F300" s="96"/>
      <c r="G300" s="96"/>
      <c r="H300" s="217"/>
    </row>
    <row r="301" spans="1:8" ht="15.5" hidden="1" x14ac:dyDescent="0.25">
      <c r="A301" s="218"/>
      <c r="B301" s="947"/>
      <c r="C301" s="82"/>
      <c r="D301" s="82"/>
      <c r="E301" s="951"/>
      <c r="F301" s="96"/>
      <c r="G301" s="96"/>
      <c r="H301" s="217"/>
    </row>
    <row r="302" spans="1:8" ht="15.5" hidden="1" x14ac:dyDescent="0.25">
      <c r="A302" s="218"/>
      <c r="B302" s="947"/>
      <c r="C302" s="82"/>
      <c r="D302" s="82"/>
      <c r="E302" s="951"/>
      <c r="F302" s="96"/>
      <c r="G302" s="96"/>
      <c r="H302" s="217"/>
    </row>
    <row r="303" spans="1:8" ht="15.5" hidden="1" x14ac:dyDescent="0.25">
      <c r="A303" s="218"/>
      <c r="B303" s="947"/>
      <c r="C303" s="287"/>
      <c r="D303" s="287"/>
      <c r="E303" s="951"/>
      <c r="F303" s="96"/>
      <c r="G303" s="96"/>
      <c r="H303" s="217"/>
    </row>
    <row r="304" spans="1:8" ht="15.5" hidden="1" x14ac:dyDescent="0.25">
      <c r="A304" s="218"/>
      <c r="B304" s="947"/>
      <c r="C304" s="82"/>
      <c r="D304" s="287"/>
      <c r="E304" s="951"/>
      <c r="F304" s="96"/>
      <c r="G304" s="96"/>
      <c r="H304" s="217"/>
    </row>
    <row r="305" spans="1:8" ht="15.5" hidden="1" x14ac:dyDescent="0.25">
      <c r="A305" s="218"/>
      <c r="B305" s="947"/>
      <c r="C305" s="82"/>
      <c r="D305" s="287"/>
      <c r="E305" s="951"/>
      <c r="F305" s="96"/>
      <c r="G305" s="96"/>
      <c r="H305" s="217"/>
    </row>
    <row r="306" spans="1:8" ht="15.5" hidden="1" x14ac:dyDescent="0.25">
      <c r="A306" s="218"/>
      <c r="B306" s="947"/>
      <c r="C306" s="82"/>
      <c r="D306" s="287"/>
      <c r="E306" s="951"/>
      <c r="F306" s="96"/>
      <c r="G306" s="96"/>
      <c r="H306" s="217"/>
    </row>
    <row r="307" spans="1:8" ht="15.5" hidden="1" x14ac:dyDescent="0.25">
      <c r="A307" s="218"/>
      <c r="B307" s="73"/>
      <c r="C307" s="82"/>
      <c r="D307" s="287"/>
      <c r="E307" s="98"/>
      <c r="F307" s="96"/>
      <c r="G307" s="96"/>
      <c r="H307" s="217"/>
    </row>
    <row r="308" spans="1:8" ht="15.5" hidden="1" x14ac:dyDescent="0.25">
      <c r="A308" s="218"/>
      <c r="B308" s="989"/>
      <c r="C308" s="990"/>
      <c r="D308" s="991"/>
      <c r="E308" s="992"/>
      <c r="F308" s="96"/>
      <c r="G308" s="96"/>
      <c r="H308" s="217"/>
    </row>
    <row r="309" spans="1:8" ht="15.5" hidden="1" x14ac:dyDescent="0.25">
      <c r="A309" s="218"/>
      <c r="B309" s="203"/>
      <c r="C309" s="990"/>
      <c r="D309" s="991"/>
      <c r="E309" s="992"/>
      <c r="F309" s="96"/>
      <c r="G309" s="96"/>
      <c r="H309" s="217"/>
    </row>
    <row r="310" spans="1:8" ht="15.5" hidden="1" x14ac:dyDescent="0.25">
      <c r="A310" s="218"/>
      <c r="B310" s="1027"/>
      <c r="C310" s="990"/>
      <c r="D310" s="991"/>
      <c r="E310" s="992"/>
      <c r="F310" s="96"/>
      <c r="G310" s="96"/>
      <c r="H310" s="217"/>
    </row>
    <row r="311" spans="1:8" ht="15.5" hidden="1" x14ac:dyDescent="0.25">
      <c r="A311" s="218"/>
      <c r="B311" s="1027"/>
      <c r="C311" s="990"/>
      <c r="D311" s="991"/>
      <c r="E311" s="992"/>
      <c r="F311" s="96"/>
      <c r="G311" s="96"/>
      <c r="H311" s="217"/>
    </row>
    <row r="312" spans="1:8" ht="15.5" hidden="1" x14ac:dyDescent="0.25">
      <c r="A312" s="218"/>
      <c r="B312" s="1027"/>
      <c r="C312" s="1105"/>
      <c r="D312" s="1106"/>
      <c r="E312" s="1107"/>
      <c r="F312" s="96"/>
      <c r="G312" s="96"/>
      <c r="H312" s="217"/>
    </row>
    <row r="313" spans="1:8" ht="15.5" hidden="1" x14ac:dyDescent="0.25">
      <c r="A313" s="218"/>
      <c r="B313" s="1112"/>
      <c r="C313" s="1105"/>
      <c r="D313" s="1106"/>
      <c r="E313" s="1107"/>
      <c r="F313" s="96"/>
      <c r="G313" s="96"/>
      <c r="H313" s="217"/>
    </row>
    <row r="314" spans="1:8" ht="15.5" hidden="1" x14ac:dyDescent="0.25">
      <c r="A314" s="218"/>
      <c r="B314" s="1112"/>
      <c r="C314" s="1105"/>
      <c r="D314" s="1106"/>
      <c r="E314" s="1107"/>
      <c r="F314" s="96"/>
      <c r="G314" s="96"/>
      <c r="H314" s="217"/>
    </row>
    <row r="315" spans="1:8" ht="15.5" hidden="1" x14ac:dyDescent="0.25">
      <c r="A315" s="218"/>
      <c r="B315" s="1112"/>
      <c r="C315" s="1105"/>
      <c r="D315" s="1106"/>
      <c r="E315" s="1107"/>
      <c r="F315" s="96"/>
      <c r="G315" s="96"/>
      <c r="H315" s="217"/>
    </row>
    <row r="316" spans="1:8" ht="15.5" hidden="1" x14ac:dyDescent="0.25">
      <c r="A316" s="218"/>
      <c r="B316" s="1121"/>
      <c r="C316" s="1122"/>
      <c r="D316" s="1123"/>
      <c r="E316" s="1124"/>
      <c r="F316" s="96"/>
      <c r="G316" s="96"/>
      <c r="H316" s="217"/>
    </row>
    <row r="317" spans="1:8" ht="15.5" hidden="1" x14ac:dyDescent="0.25">
      <c r="A317" s="218"/>
      <c r="B317" s="1121"/>
      <c r="C317" s="1122"/>
      <c r="D317" s="1123"/>
      <c r="E317" s="1124"/>
      <c r="F317" s="96"/>
      <c r="G317" s="96"/>
      <c r="H317" s="217"/>
    </row>
    <row r="318" spans="1:8" ht="15.5" hidden="1" x14ac:dyDescent="0.25">
      <c r="A318" s="218"/>
      <c r="B318" s="1121"/>
      <c r="C318" s="1122"/>
      <c r="D318" s="1123"/>
      <c r="E318" s="1124"/>
      <c r="F318" s="96"/>
      <c r="G318" s="96"/>
      <c r="H318" s="217"/>
    </row>
    <row r="319" spans="1:8" ht="15.5" hidden="1" x14ac:dyDescent="0.25">
      <c r="A319" s="218"/>
      <c r="B319" s="1121"/>
      <c r="C319" s="1122"/>
      <c r="D319" s="1123"/>
      <c r="E319" s="1124"/>
      <c r="F319" s="96"/>
      <c r="G319" s="96"/>
      <c r="H319" s="217"/>
    </row>
    <row r="320" spans="1:8" ht="15.5" hidden="1" x14ac:dyDescent="0.25">
      <c r="A320" s="218"/>
      <c r="B320" s="1121"/>
      <c r="C320" s="1122"/>
      <c r="D320" s="1123"/>
      <c r="E320" s="1124"/>
      <c r="F320" s="96"/>
      <c r="G320" s="96"/>
      <c r="H320" s="217"/>
    </row>
    <row r="321" spans="1:8" ht="15.5" hidden="1" x14ac:dyDescent="0.25">
      <c r="A321" s="218"/>
      <c r="B321" s="1145"/>
      <c r="C321" s="1146"/>
      <c r="D321" s="1147"/>
      <c r="E321" s="1148"/>
      <c r="F321" s="96"/>
      <c r="G321" s="96"/>
      <c r="H321" s="217"/>
    </row>
    <row r="322" spans="1:8" ht="15.5" x14ac:dyDescent="0.25">
      <c r="A322" s="218"/>
      <c r="B322" s="288" t="s">
        <v>167</v>
      </c>
      <c r="C322" s="85">
        <f>SUM(C290:C312)</f>
        <v>0</v>
      </c>
      <c r="D322" s="85">
        <f>SUM(D290:D307)</f>
        <v>0</v>
      </c>
      <c r="E322" s="236">
        <f>SUM(E290:E291:E321)</f>
        <v>97.444970650000002</v>
      </c>
      <c r="F322" s="96"/>
      <c r="G322" s="96"/>
      <c r="H322" s="75"/>
    </row>
    <row r="323" spans="1:8" ht="19.5" customHeight="1" x14ac:dyDescent="0.25">
      <c r="A323" s="218"/>
      <c r="B323" s="283"/>
      <c r="C323" s="86"/>
      <c r="D323" s="86"/>
      <c r="E323" s="219"/>
      <c r="F323" s="96"/>
      <c r="G323" s="96"/>
      <c r="H323" s="75"/>
    </row>
    <row r="324" spans="1:8" ht="31.5" customHeight="1" x14ac:dyDescent="0.25">
      <c r="A324" s="218"/>
      <c r="B324" s="288" t="s">
        <v>1375</v>
      </c>
      <c r="C324" s="85">
        <f>C322+C285</f>
        <v>0</v>
      </c>
      <c r="D324" s="85">
        <f>D322+D285</f>
        <v>0</v>
      </c>
      <c r="E324" s="236">
        <f>E322+E285</f>
        <v>168.59329786000001</v>
      </c>
      <c r="F324" s="61"/>
      <c r="G324" s="96"/>
      <c r="H324" s="75"/>
    </row>
    <row r="325" spans="1:8" ht="15" customHeight="1" x14ac:dyDescent="0.25">
      <c r="A325" s="218"/>
      <c r="F325" s="96"/>
      <c r="G325" s="96"/>
    </row>
    <row r="326" spans="1:8" ht="14.25" customHeight="1" x14ac:dyDescent="0.25">
      <c r="B326" s="290"/>
      <c r="C326" s="174"/>
      <c r="D326" s="313"/>
      <c r="E326" s="174"/>
    </row>
    <row r="327" spans="1:8" ht="25.5" customHeight="1" x14ac:dyDescent="0.25">
      <c r="A327" s="218"/>
      <c r="B327" s="1165" t="s">
        <v>836</v>
      </c>
      <c r="C327" s="1165"/>
      <c r="D327" s="1165"/>
      <c r="E327" s="1165"/>
      <c r="F327" s="1165"/>
      <c r="G327" s="1165"/>
      <c r="H327" s="1165"/>
    </row>
    <row r="328" spans="1:8" ht="15" customHeight="1" x14ac:dyDescent="0.25">
      <c r="B328" s="220" t="s">
        <v>837</v>
      </c>
      <c r="C328" s="220" t="s">
        <v>68</v>
      </c>
      <c r="D328" s="65" t="s">
        <v>248</v>
      </c>
      <c r="E328" s="65" t="s">
        <v>123</v>
      </c>
      <c r="F328" s="534"/>
      <c r="G328" s="534"/>
      <c r="H328" s="534"/>
    </row>
    <row r="329" spans="1:8" ht="24.75" hidden="1" customHeight="1" x14ac:dyDescent="0.25">
      <c r="B329" s="314"/>
      <c r="C329" s="82"/>
      <c r="D329" s="82"/>
      <c r="E329" s="503"/>
      <c r="F329" s="534"/>
      <c r="G329" s="534"/>
      <c r="H329" s="534"/>
    </row>
    <row r="330" spans="1:8" ht="27.75" hidden="1" customHeight="1" x14ac:dyDescent="0.25">
      <c r="B330" s="314" t="s">
        <v>412</v>
      </c>
      <c r="C330" s="82">
        <v>0</v>
      </c>
      <c r="D330" s="82">
        <v>0</v>
      </c>
      <c r="E330" s="503">
        <v>0</v>
      </c>
      <c r="F330" s="534"/>
      <c r="G330" s="534"/>
      <c r="H330" s="534"/>
    </row>
    <row r="331" spans="1:8" ht="27.75" hidden="1" customHeight="1" x14ac:dyDescent="0.25">
      <c r="B331" s="314" t="s">
        <v>413</v>
      </c>
      <c r="C331" s="82">
        <v>0</v>
      </c>
      <c r="D331" s="82">
        <v>0</v>
      </c>
      <c r="E331" s="503">
        <v>0</v>
      </c>
      <c r="F331" s="534"/>
      <c r="G331" s="534"/>
      <c r="H331" s="534"/>
    </row>
    <row r="332" spans="1:8" ht="27.75" hidden="1" customHeight="1" x14ac:dyDescent="0.25">
      <c r="B332" s="314" t="s">
        <v>414</v>
      </c>
      <c r="C332" s="82">
        <v>0</v>
      </c>
      <c r="D332" s="82">
        <v>0</v>
      </c>
      <c r="E332" s="503">
        <v>0</v>
      </c>
      <c r="F332" s="285"/>
      <c r="G332" s="285"/>
      <c r="H332" s="285"/>
    </row>
    <row r="333" spans="1:8" ht="15" hidden="1" customHeight="1" x14ac:dyDescent="0.25">
      <c r="B333" s="73"/>
      <c r="C333" s="82"/>
      <c r="D333" s="82"/>
      <c r="E333" s="503"/>
    </row>
    <row r="334" spans="1:8" ht="24.75" customHeight="1" x14ac:dyDescent="0.25">
      <c r="B334" s="239" t="s">
        <v>6</v>
      </c>
      <c r="C334" s="85">
        <f>SUM(C329:C333)</f>
        <v>0</v>
      </c>
      <c r="D334" s="85">
        <f>SUM(D329:D333)</f>
        <v>0</v>
      </c>
      <c r="E334" s="289">
        <f>SUM(E329:E333)</f>
        <v>0</v>
      </c>
      <c r="F334" s="534"/>
      <c r="G334" s="534"/>
      <c r="H334" s="534"/>
    </row>
    <row r="335" spans="1:8" ht="24.75" customHeight="1" x14ac:dyDescent="0.25">
      <c r="B335" s="608"/>
      <c r="C335" s="78"/>
      <c r="D335" s="78"/>
      <c r="E335" s="95"/>
      <c r="F335" s="534"/>
      <c r="G335" s="534"/>
      <c r="H335" s="534"/>
    </row>
    <row r="336" spans="1:8" ht="24.75" customHeight="1" x14ac:dyDescent="0.25">
      <c r="B336" s="239" t="s">
        <v>144</v>
      </c>
      <c r="C336" s="85">
        <f>C332</f>
        <v>0</v>
      </c>
      <c r="D336" s="85">
        <f>D332</f>
        <v>0</v>
      </c>
      <c r="E336" s="524">
        <f>E332</f>
        <v>0</v>
      </c>
      <c r="F336" s="534"/>
      <c r="G336" s="534"/>
      <c r="H336" s="534"/>
    </row>
    <row r="337" spans="1:8" ht="24.75" customHeight="1" x14ac:dyDescent="0.25">
      <c r="B337" s="608"/>
      <c r="C337" s="78"/>
      <c r="D337" s="78"/>
      <c r="E337" s="95"/>
      <c r="F337" s="534"/>
      <c r="G337" s="534"/>
      <c r="H337" s="534"/>
    </row>
    <row r="338" spans="1:8" ht="35.25" customHeight="1" x14ac:dyDescent="0.25">
      <c r="B338" s="239" t="s">
        <v>410</v>
      </c>
      <c r="C338" s="85">
        <f>C334</f>
        <v>0</v>
      </c>
      <c r="D338" s="85">
        <f>D334</f>
        <v>0</v>
      </c>
      <c r="E338" s="524">
        <f>E334</f>
        <v>0</v>
      </c>
      <c r="F338" s="534"/>
      <c r="G338" s="534"/>
      <c r="H338" s="534"/>
    </row>
    <row r="339" spans="1:8" ht="24.75" customHeight="1" x14ac:dyDescent="0.25">
      <c r="B339" s="290"/>
      <c r="C339" s="86"/>
      <c r="D339" s="86"/>
      <c r="E339" s="174"/>
      <c r="F339" s="534"/>
      <c r="G339" s="534"/>
      <c r="H339" s="534"/>
    </row>
    <row r="340" spans="1:8" ht="15" customHeight="1" x14ac:dyDescent="0.25">
      <c r="B340" s="220" t="s">
        <v>411</v>
      </c>
      <c r="C340" s="85">
        <f>C338</f>
        <v>0</v>
      </c>
      <c r="D340" s="85">
        <f>D338</f>
        <v>0</v>
      </c>
      <c r="E340" s="524">
        <f>E338</f>
        <v>0</v>
      </c>
    </row>
    <row r="341" spans="1:8" ht="15" customHeight="1" x14ac:dyDescent="0.25">
      <c r="B341" s="290"/>
      <c r="C341" s="174"/>
      <c r="D341" s="313"/>
      <c r="E341" s="174"/>
    </row>
    <row r="342" spans="1:8" ht="15" customHeight="1" x14ac:dyDescent="0.25">
      <c r="B342" s="290"/>
      <c r="C342" s="174"/>
      <c r="D342" s="313"/>
      <c r="E342" s="174"/>
    </row>
    <row r="343" spans="1:8" ht="15" customHeight="1" x14ac:dyDescent="0.25">
      <c r="B343" s="290"/>
      <c r="C343" s="174"/>
      <c r="D343" s="313"/>
      <c r="E343" s="174"/>
    </row>
    <row r="344" spans="1:8" ht="25.5" customHeight="1" x14ac:dyDescent="0.25">
      <c r="A344" s="218"/>
      <c r="B344" s="1769" t="s">
        <v>838</v>
      </c>
      <c r="C344" s="1769"/>
      <c r="D344" s="1769"/>
      <c r="E344" s="1769"/>
      <c r="F344" s="1769"/>
      <c r="G344" s="1769"/>
      <c r="H344" s="1769"/>
    </row>
    <row r="346" spans="1:8" ht="45" customHeight="1" x14ac:dyDescent="0.25">
      <c r="B346" s="220" t="s">
        <v>245</v>
      </c>
      <c r="C346" s="220" t="s">
        <v>68</v>
      </c>
      <c r="D346" s="65" t="s">
        <v>42</v>
      </c>
      <c r="E346" s="65" t="s">
        <v>123</v>
      </c>
      <c r="F346" s="96"/>
      <c r="G346" s="96"/>
      <c r="H346" s="217"/>
    </row>
    <row r="347" spans="1:8" ht="15.5" hidden="1" x14ac:dyDescent="0.25">
      <c r="B347" s="314" t="s">
        <v>371</v>
      </c>
      <c r="C347" s="82">
        <v>0</v>
      </c>
      <c r="D347" s="82">
        <v>0</v>
      </c>
      <c r="E347" s="503">
        <v>0</v>
      </c>
    </row>
    <row r="348" spans="1:8" ht="31" x14ac:dyDescent="0.25">
      <c r="B348" s="239" t="s">
        <v>839</v>
      </c>
      <c r="C348" s="85">
        <f>SUM(C347)</f>
        <v>0</v>
      </c>
      <c r="D348" s="85">
        <f>SUM(D347)</f>
        <v>0</v>
      </c>
      <c r="E348" s="289">
        <f>SUM(E347)</f>
        <v>0</v>
      </c>
    </row>
    <row r="349" spans="1:8" ht="15.5" x14ac:dyDescent="0.25">
      <c r="B349" s="290"/>
      <c r="C349" s="86"/>
      <c r="D349" s="86"/>
      <c r="E349" s="174"/>
    </row>
    <row r="350" spans="1:8" ht="15.5" x14ac:dyDescent="0.25">
      <c r="B350" s="239" t="s">
        <v>144</v>
      </c>
      <c r="C350" s="85">
        <v>0</v>
      </c>
      <c r="D350" s="85">
        <v>0</v>
      </c>
      <c r="E350" s="289">
        <v>0</v>
      </c>
    </row>
    <row r="351" spans="1:8" ht="15" customHeight="1" x14ac:dyDescent="0.25">
      <c r="B351" s="286"/>
      <c r="C351" s="174"/>
      <c r="D351" s="86"/>
      <c r="E351" s="86"/>
    </row>
    <row r="352" spans="1:8" ht="51" customHeight="1" x14ac:dyDescent="0.25">
      <c r="B352" s="815" t="s">
        <v>345</v>
      </c>
      <c r="C352" s="85">
        <f>C348+C340+C350</f>
        <v>0</v>
      </c>
      <c r="D352" s="85">
        <f>D348+D340+D350</f>
        <v>0</v>
      </c>
      <c r="E352" s="524">
        <f>E348+E340+E350</f>
        <v>0</v>
      </c>
    </row>
    <row r="354" spans="1:8" ht="15" customHeight="1" x14ac:dyDescent="0.25">
      <c r="A354" s="218"/>
    </row>
    <row r="355" spans="1:8" ht="24.75" hidden="1" customHeight="1" x14ac:dyDescent="0.25">
      <c r="A355" s="218"/>
      <c r="B355" s="1764" t="s">
        <v>725</v>
      </c>
      <c r="C355" s="1768"/>
      <c r="D355" s="1768"/>
      <c r="E355" s="1768"/>
      <c r="F355" s="1768"/>
      <c r="G355" s="1768"/>
      <c r="H355" s="1767"/>
    </row>
    <row r="356" spans="1:8" ht="15" hidden="1" customHeight="1" x14ac:dyDescent="0.25">
      <c r="A356" s="218"/>
      <c r="B356" s="220" t="s">
        <v>245</v>
      </c>
      <c r="C356" s="220" t="s">
        <v>68</v>
      </c>
      <c r="D356" s="65" t="s">
        <v>248</v>
      </c>
      <c r="E356" s="65" t="s">
        <v>123</v>
      </c>
      <c r="F356" s="65" t="s">
        <v>43</v>
      </c>
      <c r="G356" s="65" t="s">
        <v>127</v>
      </c>
      <c r="H356" s="65" t="s">
        <v>44</v>
      </c>
    </row>
    <row r="357" spans="1:8" ht="15" hidden="1" customHeight="1" x14ac:dyDescent="0.25">
      <c r="A357" s="218"/>
      <c r="B357" s="73"/>
      <c r="C357" s="82">
        <v>0</v>
      </c>
      <c r="D357" s="82">
        <v>0</v>
      </c>
      <c r="E357" s="525">
        <v>0</v>
      </c>
      <c r="F357" s="84"/>
      <c r="G357" s="71">
        <v>0</v>
      </c>
      <c r="H357" s="72">
        <v>0</v>
      </c>
    </row>
    <row r="358" spans="1:8" ht="15" hidden="1" customHeight="1" x14ac:dyDescent="0.25">
      <c r="A358" s="218"/>
      <c r="B358" s="220" t="s">
        <v>45</v>
      </c>
      <c r="C358" s="85">
        <f>SUM(C357)</f>
        <v>0</v>
      </c>
      <c r="D358" s="85">
        <f>SUM(D357)</f>
        <v>0</v>
      </c>
      <c r="E358" s="524">
        <f>SUM(E357)</f>
        <v>0</v>
      </c>
      <c r="F358" s="84"/>
      <c r="G358" s="71"/>
      <c r="H358" s="72"/>
    </row>
    <row r="360" spans="1:8" ht="25.5" customHeight="1" x14ac:dyDescent="0.25">
      <c r="A360" s="218"/>
      <c r="B360" s="1769" t="s">
        <v>840</v>
      </c>
      <c r="C360" s="1769"/>
      <c r="D360" s="1769"/>
      <c r="E360" s="1769"/>
      <c r="F360" s="1769"/>
      <c r="G360" s="1769"/>
      <c r="H360" s="1769"/>
    </row>
    <row r="362" spans="1:8" ht="34.5" customHeight="1" x14ac:dyDescent="0.25">
      <c r="B362" s="220" t="s">
        <v>245</v>
      </c>
      <c r="C362" s="220" t="s">
        <v>68</v>
      </c>
      <c r="D362" s="65" t="s">
        <v>42</v>
      </c>
      <c r="E362" s="65" t="s">
        <v>123</v>
      </c>
      <c r="F362" s="65" t="s">
        <v>43</v>
      </c>
      <c r="G362" s="65" t="s">
        <v>127</v>
      </c>
      <c r="H362" s="65" t="s">
        <v>44</v>
      </c>
    </row>
    <row r="363" spans="1:8" ht="15.5" x14ac:dyDescent="0.25">
      <c r="B363" s="1385" t="s">
        <v>841</v>
      </c>
      <c r="C363" s="1383"/>
      <c r="D363" s="1384"/>
      <c r="E363" s="1384"/>
      <c r="F363" s="1384"/>
      <c r="G363" s="1384"/>
      <c r="H363" s="1384"/>
    </row>
    <row r="364" spans="1:8" ht="15.5" x14ac:dyDescent="0.25">
      <c r="B364" s="1385" t="s">
        <v>177</v>
      </c>
      <c r="C364" s="82"/>
      <c r="D364" s="82"/>
      <c r="E364" s="503"/>
      <c r="F364" s="287"/>
      <c r="G364" s="301"/>
      <c r="H364" s="301"/>
    </row>
    <row r="365" spans="1:8" ht="15.5" x14ac:dyDescent="0.25">
      <c r="B365" s="1385" t="s">
        <v>842</v>
      </c>
      <c r="C365" s="85"/>
      <c r="D365" s="85"/>
      <c r="E365" s="289"/>
    </row>
    <row r="366" spans="1:8" ht="15.5" x14ac:dyDescent="0.25">
      <c r="B366" s="290"/>
      <c r="C366" s="174"/>
      <c r="D366" s="313"/>
      <c r="E366" s="174"/>
    </row>
    <row r="367" spans="1:8" ht="18.75" customHeight="1" x14ac:dyDescent="0.25">
      <c r="B367" s="239" t="s">
        <v>843</v>
      </c>
      <c r="C367" s="85"/>
      <c r="D367" s="85"/>
      <c r="E367" s="524"/>
      <c r="F367" s="287"/>
      <c r="G367" s="301"/>
      <c r="H367" s="301"/>
    </row>
    <row r="368" spans="1:8" ht="18.75" customHeight="1" x14ac:dyDescent="0.25">
      <c r="B368" s="290"/>
      <c r="C368" s="86"/>
      <c r="D368" s="86"/>
      <c r="E368" s="174"/>
      <c r="G368" s="540"/>
      <c r="H368" s="540"/>
    </row>
    <row r="369" spans="1:10" ht="25.5" customHeight="1" x14ac:dyDescent="0.25">
      <c r="A369" s="218"/>
      <c r="B369" s="1769" t="s">
        <v>844</v>
      </c>
      <c r="C369" s="1769"/>
      <c r="D369" s="1769"/>
      <c r="E369" s="1769"/>
      <c r="F369" s="1769"/>
      <c r="G369" s="1769"/>
      <c r="H369" s="1769"/>
    </row>
    <row r="371" spans="1:10" ht="34.5" customHeight="1" x14ac:dyDescent="0.25">
      <c r="B371" s="220" t="s">
        <v>245</v>
      </c>
      <c r="C371" s="220" t="s">
        <v>68</v>
      </c>
      <c r="D371" s="65" t="s">
        <v>42</v>
      </c>
      <c r="E371" s="65" t="s">
        <v>123</v>
      </c>
      <c r="F371" s="65" t="s">
        <v>43</v>
      </c>
      <c r="G371" s="65" t="s">
        <v>127</v>
      </c>
      <c r="H371" s="65" t="s">
        <v>44</v>
      </c>
    </row>
    <row r="372" spans="1:10" ht="48" hidden="1" customHeight="1" x14ac:dyDescent="0.25">
      <c r="B372" s="314" t="s">
        <v>414</v>
      </c>
      <c r="C372" s="82">
        <v>0</v>
      </c>
      <c r="D372" s="82">
        <v>0</v>
      </c>
      <c r="E372" s="503">
        <v>0</v>
      </c>
      <c r="F372" s="287"/>
      <c r="G372" s="301"/>
      <c r="H372" s="301"/>
    </row>
    <row r="373" spans="1:10" ht="15.5" x14ac:dyDescent="0.25">
      <c r="B373" s="1388" t="s">
        <v>845</v>
      </c>
      <c r="C373" s="1386"/>
      <c r="D373" s="1386"/>
      <c r="E373" s="1387"/>
      <c r="F373" s="1389"/>
      <c r="G373" s="1390"/>
      <c r="H373" s="1390"/>
    </row>
    <row r="374" spans="1:10" ht="15.5" x14ac:dyDescent="0.25">
      <c r="B374" s="1388" t="s">
        <v>144</v>
      </c>
      <c r="C374" s="1386"/>
      <c r="D374" s="1386"/>
      <c r="E374" s="1387"/>
      <c r="F374" s="1389"/>
      <c r="G374" s="1390"/>
      <c r="H374" s="1390"/>
    </row>
    <row r="375" spans="1:10" ht="31" x14ac:dyDescent="0.25">
      <c r="B375" s="1388" t="s">
        <v>846</v>
      </c>
      <c r="C375" s="1391">
        <f>SUM(C372:C372)</f>
        <v>0</v>
      </c>
      <c r="D375" s="1391">
        <f>SUM(D372:D372)</f>
        <v>0</v>
      </c>
      <c r="E375" s="1392">
        <f>SUM(E372:E372)</f>
        <v>0</v>
      </c>
      <c r="F375" s="1389"/>
      <c r="G375" s="1389"/>
      <c r="H375" s="1389"/>
    </row>
    <row r="376" spans="1:10" ht="15.5" x14ac:dyDescent="0.25">
      <c r="B376" s="290"/>
      <c r="C376" s="174"/>
      <c r="D376" s="313"/>
      <c r="E376" s="174"/>
    </row>
    <row r="377" spans="1:10" ht="14.25" customHeight="1" x14ac:dyDescent="0.25">
      <c r="B377" s="285"/>
      <c r="C377" s="86"/>
      <c r="D377" s="86"/>
      <c r="E377" s="87"/>
    </row>
    <row r="378" spans="1:10" ht="15.75" customHeight="1" x14ac:dyDescent="0.25">
      <c r="B378" s="1769" t="s">
        <v>1506</v>
      </c>
      <c r="C378" s="1769"/>
      <c r="D378" s="1769"/>
      <c r="E378" s="1769"/>
      <c r="F378" s="1769"/>
      <c r="G378" s="1769"/>
      <c r="H378" s="1769"/>
    </row>
    <row r="379" spans="1:10" ht="15.75" customHeight="1" x14ac:dyDescent="0.25">
      <c r="B379" s="285"/>
      <c r="C379" s="86"/>
      <c r="D379" s="86"/>
      <c r="E379" s="87"/>
    </row>
    <row r="380" spans="1:10" ht="15.75" customHeight="1" x14ac:dyDescent="0.25">
      <c r="B380" s="220" t="s">
        <v>245</v>
      </c>
      <c r="C380" s="220" t="s">
        <v>68</v>
      </c>
      <c r="D380" s="65" t="s">
        <v>42</v>
      </c>
      <c r="E380" s="1384" t="s">
        <v>123</v>
      </c>
      <c r="F380" s="64"/>
      <c r="G380" s="64"/>
      <c r="H380" s="64"/>
      <c r="I380" s="61"/>
      <c r="J380" s="61"/>
    </row>
    <row r="381" spans="1:10" ht="15.75" hidden="1" customHeight="1" x14ac:dyDescent="0.25">
      <c r="B381" s="1150" t="s">
        <v>695</v>
      </c>
      <c r="C381" s="82"/>
      <c r="D381" s="82"/>
      <c r="E381" s="1393"/>
      <c r="F381" s="64"/>
      <c r="G381" s="64"/>
      <c r="H381" s="64"/>
      <c r="I381" s="61"/>
      <c r="J381" s="61"/>
    </row>
    <row r="382" spans="1:10" ht="15.75" hidden="1" customHeight="1" x14ac:dyDescent="0.25">
      <c r="B382" s="1150" t="s">
        <v>699</v>
      </c>
      <c r="C382" s="82"/>
      <c r="D382" s="82"/>
      <c r="E382" s="1393"/>
      <c r="F382" s="64"/>
      <c r="G382" s="64"/>
      <c r="H382" s="64"/>
      <c r="I382" s="61"/>
      <c r="J382" s="61"/>
    </row>
    <row r="383" spans="1:10" ht="15.75" hidden="1" customHeight="1" x14ac:dyDescent="0.25">
      <c r="B383" s="1150" t="s">
        <v>678</v>
      </c>
      <c r="C383" s="82"/>
      <c r="D383" s="82"/>
      <c r="E383" s="1393"/>
      <c r="F383" s="64"/>
      <c r="G383" s="64"/>
      <c r="H383" s="64"/>
      <c r="I383" s="61"/>
      <c r="J383" s="61"/>
    </row>
    <row r="384" spans="1:10" ht="15.5" x14ac:dyDescent="0.25">
      <c r="B384" s="989" t="s">
        <v>144</v>
      </c>
      <c r="C384" s="990">
        <v>143</v>
      </c>
      <c r="D384" s="990">
        <v>143</v>
      </c>
      <c r="E384" s="1393">
        <v>2665.6000678019996</v>
      </c>
      <c r="F384" s="64"/>
      <c r="G384" s="64"/>
      <c r="H384" s="64"/>
      <c r="I384" s="61"/>
      <c r="J384" s="61"/>
    </row>
    <row r="385" spans="2:10" ht="15.5" x14ac:dyDescent="0.25">
      <c r="B385" s="1395" t="s">
        <v>500</v>
      </c>
      <c r="C385" s="1386">
        <v>0</v>
      </c>
      <c r="D385" s="1386">
        <v>0</v>
      </c>
      <c r="E385" s="1393">
        <v>0</v>
      </c>
      <c r="F385" s="64"/>
      <c r="G385" s="64"/>
      <c r="H385" s="64"/>
      <c r="I385" s="61"/>
      <c r="J385" s="61"/>
    </row>
    <row r="386" spans="2:10" ht="15.5" x14ac:dyDescent="0.25">
      <c r="B386" s="284"/>
      <c r="C386" s="78"/>
      <c r="D386" s="78"/>
      <c r="E386" s="91"/>
      <c r="F386" s="64"/>
      <c r="G386" s="64"/>
      <c r="H386" s="64"/>
      <c r="I386" s="61"/>
      <c r="J386" s="61"/>
    </row>
    <row r="387" spans="2:10" ht="31" x14ac:dyDescent="0.25">
      <c r="B387" s="1385" t="s">
        <v>1507</v>
      </c>
      <c r="C387" s="1386">
        <f>C384</f>
        <v>143</v>
      </c>
      <c r="D387" s="1386">
        <f>D384</f>
        <v>143</v>
      </c>
      <c r="E387" s="1393">
        <f>E384</f>
        <v>2665.6000678019996</v>
      </c>
      <c r="F387" s="64"/>
      <c r="G387" s="64"/>
      <c r="H387" s="64"/>
      <c r="I387" s="61"/>
      <c r="J387" s="61"/>
    </row>
    <row r="388" spans="2:10" ht="15.5" x14ac:dyDescent="0.25">
      <c r="B388" s="1396"/>
      <c r="C388" s="1397"/>
      <c r="D388" s="1397"/>
      <c r="E388" s="1398"/>
      <c r="F388" s="64"/>
      <c r="G388" s="64"/>
      <c r="H388" s="64"/>
      <c r="I388" s="61"/>
      <c r="J388" s="61"/>
    </row>
    <row r="389" spans="2:10" ht="15.75" customHeight="1" x14ac:dyDescent="0.25">
      <c r="B389" s="1769" t="s">
        <v>1508</v>
      </c>
      <c r="C389" s="1769">
        <v>0</v>
      </c>
      <c r="D389" s="1769">
        <v>0</v>
      </c>
      <c r="E389" s="1769">
        <v>0</v>
      </c>
      <c r="F389" s="1769"/>
      <c r="G389" s="1769"/>
      <c r="H389" s="1769"/>
    </row>
    <row r="390" spans="2:10" ht="15.75" customHeight="1" x14ac:dyDescent="0.25">
      <c r="B390" s="220" t="s">
        <v>245</v>
      </c>
      <c r="C390" s="220" t="s">
        <v>68</v>
      </c>
      <c r="D390" s="65" t="s">
        <v>42</v>
      </c>
      <c r="E390" s="1384" t="s">
        <v>123</v>
      </c>
      <c r="F390" s="64"/>
      <c r="G390" s="64"/>
      <c r="H390" s="64"/>
      <c r="I390" s="61"/>
      <c r="J390" s="61"/>
    </row>
    <row r="391" spans="2:10" ht="15.5" x14ac:dyDescent="0.25">
      <c r="B391" s="1222" t="s">
        <v>144</v>
      </c>
      <c r="C391" s="82">
        <v>12</v>
      </c>
      <c r="D391" s="82">
        <v>12</v>
      </c>
      <c r="E391" s="1393">
        <v>252.37958354</v>
      </c>
      <c r="F391" s="64"/>
      <c r="G391" s="64"/>
      <c r="H391" s="64"/>
      <c r="I391" s="61"/>
      <c r="J391" s="61"/>
    </row>
    <row r="392" spans="2:10" ht="15.5" x14ac:dyDescent="0.25">
      <c r="B392" s="1385" t="s">
        <v>500</v>
      </c>
      <c r="C392" s="1386">
        <v>0</v>
      </c>
      <c r="D392" s="1386">
        <v>0</v>
      </c>
      <c r="E392" s="1393">
        <v>0</v>
      </c>
      <c r="F392" s="64"/>
      <c r="G392" s="64"/>
      <c r="H392" s="64"/>
      <c r="I392" s="61"/>
      <c r="J392" s="61"/>
    </row>
    <row r="393" spans="2:10" ht="31" x14ac:dyDescent="0.25">
      <c r="B393" s="1385" t="s">
        <v>1509</v>
      </c>
      <c r="C393" s="1386">
        <f>C391</f>
        <v>12</v>
      </c>
      <c r="D393" s="1386">
        <f>D391</f>
        <v>12</v>
      </c>
      <c r="E393" s="1393">
        <f>E391</f>
        <v>252.37958354</v>
      </c>
      <c r="F393" s="64"/>
      <c r="G393" s="64"/>
      <c r="H393" s="64"/>
      <c r="I393" s="61"/>
      <c r="J393" s="61"/>
    </row>
    <row r="394" spans="2:10" ht="15.5" x14ac:dyDescent="0.25">
      <c r="B394" s="283"/>
      <c r="C394" s="78"/>
      <c r="D394" s="78"/>
      <c r="E394" s="91"/>
      <c r="F394" s="64"/>
      <c r="G394" s="64"/>
      <c r="H394" s="64"/>
      <c r="I394" s="61"/>
      <c r="J394" s="61"/>
    </row>
    <row r="395" spans="2:10" ht="15.5" x14ac:dyDescent="0.25">
      <c r="B395" s="608"/>
      <c r="C395" s="78"/>
      <c r="D395" s="78"/>
      <c r="E395" s="95"/>
      <c r="G395" s="540"/>
      <c r="H395" s="540"/>
      <c r="I395" s="61"/>
      <c r="J395" s="61"/>
    </row>
    <row r="396" spans="2:10" ht="30.75" customHeight="1" x14ac:dyDescent="0.25">
      <c r="B396" s="1388" t="s">
        <v>1510</v>
      </c>
      <c r="C396" s="1391">
        <f>SUM(C387+C393)</f>
        <v>155</v>
      </c>
      <c r="D396" s="1391">
        <f>D387+D393</f>
        <v>155</v>
      </c>
      <c r="E396" s="1394">
        <f>E393+E387</f>
        <v>2917.9796513419997</v>
      </c>
      <c r="I396" s="61"/>
      <c r="J396" s="61"/>
    </row>
    <row r="397" spans="2:10" ht="15.75" customHeight="1" x14ac:dyDescent="0.25">
      <c r="B397" s="285"/>
      <c r="C397" s="86"/>
      <c r="D397" s="86"/>
      <c r="E397" s="87"/>
    </row>
    <row r="398" spans="2:10" ht="15.75" customHeight="1" x14ac:dyDescent="0.25">
      <c r="B398" s="285"/>
      <c r="C398" s="86"/>
      <c r="D398" s="86"/>
      <c r="E398" s="87"/>
    </row>
    <row r="399" spans="2:10" ht="15.75" customHeight="1" x14ac:dyDescent="0.25">
      <c r="B399" s="220" t="s">
        <v>847</v>
      </c>
      <c r="C399" s="220" t="s">
        <v>68</v>
      </c>
      <c r="D399" s="65" t="s">
        <v>42</v>
      </c>
      <c r="E399" s="65" t="s">
        <v>123</v>
      </c>
    </row>
    <row r="400" spans="2:10" ht="15.75" hidden="1" customHeight="1" x14ac:dyDescent="0.25">
      <c r="B400" s="1150"/>
      <c r="C400" s="82"/>
      <c r="D400" s="1147"/>
      <c r="E400" s="83"/>
    </row>
    <row r="401" spans="2:8" ht="15.75" hidden="1" customHeight="1" x14ac:dyDescent="0.25">
      <c r="B401" s="1150"/>
      <c r="C401" s="82"/>
      <c r="D401" s="1147"/>
      <c r="E401" s="83"/>
    </row>
    <row r="402" spans="2:8" ht="15.75" hidden="1" customHeight="1" x14ac:dyDescent="0.25">
      <c r="B402" s="1150"/>
      <c r="C402" s="82"/>
      <c r="D402" s="1147"/>
      <c r="E402" s="83"/>
    </row>
    <row r="403" spans="2:8" ht="15.75" hidden="1" customHeight="1" x14ac:dyDescent="0.25">
      <c r="B403" s="1149"/>
      <c r="C403" s="82"/>
      <c r="D403" s="1147"/>
      <c r="E403" s="83"/>
    </row>
    <row r="404" spans="2:8" ht="15.75" hidden="1" customHeight="1" x14ac:dyDescent="0.25">
      <c r="B404" s="1270"/>
      <c r="C404" s="82"/>
      <c r="D404" s="1147"/>
      <c r="E404" s="83"/>
    </row>
    <row r="405" spans="2:8" ht="15.75" hidden="1" customHeight="1" x14ac:dyDescent="0.25">
      <c r="B405" s="1149"/>
      <c r="C405" s="82"/>
      <c r="D405" s="1147"/>
      <c r="E405" s="83"/>
    </row>
    <row r="406" spans="2:8" ht="15.75" hidden="1" customHeight="1" x14ac:dyDescent="0.25">
      <c r="B406" s="314"/>
      <c r="C406" s="82"/>
      <c r="D406" s="82"/>
      <c r="E406" s="1151"/>
    </row>
    <row r="407" spans="2:8" ht="15.75" customHeight="1" x14ac:dyDescent="0.25">
      <c r="B407" s="1152"/>
      <c r="C407" s="1146"/>
      <c r="D407" s="1146"/>
      <c r="E407" s="1151"/>
    </row>
    <row r="408" spans="2:8" ht="15.75" customHeight="1" x14ac:dyDescent="0.25">
      <c r="B408" s="239" t="s">
        <v>848</v>
      </c>
      <c r="C408" s="85">
        <f>C406</f>
        <v>0</v>
      </c>
      <c r="D408" s="85">
        <f>D406</f>
        <v>0</v>
      </c>
      <c r="E408" s="289">
        <f>E400+E401+E402+E403+E404+E405+E406</f>
        <v>0</v>
      </c>
    </row>
    <row r="409" spans="2:8" ht="15.75" customHeight="1" x14ac:dyDescent="0.25">
      <c r="B409" s="285"/>
      <c r="C409" s="86"/>
      <c r="D409" s="86"/>
      <c r="E409" s="87"/>
    </row>
    <row r="410" spans="2:8" ht="15.75" customHeight="1" x14ac:dyDescent="0.25">
      <c r="B410" s="993" t="s">
        <v>849</v>
      </c>
      <c r="C410" s="994">
        <v>0</v>
      </c>
      <c r="D410" s="994">
        <v>0</v>
      </c>
      <c r="E410" s="995">
        <v>0</v>
      </c>
    </row>
    <row r="411" spans="2:8" ht="15.75" customHeight="1" x14ac:dyDescent="0.25">
      <c r="B411" s="285"/>
      <c r="C411" s="86"/>
      <c r="D411" s="86"/>
      <c r="E411" s="87"/>
    </row>
    <row r="412" spans="2:8" ht="15.75" customHeight="1" x14ac:dyDescent="0.25">
      <c r="B412" s="1769" t="s">
        <v>850</v>
      </c>
      <c r="C412" s="1769"/>
      <c r="D412" s="1769"/>
      <c r="E412" s="1769"/>
      <c r="F412" s="1769"/>
      <c r="G412" s="1769"/>
      <c r="H412" s="1769"/>
    </row>
    <row r="413" spans="2:8" ht="15.75" customHeight="1" x14ac:dyDescent="0.25">
      <c r="B413" s="285"/>
      <c r="C413" s="86"/>
      <c r="D413" s="86"/>
      <c r="E413" s="87"/>
    </row>
    <row r="414" spans="2:8" ht="15.75" customHeight="1" x14ac:dyDescent="0.25">
      <c r="B414" s="220" t="s">
        <v>245</v>
      </c>
      <c r="C414" s="220" t="s">
        <v>68</v>
      </c>
      <c r="D414" s="65" t="s">
        <v>42</v>
      </c>
      <c r="E414" s="65" t="s">
        <v>123</v>
      </c>
    </row>
    <row r="415" spans="2:8" ht="15.75" customHeight="1" x14ac:dyDescent="0.25">
      <c r="B415" s="993" t="s">
        <v>144</v>
      </c>
      <c r="C415" s="82">
        <v>0</v>
      </c>
      <c r="D415" s="82">
        <v>0</v>
      </c>
      <c r="E415" s="503">
        <v>0</v>
      </c>
    </row>
    <row r="416" spans="2:8" ht="15.75" customHeight="1" x14ac:dyDescent="0.25">
      <c r="B416" s="993" t="s">
        <v>500</v>
      </c>
      <c r="C416" s="994"/>
      <c r="D416" s="994"/>
      <c r="E416" s="997"/>
    </row>
    <row r="417" spans="1:16372" ht="15.75" customHeight="1" x14ac:dyDescent="0.25">
      <c r="B417" s="993" t="s">
        <v>851</v>
      </c>
      <c r="C417" s="994">
        <v>0</v>
      </c>
      <c r="D417" s="994">
        <v>0</v>
      </c>
      <c r="E417" s="995">
        <v>0</v>
      </c>
    </row>
    <row r="418" spans="1:16372" ht="15.75" customHeight="1" x14ac:dyDescent="0.25">
      <c r="B418" s="285"/>
      <c r="C418" s="86"/>
      <c r="D418" s="86"/>
      <c r="E418" s="87"/>
    </row>
    <row r="419" spans="1:16372" ht="15.75" customHeight="1" x14ac:dyDescent="0.25">
      <c r="B419" s="285"/>
      <c r="C419" s="86"/>
      <c r="D419" s="86"/>
      <c r="E419" s="87"/>
    </row>
    <row r="420" spans="1:16372" ht="32.5" customHeight="1" x14ac:dyDescent="0.25">
      <c r="B420" s="220" t="s">
        <v>852</v>
      </c>
      <c r="C420" s="220" t="s">
        <v>68</v>
      </c>
      <c r="D420" s="65" t="s">
        <v>42</v>
      </c>
      <c r="E420" s="65" t="s">
        <v>123</v>
      </c>
    </row>
    <row r="421" spans="1:16372" ht="15.75" customHeight="1" x14ac:dyDescent="0.25">
      <c r="B421" s="314" t="s">
        <v>144</v>
      </c>
      <c r="C421" s="82">
        <v>0</v>
      </c>
      <c r="D421" s="82">
        <v>0</v>
      </c>
      <c r="E421" s="503">
        <v>0</v>
      </c>
    </row>
    <row r="422" spans="1:16372" ht="15.75" customHeight="1" x14ac:dyDescent="0.25">
      <c r="B422" s="996" t="s">
        <v>854</v>
      </c>
      <c r="C422" s="994"/>
      <c r="D422" s="994"/>
      <c r="E422" s="997"/>
    </row>
    <row r="423" spans="1:16372" ht="15.75" customHeight="1" x14ac:dyDescent="0.25"/>
    <row r="424" spans="1:16372" ht="15.75" customHeight="1" x14ac:dyDescent="0.25"/>
    <row r="425" spans="1:16372" ht="45.65" customHeight="1" x14ac:dyDescent="0.25">
      <c r="B425" s="993" t="s">
        <v>853</v>
      </c>
      <c r="C425" s="994">
        <v>0</v>
      </c>
      <c r="D425" s="994">
        <v>0</v>
      </c>
      <c r="E425" s="995">
        <f>E422</f>
        <v>0</v>
      </c>
    </row>
    <row r="426" spans="1:16372" ht="19.5" customHeight="1" x14ac:dyDescent="0.25">
      <c r="F426" s="60"/>
      <c r="G426" s="97"/>
    </row>
    <row r="427" spans="1:16372" ht="19.5" customHeight="1" x14ac:dyDescent="0.25">
      <c r="A427" s="1420"/>
      <c r="B427" s="1769" t="s">
        <v>953</v>
      </c>
      <c r="C427" s="1769"/>
      <c r="D427" s="1769"/>
      <c r="E427" s="1769"/>
      <c r="F427" s="1769"/>
      <c r="G427" s="1769"/>
      <c r="H427" s="1769"/>
      <c r="I427" s="1421"/>
      <c r="J427" s="1421"/>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c r="AK427" s="1420"/>
      <c r="AL427" s="1420"/>
      <c r="AM427" s="1420"/>
      <c r="AN427" s="1420"/>
      <c r="AO427" s="1420"/>
      <c r="AP427" s="1420"/>
      <c r="AQ427" s="1420"/>
      <c r="AR427" s="1420"/>
      <c r="AS427" s="1420"/>
      <c r="AT427" s="1420"/>
      <c r="AU427" s="1420"/>
      <c r="AV427" s="1420"/>
      <c r="AW427" s="1420"/>
      <c r="AX427" s="1420"/>
      <c r="AY427" s="1420"/>
      <c r="AZ427" s="1420"/>
      <c r="BA427" s="1420"/>
      <c r="BB427" s="1420"/>
      <c r="BC427" s="1420"/>
      <c r="BD427" s="1420"/>
      <c r="BE427" s="1420"/>
      <c r="BF427" s="1420"/>
      <c r="BG427" s="1420"/>
      <c r="BH427" s="1420"/>
      <c r="BI427" s="1420"/>
      <c r="BJ427" s="1420"/>
      <c r="BK427" s="1420"/>
      <c r="BL427" s="1420"/>
      <c r="BM427" s="1420"/>
      <c r="BN427" s="1420"/>
      <c r="BO427" s="1420"/>
      <c r="BP427" s="1420"/>
      <c r="BQ427" s="1420"/>
      <c r="BR427" s="1420"/>
      <c r="BS427" s="1420"/>
      <c r="BT427" s="1420"/>
      <c r="BU427" s="1420"/>
      <c r="BV427" s="1420"/>
      <c r="BW427" s="1420"/>
      <c r="BX427" s="1420"/>
      <c r="BY427" s="1420"/>
      <c r="BZ427" s="1420"/>
      <c r="CA427" s="1420"/>
      <c r="CB427" s="1420"/>
      <c r="CC427" s="1420"/>
      <c r="CD427" s="1420"/>
      <c r="CE427" s="1420"/>
      <c r="CF427" s="1420"/>
      <c r="CG427" s="1420"/>
      <c r="CH427" s="1420"/>
      <c r="CI427" s="1420"/>
      <c r="CJ427" s="1420"/>
      <c r="CK427" s="1420"/>
      <c r="CL427" s="1420"/>
      <c r="CM427" s="1420"/>
      <c r="CN427" s="1420"/>
      <c r="CO427" s="1420"/>
      <c r="CP427" s="1420"/>
      <c r="CQ427" s="1420"/>
      <c r="CR427" s="1420"/>
      <c r="CS427" s="1420"/>
      <c r="CT427" s="1420"/>
      <c r="CU427" s="1420"/>
      <c r="CV427" s="1420"/>
      <c r="CW427" s="1420"/>
      <c r="CX427" s="1420"/>
      <c r="CY427" s="1420"/>
      <c r="CZ427" s="1420"/>
      <c r="DA427" s="1420"/>
      <c r="DB427" s="1420"/>
      <c r="DC427" s="1420"/>
      <c r="DD427" s="1420"/>
      <c r="DE427" s="1420"/>
      <c r="DF427" s="1420"/>
      <c r="DG427" s="1420"/>
      <c r="DH427" s="1420"/>
      <c r="DI427" s="1420"/>
      <c r="DJ427" s="1420"/>
      <c r="DK427" s="1420"/>
      <c r="DL427" s="1420"/>
      <c r="DM427" s="1420"/>
      <c r="DN427" s="1420"/>
      <c r="DO427" s="1420"/>
      <c r="DP427" s="1420"/>
      <c r="DQ427" s="1420"/>
      <c r="DR427" s="1420"/>
      <c r="DS427" s="1420"/>
      <c r="DT427" s="1420"/>
      <c r="DU427" s="1420"/>
      <c r="DV427" s="1420"/>
      <c r="DW427" s="1420"/>
      <c r="DX427" s="1420"/>
      <c r="DY427" s="1420"/>
      <c r="DZ427" s="1420"/>
      <c r="EA427" s="1420"/>
      <c r="EB427" s="1420"/>
      <c r="EC427" s="1420"/>
      <c r="ED427" s="1420"/>
      <c r="EE427" s="1420"/>
      <c r="EF427" s="1420"/>
      <c r="EG427" s="1420"/>
      <c r="EH427" s="1420"/>
      <c r="EI427" s="1420"/>
      <c r="EJ427" s="1420"/>
      <c r="EK427" s="1420"/>
      <c r="EL427" s="1420"/>
      <c r="EM427" s="1420"/>
      <c r="EN427" s="1420"/>
      <c r="EO427" s="1420"/>
      <c r="EP427" s="1420"/>
      <c r="EQ427" s="1420"/>
      <c r="ER427" s="1420"/>
      <c r="ES427" s="1420"/>
      <c r="ET427" s="1420"/>
      <c r="EU427" s="1420"/>
      <c r="EV427" s="1420"/>
      <c r="EW427" s="1420"/>
      <c r="EX427" s="1420"/>
      <c r="EY427" s="1420"/>
      <c r="EZ427" s="1420"/>
      <c r="FA427" s="1420"/>
      <c r="FB427" s="1420"/>
      <c r="FC427" s="1420"/>
      <c r="FD427" s="1420"/>
      <c r="FE427" s="1420"/>
      <c r="FF427" s="1420"/>
      <c r="FG427" s="1420"/>
      <c r="FH427" s="1420"/>
      <c r="FI427" s="1420"/>
      <c r="FJ427" s="1420"/>
      <c r="FK427" s="1420"/>
      <c r="FL427" s="1420"/>
      <c r="FM427" s="1420"/>
      <c r="FN427" s="1420"/>
      <c r="FO427" s="1420"/>
      <c r="FP427" s="1420"/>
      <c r="FQ427" s="1420"/>
      <c r="FR427" s="1420"/>
      <c r="FS427" s="1420"/>
      <c r="FT427" s="1420"/>
      <c r="FU427" s="1420"/>
      <c r="FV427" s="1420"/>
      <c r="FW427" s="1420"/>
      <c r="FX427" s="1420"/>
      <c r="FY427" s="1420"/>
      <c r="FZ427" s="1420"/>
      <c r="GA427" s="1420"/>
      <c r="GB427" s="1420"/>
      <c r="GC427" s="1420"/>
      <c r="GD427" s="1420"/>
      <c r="GE427" s="1420"/>
      <c r="GF427" s="1420"/>
      <c r="GG427" s="1420"/>
      <c r="GH427" s="1420"/>
      <c r="GI427" s="1420"/>
      <c r="GJ427" s="1420"/>
      <c r="GK427" s="1420"/>
      <c r="GL427" s="1420"/>
      <c r="GM427" s="1420"/>
      <c r="GN427" s="1420"/>
      <c r="GO427" s="1420"/>
      <c r="GP427" s="1420"/>
      <c r="GQ427" s="1420"/>
      <c r="GR427" s="1420"/>
      <c r="GS427" s="1420"/>
      <c r="GT427" s="1420"/>
      <c r="GU427" s="1420"/>
      <c r="GV427" s="1420"/>
      <c r="GW427" s="1420"/>
      <c r="GX427" s="1420"/>
      <c r="GY427" s="1420"/>
      <c r="GZ427" s="1420"/>
      <c r="HA427" s="1420"/>
      <c r="HB427" s="1420"/>
      <c r="HC427" s="1420"/>
      <c r="HD427" s="1420"/>
      <c r="HE427" s="1420"/>
      <c r="HF427" s="1420"/>
      <c r="HG427" s="1420"/>
      <c r="HH427" s="1420"/>
      <c r="HI427" s="1420"/>
      <c r="HJ427" s="1420"/>
      <c r="HK427" s="1420"/>
      <c r="HL427" s="1420"/>
      <c r="HM427" s="1420"/>
      <c r="HN427" s="1420"/>
      <c r="HO427" s="1420"/>
      <c r="HP427" s="1420"/>
      <c r="HQ427" s="1420"/>
      <c r="HR427" s="1420"/>
      <c r="HS427" s="1420"/>
      <c r="HT427" s="1420"/>
      <c r="HU427" s="1420"/>
      <c r="HV427" s="1420"/>
      <c r="HW427" s="1420"/>
      <c r="HX427" s="1420"/>
      <c r="HY427" s="1420"/>
      <c r="HZ427" s="1420"/>
      <c r="IA427" s="1420"/>
      <c r="IB427" s="1420"/>
      <c r="IC427" s="1420"/>
      <c r="ID427" s="1420"/>
      <c r="IE427" s="1420"/>
      <c r="IF427" s="1420"/>
      <c r="IG427" s="1420"/>
      <c r="IH427" s="1420"/>
      <c r="II427" s="1420"/>
      <c r="IJ427" s="1420"/>
      <c r="IK427" s="1420"/>
      <c r="IL427" s="1420"/>
      <c r="IM427" s="1420"/>
      <c r="IN427" s="1420"/>
      <c r="IO427" s="1420"/>
      <c r="IP427" s="1420"/>
      <c r="IQ427" s="1420"/>
      <c r="IR427" s="1420"/>
      <c r="IS427" s="1420"/>
      <c r="IT427" s="1420"/>
      <c r="IU427" s="1420"/>
      <c r="IV427" s="1420"/>
      <c r="IW427" s="1420"/>
      <c r="IX427" s="1420"/>
      <c r="IY427" s="1420"/>
      <c r="IZ427" s="1420"/>
      <c r="JA427" s="1420"/>
      <c r="JB427" s="1420"/>
      <c r="JC427" s="1420"/>
      <c r="JD427" s="1420"/>
      <c r="JE427" s="1420"/>
      <c r="JF427" s="1420"/>
      <c r="JG427" s="1420"/>
      <c r="JH427" s="1420"/>
      <c r="JI427" s="1420"/>
      <c r="JJ427" s="1420"/>
      <c r="JK427" s="1420"/>
      <c r="JL427" s="1420"/>
      <c r="JM427" s="1420"/>
      <c r="JN427" s="1420"/>
      <c r="JO427" s="1420"/>
      <c r="JP427" s="1420"/>
      <c r="JQ427" s="1420"/>
      <c r="JR427" s="1420"/>
      <c r="JS427" s="1420"/>
      <c r="JT427" s="1420"/>
      <c r="JU427" s="1420"/>
      <c r="JV427" s="1420"/>
      <c r="JW427" s="1420"/>
      <c r="JX427" s="1420"/>
      <c r="JY427" s="1420"/>
      <c r="JZ427" s="1420"/>
      <c r="KA427" s="1420"/>
      <c r="KB427" s="1420"/>
      <c r="KC427" s="1420"/>
      <c r="KD427" s="1420"/>
      <c r="KE427" s="1420"/>
      <c r="KF427" s="1420"/>
      <c r="KG427" s="1420"/>
      <c r="KH427" s="1420"/>
      <c r="KI427" s="1420"/>
      <c r="KJ427" s="1420"/>
      <c r="KK427" s="1420"/>
      <c r="KL427" s="1420"/>
      <c r="KM427" s="1420"/>
      <c r="KN427" s="1420"/>
      <c r="KO427" s="1420"/>
      <c r="KP427" s="1420"/>
      <c r="KQ427" s="1420"/>
      <c r="KR427" s="1420"/>
      <c r="KS427" s="1420"/>
      <c r="KT427" s="1420"/>
      <c r="KU427" s="1420"/>
      <c r="KV427" s="1420"/>
      <c r="KW427" s="1420"/>
      <c r="KX427" s="1420"/>
      <c r="KY427" s="1420"/>
      <c r="KZ427" s="1420"/>
      <c r="LA427" s="1420"/>
      <c r="LB427" s="1420"/>
      <c r="LC427" s="1420"/>
      <c r="LD427" s="1420"/>
      <c r="LE427" s="1420"/>
      <c r="LF427" s="1420"/>
      <c r="LG427" s="1420"/>
      <c r="LH427" s="1420"/>
      <c r="LI427" s="1420"/>
      <c r="LJ427" s="1420"/>
      <c r="LK427" s="1420"/>
      <c r="LL427" s="1420"/>
      <c r="LM427" s="1420"/>
      <c r="LN427" s="1420"/>
      <c r="LO427" s="1420"/>
      <c r="LP427" s="1420"/>
      <c r="LQ427" s="1420"/>
      <c r="LR427" s="1420"/>
      <c r="LS427" s="1420"/>
      <c r="LT427" s="1420"/>
      <c r="LU427" s="1420"/>
      <c r="LV427" s="1420"/>
      <c r="LW427" s="1420"/>
      <c r="LX427" s="1420"/>
      <c r="LY427" s="1420"/>
      <c r="LZ427" s="1420"/>
      <c r="MA427" s="1420"/>
      <c r="MB427" s="1420"/>
      <c r="MC427" s="1420"/>
      <c r="MD427" s="1420"/>
      <c r="ME427" s="1420"/>
      <c r="MF427" s="1420"/>
      <c r="MG427" s="1420"/>
      <c r="MH427" s="1420"/>
      <c r="MI427" s="1420"/>
      <c r="MJ427" s="1420"/>
      <c r="MK427" s="1420"/>
      <c r="ML427" s="1420"/>
      <c r="MM427" s="1420"/>
      <c r="MN427" s="1420"/>
      <c r="MO427" s="1420"/>
      <c r="MP427" s="1420"/>
      <c r="MQ427" s="1420"/>
      <c r="MR427" s="1420"/>
      <c r="MS427" s="1420"/>
      <c r="MT427" s="1420"/>
      <c r="MU427" s="1420"/>
      <c r="MV427" s="1420"/>
      <c r="MW427" s="1420"/>
      <c r="MX427" s="1420"/>
      <c r="MY427" s="1420"/>
      <c r="MZ427" s="1420"/>
      <c r="NA427" s="1420"/>
      <c r="NB427" s="1420"/>
      <c r="NC427" s="1420"/>
      <c r="ND427" s="1420"/>
      <c r="NE427" s="1420"/>
      <c r="NF427" s="1420"/>
      <c r="NG427" s="1420"/>
      <c r="NH427" s="1420"/>
      <c r="NI427" s="1420"/>
      <c r="NJ427" s="1420"/>
      <c r="NK427" s="1420"/>
      <c r="NL427" s="1420"/>
      <c r="NM427" s="1420"/>
      <c r="NN427" s="1420"/>
      <c r="NO427" s="1420"/>
      <c r="NP427" s="1420"/>
      <c r="NQ427" s="1420"/>
      <c r="NR427" s="1420"/>
      <c r="NS427" s="1420"/>
      <c r="NT427" s="1420"/>
      <c r="NU427" s="1420"/>
      <c r="NV427" s="1420"/>
      <c r="NW427" s="1420"/>
      <c r="NX427" s="1420"/>
      <c r="NY427" s="1420"/>
      <c r="NZ427" s="1420"/>
      <c r="OA427" s="1420"/>
      <c r="OB427" s="1420"/>
      <c r="OC427" s="1420"/>
      <c r="OD427" s="1420"/>
      <c r="OE427" s="1420"/>
      <c r="OF427" s="1420"/>
      <c r="OG427" s="1420"/>
      <c r="OH427" s="1420"/>
      <c r="OI427" s="1420"/>
      <c r="OJ427" s="1420"/>
      <c r="OK427" s="1420"/>
      <c r="OL427" s="1420"/>
      <c r="OM427" s="1420"/>
      <c r="ON427" s="1420"/>
      <c r="OO427" s="1420"/>
      <c r="OP427" s="1420"/>
      <c r="OQ427" s="1420"/>
      <c r="OR427" s="1420"/>
      <c r="OS427" s="1420"/>
      <c r="OT427" s="1420"/>
      <c r="OU427" s="1420"/>
      <c r="OV427" s="1420"/>
      <c r="OW427" s="1420"/>
      <c r="OX427" s="1420"/>
      <c r="OY427" s="1420"/>
      <c r="OZ427" s="1420"/>
      <c r="PA427" s="1420"/>
      <c r="PB427" s="1420"/>
      <c r="PC427" s="1420"/>
      <c r="PD427" s="1420"/>
      <c r="PE427" s="1420"/>
      <c r="PF427" s="1420"/>
      <c r="PG427" s="1420"/>
      <c r="PH427" s="1420"/>
      <c r="PI427" s="1420"/>
      <c r="PJ427" s="1420"/>
      <c r="PK427" s="1420"/>
      <c r="PL427" s="1420"/>
      <c r="PM427" s="1420"/>
      <c r="PN427" s="1420"/>
      <c r="PO427" s="1420"/>
      <c r="PP427" s="1420"/>
      <c r="PQ427" s="1420"/>
      <c r="PR427" s="1420"/>
      <c r="PS427" s="1420"/>
      <c r="PT427" s="1420"/>
      <c r="PU427" s="1420"/>
      <c r="PV427" s="1420"/>
      <c r="PW427" s="1420"/>
      <c r="PX427" s="1420"/>
      <c r="PY427" s="1420"/>
      <c r="PZ427" s="1420"/>
      <c r="QA427" s="1420"/>
      <c r="QB427" s="1420"/>
      <c r="QC427" s="1420"/>
      <c r="QD427" s="1420"/>
      <c r="QE427" s="1420"/>
      <c r="QF427" s="1420"/>
      <c r="QG427" s="1420"/>
      <c r="QH427" s="1420"/>
      <c r="QI427" s="1420"/>
      <c r="QJ427" s="1420"/>
      <c r="QK427" s="1420"/>
      <c r="QL427" s="1420"/>
      <c r="QM427" s="1420"/>
      <c r="QN427" s="1420"/>
      <c r="QO427" s="1420"/>
      <c r="QP427" s="1420"/>
      <c r="QQ427" s="1420"/>
      <c r="QR427" s="1420"/>
      <c r="QS427" s="1420"/>
      <c r="QT427" s="1420"/>
      <c r="QU427" s="1420"/>
      <c r="QV427" s="1420"/>
      <c r="QW427" s="1420"/>
      <c r="QX427" s="1420"/>
      <c r="QY427" s="1420"/>
      <c r="QZ427" s="1420"/>
      <c r="RA427" s="1420"/>
      <c r="RB427" s="1420"/>
      <c r="RC427" s="1420"/>
      <c r="RD427" s="1420"/>
      <c r="RE427" s="1420"/>
      <c r="RF427" s="1420"/>
      <c r="RG427" s="1420"/>
      <c r="RH427" s="1420"/>
      <c r="RI427" s="1420"/>
      <c r="RJ427" s="1420"/>
      <c r="RK427" s="1420"/>
      <c r="RL427" s="1420"/>
      <c r="RM427" s="1420"/>
      <c r="RN427" s="1420"/>
      <c r="RO427" s="1420"/>
      <c r="RP427" s="1420"/>
      <c r="RQ427" s="1420"/>
      <c r="RR427" s="1420"/>
      <c r="RS427" s="1420"/>
      <c r="RT427" s="1420"/>
      <c r="RU427" s="1420"/>
      <c r="RV427" s="1420"/>
      <c r="RW427" s="1420"/>
      <c r="RX427" s="1420"/>
      <c r="RY427" s="1420"/>
      <c r="RZ427" s="1420"/>
      <c r="SA427" s="1420"/>
      <c r="SB427" s="1420"/>
      <c r="SC427" s="1420"/>
      <c r="SD427" s="1420"/>
      <c r="SE427" s="1420"/>
      <c r="SF427" s="1420"/>
      <c r="SG427" s="1420"/>
      <c r="SH427" s="1420"/>
      <c r="SI427" s="1420"/>
      <c r="SJ427" s="1420"/>
      <c r="SK427" s="1420"/>
      <c r="SL427" s="1420"/>
      <c r="SM427" s="1420"/>
      <c r="SN427" s="1420"/>
      <c r="SO427" s="1420"/>
      <c r="SP427" s="1420"/>
      <c r="SQ427" s="1420"/>
      <c r="SR427" s="1420"/>
      <c r="SS427" s="1420"/>
      <c r="ST427" s="1420"/>
      <c r="SU427" s="1420"/>
      <c r="SV427" s="1420"/>
      <c r="SW427" s="1420"/>
      <c r="SX427" s="1420"/>
      <c r="SY427" s="1420"/>
      <c r="SZ427" s="1420"/>
      <c r="TA427" s="1420"/>
      <c r="TB427" s="1420"/>
      <c r="TC427" s="1420"/>
      <c r="TD427" s="1420"/>
      <c r="TE427" s="1420"/>
      <c r="TF427" s="1420"/>
      <c r="TG427" s="1420"/>
      <c r="TH427" s="1420"/>
      <c r="TI427" s="1420"/>
      <c r="TJ427" s="1420"/>
      <c r="TK427" s="1420"/>
      <c r="TL427" s="1420"/>
      <c r="TM427" s="1420"/>
      <c r="TN427" s="1420"/>
      <c r="TO427" s="1420"/>
      <c r="TP427" s="1420"/>
      <c r="TQ427" s="1420"/>
      <c r="TR427" s="1420"/>
      <c r="TS427" s="1420"/>
      <c r="TT427" s="1420"/>
      <c r="TU427" s="1420"/>
      <c r="TV427" s="1420"/>
      <c r="TW427" s="1420"/>
      <c r="TX427" s="1420"/>
      <c r="TY427" s="1420"/>
      <c r="TZ427" s="1420"/>
      <c r="UA427" s="1420"/>
      <c r="UB427" s="1420"/>
      <c r="UC427" s="1420"/>
      <c r="UD427" s="1420"/>
      <c r="UE427" s="1420"/>
      <c r="UF427" s="1420"/>
      <c r="UG427" s="1420"/>
      <c r="UH427" s="1420"/>
      <c r="UI427" s="1420"/>
      <c r="UJ427" s="1420"/>
      <c r="UK427" s="1420"/>
      <c r="UL427" s="1420"/>
      <c r="UM427" s="1420"/>
      <c r="UN427" s="1420"/>
      <c r="UO427" s="1420"/>
      <c r="UP427" s="1420"/>
      <c r="UQ427" s="1420"/>
      <c r="UR427" s="1420"/>
      <c r="US427" s="1420"/>
      <c r="UT427" s="1420"/>
      <c r="UU427" s="1420"/>
      <c r="UV427" s="1420"/>
      <c r="UW427" s="1420"/>
      <c r="UX427" s="1420"/>
      <c r="UY427" s="1420"/>
      <c r="UZ427" s="1420"/>
      <c r="VA427" s="1420"/>
      <c r="VB427" s="1420"/>
      <c r="VC427" s="1420"/>
      <c r="VD427" s="1420"/>
      <c r="VE427" s="1420"/>
      <c r="VF427" s="1420"/>
      <c r="VG427" s="1420"/>
      <c r="VH427" s="1420"/>
      <c r="VI427" s="1420"/>
      <c r="VJ427" s="1420"/>
      <c r="VK427" s="1420"/>
      <c r="VL427" s="1420"/>
      <c r="VM427" s="1420"/>
      <c r="VN427" s="1420"/>
      <c r="VO427" s="1420"/>
      <c r="VP427" s="1420"/>
      <c r="VQ427" s="1420"/>
      <c r="VR427" s="1420"/>
      <c r="VS427" s="1420"/>
      <c r="VT427" s="1420"/>
      <c r="VU427" s="1420"/>
      <c r="VV427" s="1420"/>
      <c r="VW427" s="1420"/>
      <c r="VX427" s="1420"/>
      <c r="VY427" s="1420"/>
      <c r="VZ427" s="1420"/>
      <c r="WA427" s="1420"/>
      <c r="WB427" s="1420"/>
      <c r="WC427" s="1420"/>
      <c r="WD427" s="1420"/>
      <c r="WE427" s="1420"/>
      <c r="WF427" s="1420"/>
      <c r="WG427" s="1420"/>
      <c r="WH427" s="1420"/>
      <c r="WI427" s="1420"/>
      <c r="WJ427" s="1420"/>
      <c r="WK427" s="1420"/>
      <c r="WL427" s="1420"/>
      <c r="WM427" s="1420"/>
      <c r="WN427" s="1420"/>
      <c r="WO427" s="1420"/>
      <c r="WP427" s="1420"/>
      <c r="WQ427" s="1420"/>
      <c r="WR427" s="1420"/>
      <c r="WS427" s="1420"/>
      <c r="WT427" s="1420"/>
      <c r="WU427" s="1420"/>
      <c r="WV427" s="1420"/>
      <c r="WW427" s="1420"/>
      <c r="WX427" s="1420"/>
      <c r="WY427" s="1420"/>
      <c r="WZ427" s="1420"/>
      <c r="XA427" s="1420"/>
      <c r="XB427" s="1420"/>
      <c r="XC427" s="1420"/>
      <c r="XD427" s="1420"/>
      <c r="XE427" s="1420"/>
      <c r="XF427" s="1420"/>
      <c r="XG427" s="1420"/>
      <c r="XH427" s="1420"/>
      <c r="XI427" s="1420"/>
      <c r="XJ427" s="1420"/>
      <c r="XK427" s="1420"/>
      <c r="XL427" s="1420"/>
      <c r="XM427" s="1420"/>
      <c r="XN427" s="1420"/>
      <c r="XO427" s="1420"/>
      <c r="XP427" s="1420"/>
      <c r="XQ427" s="1420"/>
      <c r="XR427" s="1420"/>
      <c r="XS427" s="1420"/>
      <c r="XT427" s="1420"/>
      <c r="XU427" s="1420"/>
      <c r="XV427" s="1420"/>
      <c r="XW427" s="1420"/>
      <c r="XX427" s="1420"/>
      <c r="XY427" s="1420"/>
      <c r="XZ427" s="1420"/>
      <c r="YA427" s="1420"/>
      <c r="YB427" s="1420"/>
      <c r="YC427" s="1420"/>
      <c r="YD427" s="1420"/>
      <c r="YE427" s="1420"/>
      <c r="YF427" s="1420"/>
      <c r="YG427" s="1420"/>
      <c r="YH427" s="1420"/>
      <c r="YI427" s="1420"/>
      <c r="YJ427" s="1420"/>
      <c r="YK427" s="1420"/>
      <c r="YL427" s="1420"/>
      <c r="YM427" s="1420"/>
      <c r="YN427" s="1420"/>
      <c r="YO427" s="1420"/>
      <c r="YP427" s="1420"/>
      <c r="YQ427" s="1420"/>
      <c r="YR427" s="1420"/>
      <c r="YS427" s="1420"/>
      <c r="YT427" s="1420"/>
      <c r="YU427" s="1420"/>
      <c r="YV427" s="1420"/>
      <c r="YW427" s="1420"/>
      <c r="YX427" s="1420"/>
      <c r="YY427" s="1420"/>
      <c r="YZ427" s="1420"/>
      <c r="ZA427" s="1420"/>
      <c r="ZB427" s="1420"/>
      <c r="ZC427" s="1420"/>
      <c r="ZD427" s="1420"/>
      <c r="ZE427" s="1420"/>
      <c r="ZF427" s="1420"/>
      <c r="ZG427" s="1420"/>
      <c r="ZH427" s="1420"/>
      <c r="ZI427" s="1420"/>
      <c r="ZJ427" s="1420"/>
      <c r="ZK427" s="1420"/>
      <c r="ZL427" s="1420"/>
      <c r="ZM427" s="1420"/>
      <c r="ZN427" s="1420"/>
      <c r="ZO427" s="1420"/>
      <c r="ZP427" s="1420"/>
      <c r="ZQ427" s="1420"/>
      <c r="ZR427" s="1420"/>
      <c r="ZS427" s="1420"/>
      <c r="ZT427" s="1420"/>
      <c r="ZU427" s="1420"/>
      <c r="ZV427" s="1420"/>
      <c r="ZW427" s="1420"/>
      <c r="ZX427" s="1420"/>
      <c r="ZY427" s="1420"/>
      <c r="ZZ427" s="1420"/>
      <c r="AAA427" s="1420"/>
      <c r="AAB427" s="1420"/>
      <c r="AAC427" s="1420"/>
      <c r="AAD427" s="1420"/>
      <c r="AAE427" s="1420"/>
      <c r="AAF427" s="1420"/>
      <c r="AAG427" s="1420"/>
      <c r="AAH427" s="1420"/>
      <c r="AAI427" s="1420"/>
      <c r="AAJ427" s="1420"/>
      <c r="AAK427" s="1420"/>
      <c r="AAL427" s="1420"/>
      <c r="AAM427" s="1420"/>
      <c r="AAN427" s="1420"/>
      <c r="AAO427" s="1420"/>
      <c r="AAP427" s="1420"/>
      <c r="AAQ427" s="1420"/>
      <c r="AAR427" s="1420"/>
      <c r="AAS427" s="1420"/>
      <c r="AAT427" s="1420"/>
      <c r="AAU427" s="1420"/>
      <c r="AAV427" s="1420"/>
      <c r="AAW427" s="1420"/>
      <c r="AAX427" s="1420"/>
      <c r="AAY427" s="1420"/>
      <c r="AAZ427" s="1420"/>
      <c r="ABA427" s="1420"/>
      <c r="ABB427" s="1420"/>
      <c r="ABC427" s="1420"/>
      <c r="ABD427" s="1420"/>
      <c r="ABE427" s="1420"/>
      <c r="ABF427" s="1420"/>
      <c r="ABG427" s="1420"/>
      <c r="ABH427" s="1420"/>
      <c r="ABI427" s="1420"/>
      <c r="ABJ427" s="1420"/>
      <c r="ABK427" s="1420"/>
      <c r="ABL427" s="1420"/>
      <c r="ABM427" s="1420"/>
      <c r="ABN427" s="1420"/>
      <c r="ABO427" s="1420"/>
      <c r="ABP427" s="1420"/>
      <c r="ABQ427" s="1420"/>
      <c r="ABR427" s="1420"/>
      <c r="ABS427" s="1420"/>
      <c r="ABT427" s="1420"/>
      <c r="ABU427" s="1420"/>
      <c r="ABV427" s="1420"/>
      <c r="ABW427" s="1420"/>
      <c r="ABX427" s="1420"/>
      <c r="ABY427" s="1420"/>
      <c r="ABZ427" s="1420"/>
      <c r="ACA427" s="1420"/>
      <c r="ACB427" s="1420"/>
      <c r="ACC427" s="1420"/>
      <c r="ACD427" s="1420"/>
      <c r="ACE427" s="1420"/>
      <c r="ACF427" s="1420"/>
      <c r="ACG427" s="1420"/>
      <c r="ACH427" s="1420"/>
      <c r="ACI427" s="1420"/>
      <c r="ACJ427" s="1420"/>
      <c r="ACK427" s="1420"/>
      <c r="ACL427" s="1420"/>
      <c r="ACM427" s="1420"/>
      <c r="ACN427" s="1420"/>
      <c r="ACO427" s="1420"/>
      <c r="ACP427" s="1420"/>
      <c r="ACQ427" s="1420"/>
      <c r="ACR427" s="1420"/>
      <c r="ACS427" s="1420"/>
      <c r="ACT427" s="1420"/>
      <c r="ACU427" s="1420"/>
      <c r="ACV427" s="1420"/>
      <c r="ACW427" s="1420"/>
      <c r="ACX427" s="1420"/>
      <c r="ACY427" s="1420"/>
      <c r="ACZ427" s="1420"/>
      <c r="ADA427" s="1420"/>
      <c r="ADB427" s="1420"/>
      <c r="ADC427" s="1420"/>
      <c r="ADD427" s="1420"/>
      <c r="ADE427" s="1420"/>
      <c r="ADF427" s="1420"/>
      <c r="ADG427" s="1420"/>
      <c r="ADH427" s="1420"/>
      <c r="ADI427" s="1420"/>
      <c r="ADJ427" s="1420"/>
      <c r="ADK427" s="1420"/>
      <c r="ADL427" s="1420"/>
      <c r="ADM427" s="1420"/>
      <c r="ADN427" s="1420"/>
      <c r="ADO427" s="1420"/>
      <c r="ADP427" s="1420"/>
      <c r="ADQ427" s="1420"/>
      <c r="ADR427" s="1420"/>
      <c r="ADS427" s="1420"/>
      <c r="ADT427" s="1420"/>
      <c r="ADU427" s="1420"/>
      <c r="ADV427" s="1420"/>
      <c r="ADW427" s="1420"/>
      <c r="ADX427" s="1420"/>
      <c r="ADY427" s="1420"/>
      <c r="ADZ427" s="1420"/>
      <c r="AEA427" s="1420"/>
      <c r="AEB427" s="1420"/>
      <c r="AEC427" s="1420"/>
      <c r="AED427" s="1420"/>
      <c r="AEE427" s="1420"/>
      <c r="AEF427" s="1420"/>
      <c r="AEG427" s="1420"/>
      <c r="AEH427" s="1420"/>
      <c r="AEI427" s="1420"/>
      <c r="AEJ427" s="1420"/>
      <c r="AEK427" s="1420"/>
      <c r="AEL427" s="1420"/>
      <c r="AEM427" s="1420"/>
      <c r="AEN427" s="1420"/>
      <c r="AEO427" s="1420"/>
      <c r="AEP427" s="1420"/>
      <c r="AEQ427" s="1420"/>
      <c r="AER427" s="1420"/>
      <c r="AES427" s="1420"/>
      <c r="AET427" s="1420"/>
      <c r="AEU427" s="1420"/>
      <c r="AEV427" s="1420"/>
      <c r="AEW427" s="1420"/>
      <c r="AEX427" s="1420"/>
      <c r="AEY427" s="1420"/>
      <c r="AEZ427" s="1420"/>
      <c r="AFA427" s="1420"/>
      <c r="AFB427" s="1420"/>
      <c r="AFC427" s="1420"/>
      <c r="AFD427" s="1420"/>
      <c r="AFE427" s="1420"/>
      <c r="AFF427" s="1420"/>
      <c r="AFG427" s="1420"/>
      <c r="AFH427" s="1420"/>
      <c r="AFI427" s="1420"/>
      <c r="AFJ427" s="1420"/>
      <c r="AFK427" s="1420"/>
      <c r="AFL427" s="1420"/>
      <c r="AFM427" s="1420"/>
      <c r="AFN427" s="1420"/>
      <c r="AFO427" s="1420"/>
      <c r="AFP427" s="1420"/>
      <c r="AFQ427" s="1420"/>
      <c r="AFR427" s="1420"/>
      <c r="AFS427" s="1420"/>
      <c r="AFT427" s="1420"/>
      <c r="AFU427" s="1420"/>
      <c r="AFV427" s="1420"/>
      <c r="AFW427" s="1420"/>
      <c r="AFX427" s="1420"/>
      <c r="AFY427" s="1420"/>
      <c r="AFZ427" s="1420"/>
      <c r="AGA427" s="1420"/>
      <c r="AGB427" s="1420"/>
      <c r="AGC427" s="1420"/>
      <c r="AGD427" s="1420"/>
      <c r="AGE427" s="1420"/>
      <c r="AGF427" s="1420"/>
      <c r="AGG427" s="1420"/>
      <c r="AGH427" s="1420"/>
      <c r="AGI427" s="1420"/>
      <c r="AGJ427" s="1420"/>
      <c r="AGK427" s="1420"/>
      <c r="AGL427" s="1420"/>
      <c r="AGM427" s="1420"/>
      <c r="AGN427" s="1420"/>
      <c r="AGO427" s="1420"/>
      <c r="AGP427" s="1420"/>
      <c r="AGQ427" s="1420"/>
      <c r="AGR427" s="1420"/>
      <c r="AGS427" s="1420"/>
      <c r="AGT427" s="1420"/>
      <c r="AGU427" s="1420"/>
      <c r="AGV427" s="1420"/>
      <c r="AGW427" s="1420"/>
      <c r="AGX427" s="1420"/>
      <c r="AGY427" s="1420"/>
      <c r="AGZ427" s="1420"/>
      <c r="AHA427" s="1420"/>
      <c r="AHB427" s="1420"/>
      <c r="AHC427" s="1420"/>
      <c r="AHD427" s="1420"/>
      <c r="AHE427" s="1420"/>
      <c r="AHF427" s="1420"/>
      <c r="AHG427" s="1420"/>
      <c r="AHH427" s="1420"/>
      <c r="AHI427" s="1420"/>
      <c r="AHJ427" s="1420"/>
      <c r="AHK427" s="1420"/>
      <c r="AHL427" s="1420"/>
      <c r="AHM427" s="1420"/>
      <c r="AHN427" s="1420"/>
      <c r="AHO427" s="1420"/>
      <c r="AHP427" s="1420"/>
      <c r="AHQ427" s="1420"/>
      <c r="AHR427" s="1420"/>
      <c r="AHS427" s="1420"/>
      <c r="AHT427" s="1420"/>
      <c r="AHU427" s="1420"/>
      <c r="AHV427" s="1420"/>
      <c r="AHW427" s="1420"/>
      <c r="AHX427" s="1420"/>
      <c r="AHY427" s="1420"/>
      <c r="AHZ427" s="1420"/>
      <c r="AIA427" s="1420"/>
      <c r="AIB427" s="1420"/>
      <c r="AIC427" s="1420"/>
      <c r="AID427" s="1420"/>
      <c r="AIE427" s="1420"/>
      <c r="AIF427" s="1420"/>
      <c r="AIG427" s="1420"/>
      <c r="AIH427" s="1420"/>
      <c r="AII427" s="1420"/>
      <c r="AIJ427" s="1420"/>
      <c r="AIK427" s="1420"/>
      <c r="AIL427" s="1420"/>
      <c r="AIM427" s="1420"/>
      <c r="AIN427" s="1420"/>
      <c r="AIO427" s="1420"/>
      <c r="AIP427" s="1420"/>
      <c r="AIQ427" s="1420"/>
      <c r="AIR427" s="1420"/>
      <c r="AIS427" s="1420"/>
      <c r="AIT427" s="1420"/>
      <c r="AIU427" s="1420"/>
      <c r="AIV427" s="1420"/>
      <c r="AIW427" s="1420"/>
      <c r="AIX427" s="1420"/>
      <c r="AIY427" s="1420"/>
      <c r="AIZ427" s="1420"/>
      <c r="AJA427" s="1420"/>
      <c r="AJB427" s="1420"/>
      <c r="AJC427" s="1420"/>
      <c r="AJD427" s="1420"/>
      <c r="AJE427" s="1420"/>
      <c r="AJF427" s="1420"/>
      <c r="AJG427" s="1420"/>
      <c r="AJH427" s="1420"/>
      <c r="AJI427" s="1420"/>
      <c r="AJJ427" s="1420"/>
      <c r="AJK427" s="1420"/>
      <c r="AJL427" s="1420"/>
      <c r="AJM427" s="1420"/>
      <c r="AJN427" s="1420"/>
      <c r="AJO427" s="1420"/>
      <c r="AJP427" s="1420"/>
      <c r="AJQ427" s="1420"/>
      <c r="AJR427" s="1420"/>
      <c r="AJS427" s="1420"/>
      <c r="AJT427" s="1420"/>
      <c r="AJU427" s="1420"/>
      <c r="AJV427" s="1420"/>
      <c r="AJW427" s="1420"/>
      <c r="AJX427" s="1420"/>
      <c r="AJY427" s="1420"/>
      <c r="AJZ427" s="1420"/>
      <c r="AKA427" s="1420"/>
      <c r="AKB427" s="1420"/>
      <c r="AKC427" s="1420"/>
      <c r="AKD427" s="1420"/>
      <c r="AKE427" s="1420"/>
      <c r="AKF427" s="1420"/>
      <c r="AKG427" s="1420"/>
      <c r="AKH427" s="1420"/>
      <c r="AKI427" s="1420"/>
      <c r="AKJ427" s="1420"/>
      <c r="AKK427" s="1420"/>
      <c r="AKL427" s="1420"/>
      <c r="AKM427" s="1420"/>
      <c r="AKN427" s="1420"/>
      <c r="AKO427" s="1420"/>
      <c r="AKP427" s="1420"/>
      <c r="AKQ427" s="1420"/>
      <c r="AKR427" s="1420"/>
      <c r="AKS427" s="1420"/>
      <c r="AKT427" s="1420"/>
      <c r="AKU427" s="1420"/>
      <c r="AKV427" s="1420"/>
      <c r="AKW427" s="1420"/>
      <c r="AKX427" s="1420"/>
      <c r="AKY427" s="1420"/>
      <c r="AKZ427" s="1420"/>
      <c r="ALA427" s="1420"/>
      <c r="ALB427" s="1420"/>
      <c r="ALC427" s="1420"/>
      <c r="ALD427" s="1420"/>
      <c r="ALE427" s="1420"/>
      <c r="ALF427" s="1420"/>
      <c r="ALG427" s="1420"/>
      <c r="ALH427" s="1420"/>
      <c r="ALI427" s="1420"/>
      <c r="ALJ427" s="1420"/>
      <c r="ALK427" s="1420"/>
      <c r="ALL427" s="1420"/>
      <c r="ALM427" s="1420"/>
      <c r="ALN427" s="1420"/>
      <c r="ALO427" s="1420"/>
      <c r="ALP427" s="1420"/>
      <c r="ALQ427" s="1420"/>
      <c r="ALR427" s="1420"/>
      <c r="ALS427" s="1420"/>
      <c r="ALT427" s="1420"/>
      <c r="ALU427" s="1420"/>
      <c r="ALV427" s="1420"/>
      <c r="ALW427" s="1420"/>
      <c r="ALX427" s="1420"/>
      <c r="ALY427" s="1420"/>
      <c r="ALZ427" s="1420"/>
      <c r="AMA427" s="1420"/>
      <c r="AMB427" s="1420"/>
      <c r="AMC427" s="1420"/>
      <c r="AMD427" s="1420"/>
      <c r="AME427" s="1420"/>
      <c r="AMF427" s="1420"/>
      <c r="AMG427" s="1420"/>
      <c r="AMH427" s="1420"/>
      <c r="AMI427" s="1420"/>
      <c r="AMJ427" s="1420"/>
      <c r="AMK427" s="1420"/>
      <c r="AML427" s="1420"/>
      <c r="AMM427" s="1420"/>
      <c r="AMN427" s="1420"/>
      <c r="AMO427" s="1420"/>
      <c r="AMP427" s="1420"/>
      <c r="AMQ427" s="1420"/>
      <c r="AMR427" s="1420"/>
      <c r="AMS427" s="1420"/>
      <c r="AMT427" s="1420"/>
      <c r="AMU427" s="1420"/>
      <c r="AMV427" s="1420"/>
      <c r="AMW427" s="1420"/>
      <c r="AMX427" s="1420"/>
      <c r="AMY427" s="1420"/>
      <c r="AMZ427" s="1420"/>
      <c r="ANA427" s="1420"/>
      <c r="ANB427" s="1420"/>
      <c r="ANC427" s="1420"/>
      <c r="AND427" s="1420"/>
      <c r="ANE427" s="1420"/>
      <c r="ANF427" s="1420"/>
      <c r="ANG427" s="1420"/>
      <c r="ANH427" s="1420"/>
      <c r="ANI427" s="1420"/>
      <c r="ANJ427" s="1420"/>
      <c r="ANK427" s="1420"/>
      <c r="ANL427" s="1420"/>
      <c r="ANM427" s="1420"/>
      <c r="ANN427" s="1420"/>
      <c r="ANO427" s="1420"/>
      <c r="ANP427" s="1420"/>
      <c r="ANQ427" s="1420"/>
      <c r="ANR427" s="1420"/>
      <c r="ANS427" s="1420"/>
      <c r="ANT427" s="1420"/>
      <c r="ANU427" s="1420"/>
      <c r="ANV427" s="1420"/>
      <c r="ANW427" s="1420"/>
      <c r="ANX427" s="1420"/>
      <c r="ANY427" s="1420"/>
      <c r="ANZ427" s="1420"/>
      <c r="AOA427" s="1420"/>
      <c r="AOB427" s="1420"/>
      <c r="AOC427" s="1420"/>
      <c r="AOD427" s="1420"/>
      <c r="AOE427" s="1420"/>
      <c r="AOF427" s="1420"/>
      <c r="AOG427" s="1420"/>
      <c r="AOH427" s="1420"/>
      <c r="AOI427" s="1420"/>
      <c r="AOJ427" s="1420"/>
      <c r="AOK427" s="1420"/>
      <c r="AOL427" s="1420"/>
      <c r="AOM427" s="1420"/>
      <c r="AON427" s="1420"/>
      <c r="AOO427" s="1420"/>
      <c r="AOP427" s="1420"/>
      <c r="AOQ427" s="1420"/>
      <c r="AOR427" s="1420"/>
      <c r="AOS427" s="1420"/>
      <c r="AOT427" s="1420"/>
      <c r="AOU427" s="1420"/>
      <c r="AOV427" s="1420"/>
      <c r="AOW427" s="1420"/>
      <c r="AOX427" s="1420"/>
      <c r="AOY427" s="1420"/>
      <c r="AOZ427" s="1420"/>
      <c r="APA427" s="1420"/>
      <c r="APB427" s="1420"/>
      <c r="APC427" s="1420"/>
      <c r="APD427" s="1420"/>
      <c r="APE427" s="1420"/>
      <c r="APF427" s="1420"/>
      <c r="APG427" s="1420"/>
      <c r="APH427" s="1420"/>
      <c r="API427" s="1420"/>
      <c r="APJ427" s="1420"/>
      <c r="APK427" s="1420"/>
      <c r="APL427" s="1420"/>
      <c r="APM427" s="1420"/>
      <c r="APN427" s="1420"/>
      <c r="APO427" s="1420"/>
      <c r="APP427" s="1420"/>
      <c r="APQ427" s="1420"/>
      <c r="APR427" s="1420"/>
      <c r="APS427" s="1420"/>
      <c r="APT427" s="1420"/>
      <c r="APU427" s="1420"/>
      <c r="APV427" s="1420"/>
      <c r="APW427" s="1420"/>
      <c r="APX427" s="1420"/>
      <c r="APY427" s="1420"/>
      <c r="APZ427" s="1420"/>
      <c r="AQA427" s="1420"/>
      <c r="AQB427" s="1420"/>
      <c r="AQC427" s="1420"/>
      <c r="AQD427" s="1420"/>
      <c r="AQE427" s="1420"/>
      <c r="AQF427" s="1420"/>
      <c r="AQG427" s="1420"/>
      <c r="AQH427" s="1420"/>
      <c r="AQI427" s="1420"/>
      <c r="AQJ427" s="1420"/>
      <c r="AQK427" s="1420"/>
      <c r="AQL427" s="1420"/>
      <c r="AQM427" s="1420"/>
      <c r="AQN427" s="1420"/>
      <c r="AQO427" s="1420"/>
      <c r="AQP427" s="1420"/>
      <c r="AQQ427" s="1420"/>
      <c r="AQR427" s="1420"/>
      <c r="AQS427" s="1420"/>
      <c r="AQT427" s="1420"/>
      <c r="AQU427" s="1420"/>
      <c r="AQV427" s="1420"/>
      <c r="AQW427" s="1420"/>
      <c r="AQX427" s="1420"/>
      <c r="AQY427" s="1420"/>
      <c r="AQZ427" s="1420"/>
      <c r="ARA427" s="1420"/>
      <c r="ARB427" s="1420"/>
      <c r="ARC427" s="1420"/>
      <c r="ARD427" s="1420"/>
      <c r="ARE427" s="1420"/>
      <c r="ARF427" s="1420"/>
      <c r="ARG427" s="1420"/>
      <c r="ARH427" s="1420"/>
      <c r="ARI427" s="1420"/>
      <c r="ARJ427" s="1420"/>
      <c r="ARK427" s="1420"/>
      <c r="ARL427" s="1420"/>
      <c r="ARM427" s="1420"/>
      <c r="ARN427" s="1420"/>
      <c r="ARO427" s="1420"/>
      <c r="ARP427" s="1420"/>
      <c r="ARQ427" s="1420"/>
      <c r="ARR427" s="1420"/>
      <c r="ARS427" s="1420"/>
      <c r="ART427" s="1420"/>
      <c r="ARU427" s="1420"/>
      <c r="ARV427" s="1420"/>
      <c r="ARW427" s="1420"/>
      <c r="ARX427" s="1420"/>
      <c r="ARY427" s="1420"/>
      <c r="ARZ427" s="1420"/>
      <c r="ASA427" s="1420"/>
      <c r="ASB427" s="1420"/>
      <c r="ASC427" s="1420"/>
      <c r="ASD427" s="1420"/>
      <c r="ASE427" s="1420"/>
      <c r="ASF427" s="1420"/>
      <c r="ASG427" s="1420"/>
      <c r="ASH427" s="1420"/>
      <c r="ASI427" s="1420"/>
      <c r="ASJ427" s="1420"/>
      <c r="ASK427" s="1420"/>
      <c r="ASL427" s="1420"/>
      <c r="ASM427" s="1420"/>
      <c r="ASN427" s="1420"/>
      <c r="ASO427" s="1420"/>
      <c r="ASP427" s="1420"/>
      <c r="ASQ427" s="1420"/>
      <c r="ASR427" s="1420"/>
      <c r="ASS427" s="1420"/>
      <c r="AST427" s="1420"/>
      <c r="ASU427" s="1420"/>
      <c r="ASV427" s="1420"/>
      <c r="ASW427" s="1420"/>
      <c r="ASX427" s="1420"/>
      <c r="ASY427" s="1420"/>
      <c r="ASZ427" s="1420"/>
      <c r="ATA427" s="1420"/>
      <c r="ATB427" s="1420"/>
      <c r="ATC427" s="1420"/>
      <c r="ATD427" s="1420"/>
      <c r="ATE427" s="1420"/>
      <c r="ATF427" s="1420"/>
      <c r="ATG427" s="1420"/>
      <c r="ATH427" s="1420"/>
      <c r="ATI427" s="1420"/>
      <c r="ATJ427" s="1420"/>
      <c r="ATK427" s="1420"/>
      <c r="ATL427" s="1420"/>
      <c r="ATM427" s="1420"/>
      <c r="ATN427" s="1420"/>
      <c r="ATO427" s="1420"/>
      <c r="ATP427" s="1420"/>
      <c r="ATQ427" s="1420"/>
      <c r="ATR427" s="1420"/>
      <c r="ATS427" s="1420"/>
      <c r="ATT427" s="1420"/>
      <c r="ATU427" s="1420"/>
      <c r="ATV427" s="1420"/>
      <c r="ATW427" s="1420"/>
      <c r="ATX427" s="1420"/>
      <c r="ATY427" s="1420"/>
      <c r="ATZ427" s="1420"/>
      <c r="AUA427" s="1420"/>
      <c r="AUB427" s="1420"/>
      <c r="AUC427" s="1420"/>
      <c r="AUD427" s="1420"/>
      <c r="AUE427" s="1420"/>
      <c r="AUF427" s="1420"/>
      <c r="AUG427" s="1420"/>
      <c r="AUH427" s="1420"/>
      <c r="AUI427" s="1420"/>
      <c r="AUJ427" s="1420"/>
      <c r="AUK427" s="1420"/>
      <c r="AUL427" s="1420"/>
      <c r="AUM427" s="1420"/>
      <c r="AUN427" s="1420"/>
      <c r="AUO427" s="1420"/>
      <c r="AUP427" s="1420"/>
      <c r="AUQ427" s="1420"/>
      <c r="AUR427" s="1420"/>
      <c r="AUS427" s="1420"/>
      <c r="AUT427" s="1420"/>
      <c r="AUU427" s="1420"/>
      <c r="AUV427" s="1420"/>
      <c r="AUW427" s="1420"/>
      <c r="AUX427" s="1420"/>
      <c r="AUY427" s="1420"/>
      <c r="AUZ427" s="1420"/>
      <c r="AVA427" s="1420"/>
      <c r="AVB427" s="1420"/>
      <c r="AVC427" s="1420"/>
      <c r="AVD427" s="1420"/>
      <c r="AVE427" s="1420"/>
      <c r="AVF427" s="1420"/>
      <c r="AVG427" s="1420"/>
      <c r="AVH427" s="1420"/>
      <c r="AVI427" s="1420"/>
      <c r="AVJ427" s="1420"/>
      <c r="AVK427" s="1420"/>
      <c r="AVL427" s="1420"/>
      <c r="AVM427" s="1420"/>
      <c r="AVN427" s="1420"/>
      <c r="AVO427" s="1420"/>
      <c r="AVP427" s="1420"/>
      <c r="AVQ427" s="1420"/>
      <c r="AVR427" s="1420"/>
      <c r="AVS427" s="1420"/>
      <c r="AVT427" s="1420"/>
      <c r="AVU427" s="1420"/>
      <c r="AVV427" s="1420"/>
      <c r="AVW427" s="1420"/>
      <c r="AVX427" s="1420"/>
      <c r="AVY427" s="1420"/>
      <c r="AVZ427" s="1420"/>
      <c r="AWA427" s="1420"/>
      <c r="AWB427" s="1420"/>
      <c r="AWC427" s="1420"/>
      <c r="AWD427" s="1420"/>
      <c r="AWE427" s="1420"/>
      <c r="AWF427" s="1420"/>
      <c r="AWG427" s="1420"/>
      <c r="AWH427" s="1420"/>
      <c r="AWI427" s="1420"/>
      <c r="AWJ427" s="1420"/>
      <c r="AWK427" s="1420"/>
      <c r="AWL427" s="1420"/>
      <c r="AWM427" s="1420"/>
      <c r="AWN427" s="1420"/>
      <c r="AWO427" s="1420"/>
      <c r="AWP427" s="1420"/>
      <c r="AWQ427" s="1420"/>
      <c r="AWR427" s="1420"/>
      <c r="AWS427" s="1420"/>
      <c r="AWT427" s="1420"/>
      <c r="AWU427" s="1420"/>
      <c r="AWV427" s="1420"/>
      <c r="AWW427" s="1420"/>
      <c r="AWX427" s="1420"/>
      <c r="AWY427" s="1420"/>
      <c r="AWZ427" s="1420"/>
      <c r="AXA427" s="1420"/>
      <c r="AXB427" s="1420"/>
      <c r="AXC427" s="1420"/>
      <c r="AXD427" s="1420"/>
      <c r="AXE427" s="1420"/>
      <c r="AXF427" s="1420"/>
      <c r="AXG427" s="1420"/>
      <c r="AXH427" s="1420"/>
      <c r="AXI427" s="1420"/>
      <c r="AXJ427" s="1420"/>
      <c r="AXK427" s="1420"/>
      <c r="AXL427" s="1420"/>
      <c r="AXM427" s="1420"/>
      <c r="AXN427" s="1420"/>
      <c r="AXO427" s="1420"/>
      <c r="AXP427" s="1420"/>
      <c r="AXQ427" s="1420"/>
      <c r="AXR427" s="1420"/>
      <c r="AXS427" s="1420"/>
      <c r="AXT427" s="1420"/>
      <c r="AXU427" s="1420"/>
      <c r="AXV427" s="1420"/>
      <c r="AXW427" s="1420"/>
      <c r="AXX427" s="1420"/>
      <c r="AXY427" s="1420"/>
      <c r="AXZ427" s="1420"/>
      <c r="AYA427" s="1420"/>
      <c r="AYB427" s="1420"/>
      <c r="AYC427" s="1420"/>
      <c r="AYD427" s="1420"/>
      <c r="AYE427" s="1420"/>
      <c r="AYF427" s="1420"/>
      <c r="AYG427" s="1420"/>
      <c r="AYH427" s="1420"/>
      <c r="AYI427" s="1420"/>
      <c r="AYJ427" s="1420"/>
      <c r="AYK427" s="1420"/>
      <c r="AYL427" s="1420"/>
      <c r="AYM427" s="1420"/>
      <c r="AYN427" s="1420"/>
      <c r="AYO427" s="1420"/>
      <c r="AYP427" s="1420"/>
      <c r="AYQ427" s="1420"/>
      <c r="AYR427" s="1420"/>
      <c r="AYS427" s="1420"/>
      <c r="AYT427" s="1420"/>
      <c r="AYU427" s="1420"/>
      <c r="AYV427" s="1420"/>
      <c r="AYW427" s="1420"/>
      <c r="AYX427" s="1420"/>
      <c r="AYY427" s="1420"/>
      <c r="AYZ427" s="1420"/>
      <c r="AZA427" s="1420"/>
      <c r="AZB427" s="1420"/>
      <c r="AZC427" s="1420"/>
      <c r="AZD427" s="1420"/>
      <c r="AZE427" s="1420"/>
      <c r="AZF427" s="1420"/>
      <c r="AZG427" s="1420"/>
      <c r="AZH427" s="1420"/>
      <c r="AZI427" s="1420"/>
      <c r="AZJ427" s="1420"/>
      <c r="AZK427" s="1420"/>
      <c r="AZL427" s="1420"/>
      <c r="AZM427" s="1420"/>
      <c r="AZN427" s="1420"/>
      <c r="AZO427" s="1420"/>
      <c r="AZP427" s="1420"/>
      <c r="AZQ427" s="1420"/>
      <c r="AZR427" s="1420"/>
      <c r="AZS427" s="1420"/>
      <c r="AZT427" s="1420"/>
      <c r="AZU427" s="1420"/>
      <c r="AZV427" s="1420"/>
      <c r="AZW427" s="1420"/>
      <c r="AZX427" s="1420"/>
      <c r="AZY427" s="1420"/>
      <c r="AZZ427" s="1420"/>
      <c r="BAA427" s="1420"/>
      <c r="BAB427" s="1420"/>
      <c r="BAC427" s="1420"/>
      <c r="BAD427" s="1420"/>
      <c r="BAE427" s="1420"/>
      <c r="BAF427" s="1420"/>
      <c r="BAG427" s="1420"/>
      <c r="BAH427" s="1420"/>
      <c r="BAI427" s="1420"/>
      <c r="BAJ427" s="1420"/>
      <c r="BAK427" s="1420"/>
      <c r="BAL427" s="1420"/>
      <c r="BAM427" s="1420"/>
      <c r="BAN427" s="1420"/>
      <c r="BAO427" s="1420"/>
      <c r="BAP427" s="1420"/>
      <c r="BAQ427" s="1420"/>
      <c r="BAR427" s="1420"/>
      <c r="BAS427" s="1420"/>
      <c r="BAT427" s="1420"/>
      <c r="BAU427" s="1420"/>
      <c r="BAV427" s="1420"/>
      <c r="BAW427" s="1420"/>
      <c r="BAX427" s="1420"/>
      <c r="BAY427" s="1420"/>
      <c r="BAZ427" s="1420"/>
      <c r="BBA427" s="1420"/>
      <c r="BBB427" s="1420"/>
      <c r="BBC427" s="1420"/>
      <c r="BBD427" s="1420"/>
      <c r="BBE427" s="1420"/>
      <c r="BBF427" s="1420"/>
      <c r="BBG427" s="1420"/>
      <c r="BBH427" s="1420"/>
      <c r="BBI427" s="1420"/>
      <c r="BBJ427" s="1420"/>
      <c r="BBK427" s="1420"/>
      <c r="BBL427" s="1420"/>
      <c r="BBM427" s="1420"/>
      <c r="BBN427" s="1420"/>
      <c r="BBO427" s="1420"/>
      <c r="BBP427" s="1420"/>
      <c r="BBQ427" s="1420"/>
      <c r="BBR427" s="1420"/>
      <c r="BBS427" s="1420"/>
      <c r="BBT427" s="1420"/>
      <c r="BBU427" s="1420"/>
      <c r="BBV427" s="1420"/>
      <c r="BBW427" s="1420"/>
      <c r="BBX427" s="1420"/>
      <c r="BBY427" s="1420"/>
      <c r="BBZ427" s="1420"/>
      <c r="BCA427" s="1420"/>
      <c r="BCB427" s="1420"/>
      <c r="BCC427" s="1420"/>
      <c r="BCD427" s="1420"/>
      <c r="BCE427" s="1420"/>
      <c r="BCF427" s="1420"/>
      <c r="BCG427" s="1420"/>
      <c r="BCH427" s="1420"/>
      <c r="BCI427" s="1420"/>
      <c r="BCJ427" s="1420"/>
      <c r="BCK427" s="1420"/>
      <c r="BCL427" s="1420"/>
      <c r="BCM427" s="1420"/>
      <c r="BCN427" s="1420"/>
      <c r="BCO427" s="1420"/>
      <c r="BCP427" s="1420"/>
      <c r="BCQ427" s="1420"/>
      <c r="BCR427" s="1420"/>
      <c r="BCS427" s="1420"/>
      <c r="BCT427" s="1420"/>
      <c r="BCU427" s="1420"/>
      <c r="BCV427" s="1420"/>
      <c r="BCW427" s="1420"/>
      <c r="BCX427" s="1420"/>
      <c r="BCY427" s="1420"/>
      <c r="BCZ427" s="1420"/>
      <c r="BDA427" s="1420"/>
      <c r="BDB427" s="1420"/>
      <c r="BDC427" s="1420"/>
      <c r="BDD427" s="1420"/>
      <c r="BDE427" s="1420"/>
      <c r="BDF427" s="1420"/>
      <c r="BDG427" s="1420"/>
      <c r="BDH427" s="1420"/>
      <c r="BDI427" s="1420"/>
      <c r="BDJ427" s="1420"/>
      <c r="BDK427" s="1420"/>
      <c r="BDL427" s="1420"/>
      <c r="BDM427" s="1420"/>
      <c r="BDN427" s="1420"/>
      <c r="BDO427" s="1420"/>
      <c r="BDP427" s="1420"/>
      <c r="BDQ427" s="1420"/>
      <c r="BDR427" s="1420"/>
      <c r="BDS427" s="1420"/>
      <c r="BDT427" s="1420"/>
      <c r="BDU427" s="1420"/>
      <c r="BDV427" s="1420"/>
      <c r="BDW427" s="1420"/>
      <c r="BDX427" s="1420"/>
      <c r="BDY427" s="1420"/>
      <c r="BDZ427" s="1420"/>
      <c r="BEA427" s="1420"/>
      <c r="BEB427" s="1420"/>
      <c r="BEC427" s="1420"/>
      <c r="BED427" s="1420"/>
      <c r="BEE427" s="1420"/>
      <c r="BEF427" s="1420"/>
      <c r="BEG427" s="1420"/>
      <c r="BEH427" s="1420"/>
      <c r="BEI427" s="1420"/>
      <c r="BEJ427" s="1420"/>
      <c r="BEK427" s="1420"/>
      <c r="BEL427" s="1420"/>
      <c r="BEM427" s="1420"/>
      <c r="BEN427" s="1420"/>
      <c r="BEO427" s="1420"/>
      <c r="BEP427" s="1420"/>
      <c r="BEQ427" s="1420"/>
      <c r="BER427" s="1420"/>
      <c r="BES427" s="1420"/>
      <c r="BET427" s="1420"/>
      <c r="BEU427" s="1420"/>
      <c r="BEV427" s="1420"/>
      <c r="BEW427" s="1420"/>
      <c r="BEX427" s="1420"/>
      <c r="BEY427" s="1420"/>
      <c r="BEZ427" s="1420"/>
      <c r="BFA427" s="1420"/>
      <c r="BFB427" s="1420"/>
      <c r="BFC427" s="1420"/>
      <c r="BFD427" s="1420"/>
      <c r="BFE427" s="1420"/>
      <c r="BFF427" s="1420"/>
      <c r="BFG427" s="1420"/>
      <c r="BFH427" s="1420"/>
      <c r="BFI427" s="1420"/>
      <c r="BFJ427" s="1420"/>
      <c r="BFK427" s="1420"/>
      <c r="BFL427" s="1420"/>
      <c r="BFM427" s="1420"/>
      <c r="BFN427" s="1420"/>
      <c r="BFO427" s="1420"/>
      <c r="BFP427" s="1420"/>
      <c r="BFQ427" s="1420"/>
      <c r="BFR427" s="1420"/>
      <c r="BFS427" s="1420"/>
      <c r="BFT427" s="1420"/>
      <c r="BFU427" s="1420"/>
      <c r="BFV427" s="1420"/>
      <c r="BFW427" s="1420"/>
      <c r="BFX427" s="1420"/>
      <c r="BFY427" s="1420"/>
      <c r="BFZ427" s="1420"/>
      <c r="BGA427" s="1420"/>
      <c r="BGB427" s="1420"/>
      <c r="BGC427" s="1420"/>
      <c r="BGD427" s="1420"/>
      <c r="BGE427" s="1420"/>
      <c r="BGF427" s="1420"/>
      <c r="BGG427" s="1420"/>
      <c r="BGH427" s="1420"/>
      <c r="BGI427" s="1420"/>
      <c r="BGJ427" s="1420"/>
      <c r="BGK427" s="1420"/>
      <c r="BGL427" s="1420"/>
      <c r="BGM427" s="1420"/>
      <c r="BGN427" s="1420"/>
      <c r="BGO427" s="1420"/>
      <c r="BGP427" s="1420"/>
      <c r="BGQ427" s="1420"/>
      <c r="BGR427" s="1420"/>
      <c r="BGS427" s="1420"/>
      <c r="BGT427" s="1420"/>
      <c r="BGU427" s="1420"/>
      <c r="BGV427" s="1420"/>
      <c r="BGW427" s="1420"/>
      <c r="BGX427" s="1420"/>
      <c r="BGY427" s="1420"/>
      <c r="BGZ427" s="1420"/>
      <c r="BHA427" s="1420"/>
      <c r="BHB427" s="1420"/>
      <c r="BHC427" s="1420"/>
      <c r="BHD427" s="1420"/>
      <c r="BHE427" s="1420"/>
      <c r="BHF427" s="1420"/>
      <c r="BHG427" s="1420"/>
      <c r="BHH427" s="1420"/>
      <c r="BHI427" s="1420"/>
      <c r="BHJ427" s="1420"/>
      <c r="BHK427" s="1420"/>
      <c r="BHL427" s="1420"/>
      <c r="BHM427" s="1420"/>
      <c r="BHN427" s="1420"/>
      <c r="BHO427" s="1420"/>
      <c r="BHP427" s="1420"/>
      <c r="BHQ427" s="1420"/>
      <c r="BHR427" s="1420"/>
      <c r="BHS427" s="1420"/>
      <c r="BHT427" s="1420"/>
      <c r="BHU427" s="1420"/>
      <c r="BHV427" s="1420"/>
      <c r="BHW427" s="1420"/>
      <c r="BHX427" s="1420"/>
      <c r="BHY427" s="1420"/>
      <c r="BHZ427" s="1420"/>
      <c r="BIA427" s="1420"/>
      <c r="BIB427" s="1420"/>
      <c r="BIC427" s="1420"/>
      <c r="BID427" s="1420"/>
      <c r="BIE427" s="1420"/>
      <c r="BIF427" s="1420"/>
      <c r="BIG427" s="1420"/>
      <c r="BIH427" s="1420"/>
      <c r="BII427" s="1420"/>
      <c r="BIJ427" s="1420"/>
      <c r="BIK427" s="1420"/>
      <c r="BIL427" s="1420"/>
      <c r="BIM427" s="1420"/>
      <c r="BIN427" s="1420"/>
      <c r="BIO427" s="1420"/>
      <c r="BIP427" s="1420"/>
      <c r="BIQ427" s="1420"/>
      <c r="BIR427" s="1420"/>
      <c r="BIS427" s="1420"/>
      <c r="BIT427" s="1420"/>
      <c r="BIU427" s="1420"/>
      <c r="BIV427" s="1420"/>
      <c r="BIW427" s="1420"/>
      <c r="BIX427" s="1420"/>
      <c r="BIY427" s="1420"/>
      <c r="BIZ427" s="1420"/>
      <c r="BJA427" s="1420"/>
      <c r="BJB427" s="1420"/>
      <c r="BJC427" s="1420"/>
      <c r="BJD427" s="1420"/>
      <c r="BJE427" s="1420"/>
      <c r="BJF427" s="1420"/>
      <c r="BJG427" s="1420"/>
      <c r="BJH427" s="1420"/>
      <c r="BJI427" s="1420"/>
      <c r="BJJ427" s="1420"/>
      <c r="BJK427" s="1420"/>
      <c r="BJL427" s="1420"/>
      <c r="BJM427" s="1420"/>
      <c r="BJN427" s="1420"/>
      <c r="BJO427" s="1420"/>
      <c r="BJP427" s="1420"/>
      <c r="BJQ427" s="1420"/>
      <c r="BJR427" s="1420"/>
      <c r="BJS427" s="1420"/>
      <c r="BJT427" s="1420"/>
      <c r="BJU427" s="1420"/>
      <c r="BJV427" s="1420"/>
      <c r="BJW427" s="1420"/>
      <c r="BJX427" s="1420"/>
      <c r="BJY427" s="1420"/>
      <c r="BJZ427" s="1420"/>
      <c r="BKA427" s="1420"/>
      <c r="BKB427" s="1420"/>
      <c r="BKC427" s="1420"/>
      <c r="BKD427" s="1420"/>
      <c r="BKE427" s="1420"/>
      <c r="BKF427" s="1420"/>
      <c r="BKG427" s="1420"/>
      <c r="BKH427" s="1420"/>
      <c r="BKI427" s="1420"/>
      <c r="BKJ427" s="1420"/>
      <c r="BKK427" s="1420"/>
      <c r="BKL427" s="1420"/>
      <c r="BKM427" s="1420"/>
      <c r="BKN427" s="1420"/>
      <c r="BKO427" s="1420"/>
      <c r="BKP427" s="1420"/>
      <c r="BKQ427" s="1420"/>
      <c r="BKR427" s="1420"/>
      <c r="BKS427" s="1420"/>
      <c r="BKT427" s="1420"/>
      <c r="BKU427" s="1420"/>
      <c r="BKV427" s="1420"/>
      <c r="BKW427" s="1420"/>
      <c r="BKX427" s="1420"/>
      <c r="BKY427" s="1420"/>
      <c r="BKZ427" s="1420"/>
      <c r="BLA427" s="1420"/>
      <c r="BLB427" s="1420"/>
      <c r="BLC427" s="1420"/>
      <c r="BLD427" s="1420"/>
      <c r="BLE427" s="1420"/>
      <c r="BLF427" s="1420"/>
      <c r="BLG427" s="1420"/>
      <c r="BLH427" s="1420"/>
      <c r="BLI427" s="1420"/>
      <c r="BLJ427" s="1420"/>
      <c r="BLK427" s="1420"/>
      <c r="BLL427" s="1420"/>
      <c r="BLM427" s="1420"/>
      <c r="BLN427" s="1420"/>
      <c r="BLO427" s="1420"/>
      <c r="BLP427" s="1420"/>
      <c r="BLQ427" s="1420"/>
      <c r="BLR427" s="1420"/>
      <c r="BLS427" s="1420"/>
      <c r="BLT427" s="1420"/>
      <c r="BLU427" s="1420"/>
      <c r="BLV427" s="1420"/>
      <c r="BLW427" s="1420"/>
      <c r="BLX427" s="1420"/>
      <c r="BLY427" s="1420"/>
      <c r="BLZ427" s="1420"/>
      <c r="BMA427" s="1420"/>
      <c r="BMB427" s="1420"/>
      <c r="BMC427" s="1420"/>
      <c r="BMD427" s="1420"/>
      <c r="BME427" s="1420"/>
      <c r="BMF427" s="1420"/>
      <c r="BMG427" s="1420"/>
      <c r="BMH427" s="1420"/>
      <c r="BMI427" s="1420"/>
      <c r="BMJ427" s="1420"/>
      <c r="BMK427" s="1420"/>
      <c r="BML427" s="1420"/>
      <c r="BMM427" s="1420"/>
      <c r="BMN427" s="1420"/>
      <c r="BMO427" s="1420"/>
      <c r="BMP427" s="1420"/>
      <c r="BMQ427" s="1420"/>
      <c r="BMR427" s="1420"/>
      <c r="BMS427" s="1420"/>
      <c r="BMT427" s="1420"/>
      <c r="BMU427" s="1420"/>
      <c r="BMV427" s="1420"/>
      <c r="BMW427" s="1420"/>
      <c r="BMX427" s="1420"/>
      <c r="BMY427" s="1420"/>
      <c r="BMZ427" s="1420"/>
      <c r="BNA427" s="1420"/>
      <c r="BNB427" s="1420"/>
      <c r="BNC427" s="1420"/>
      <c r="BND427" s="1420"/>
      <c r="BNE427" s="1420"/>
      <c r="BNF427" s="1420"/>
      <c r="BNG427" s="1420"/>
      <c r="BNH427" s="1420"/>
      <c r="BNI427" s="1420"/>
      <c r="BNJ427" s="1420"/>
      <c r="BNK427" s="1420"/>
      <c r="BNL427" s="1420"/>
      <c r="BNM427" s="1420"/>
      <c r="BNN427" s="1420"/>
      <c r="BNO427" s="1420"/>
      <c r="BNP427" s="1420"/>
      <c r="BNQ427" s="1420"/>
      <c r="BNR427" s="1420"/>
      <c r="BNS427" s="1420"/>
      <c r="BNT427" s="1420"/>
      <c r="BNU427" s="1420"/>
      <c r="BNV427" s="1420"/>
      <c r="BNW427" s="1420"/>
      <c r="BNX427" s="1420"/>
      <c r="BNY427" s="1420"/>
      <c r="BNZ427" s="1420"/>
      <c r="BOA427" s="1420"/>
      <c r="BOB427" s="1420"/>
      <c r="BOC427" s="1420"/>
      <c r="BOD427" s="1420"/>
      <c r="BOE427" s="1420"/>
      <c r="BOF427" s="1420"/>
      <c r="BOG427" s="1420"/>
      <c r="BOH427" s="1420"/>
      <c r="BOI427" s="1420"/>
      <c r="BOJ427" s="1420"/>
      <c r="BOK427" s="1420"/>
      <c r="BOL427" s="1420"/>
      <c r="BOM427" s="1420"/>
      <c r="BON427" s="1420"/>
      <c r="BOO427" s="1420"/>
      <c r="BOP427" s="1420"/>
      <c r="BOQ427" s="1420"/>
      <c r="BOR427" s="1420"/>
      <c r="BOS427" s="1420"/>
      <c r="BOT427" s="1420"/>
      <c r="BOU427" s="1420"/>
      <c r="BOV427" s="1420"/>
      <c r="BOW427" s="1420"/>
      <c r="BOX427" s="1420"/>
      <c r="BOY427" s="1420"/>
      <c r="BOZ427" s="1420"/>
      <c r="BPA427" s="1420"/>
      <c r="BPB427" s="1420"/>
      <c r="BPC427" s="1420"/>
      <c r="BPD427" s="1420"/>
      <c r="BPE427" s="1420"/>
      <c r="BPF427" s="1420"/>
      <c r="BPG427" s="1420"/>
      <c r="BPH427" s="1420"/>
      <c r="BPI427" s="1420"/>
      <c r="BPJ427" s="1420"/>
      <c r="BPK427" s="1420"/>
      <c r="BPL427" s="1420"/>
      <c r="BPM427" s="1420"/>
      <c r="BPN427" s="1420"/>
      <c r="BPO427" s="1420"/>
      <c r="BPP427" s="1420"/>
      <c r="BPQ427" s="1420"/>
      <c r="BPR427" s="1420"/>
      <c r="BPS427" s="1420"/>
      <c r="BPT427" s="1420"/>
      <c r="BPU427" s="1420"/>
      <c r="BPV427" s="1420"/>
      <c r="BPW427" s="1420"/>
      <c r="BPX427" s="1420"/>
      <c r="BPY427" s="1420"/>
      <c r="BPZ427" s="1420"/>
      <c r="BQA427" s="1420"/>
      <c r="BQB427" s="1420"/>
      <c r="BQC427" s="1420"/>
      <c r="BQD427" s="1420"/>
      <c r="BQE427" s="1420"/>
      <c r="BQF427" s="1420"/>
      <c r="BQG427" s="1420"/>
      <c r="BQH427" s="1420"/>
      <c r="BQI427" s="1420"/>
      <c r="BQJ427" s="1420"/>
      <c r="BQK427" s="1420"/>
      <c r="BQL427" s="1420"/>
      <c r="BQM427" s="1420"/>
      <c r="BQN427" s="1420"/>
      <c r="BQO427" s="1420"/>
      <c r="BQP427" s="1420"/>
      <c r="BQQ427" s="1420"/>
      <c r="BQR427" s="1420"/>
      <c r="BQS427" s="1420"/>
      <c r="BQT427" s="1420"/>
      <c r="BQU427" s="1420"/>
      <c r="BQV427" s="1420"/>
      <c r="BQW427" s="1420"/>
      <c r="BQX427" s="1420"/>
      <c r="BQY427" s="1420"/>
      <c r="BQZ427" s="1420"/>
      <c r="BRA427" s="1420"/>
      <c r="BRB427" s="1420"/>
      <c r="BRC427" s="1420"/>
      <c r="BRD427" s="1420"/>
      <c r="BRE427" s="1420"/>
      <c r="BRF427" s="1420"/>
      <c r="BRG427" s="1420"/>
      <c r="BRH427" s="1420"/>
      <c r="BRI427" s="1420"/>
      <c r="BRJ427" s="1420"/>
      <c r="BRK427" s="1420"/>
      <c r="BRL427" s="1420"/>
      <c r="BRM427" s="1420"/>
      <c r="BRN427" s="1420"/>
      <c r="BRO427" s="1420"/>
      <c r="BRP427" s="1420"/>
      <c r="BRQ427" s="1420"/>
      <c r="BRR427" s="1420"/>
      <c r="BRS427" s="1420"/>
      <c r="BRT427" s="1420"/>
      <c r="BRU427" s="1420"/>
      <c r="BRV427" s="1420"/>
      <c r="BRW427" s="1420"/>
      <c r="BRX427" s="1420"/>
      <c r="BRY427" s="1420"/>
      <c r="BRZ427" s="1420"/>
      <c r="BSA427" s="1420"/>
      <c r="BSB427" s="1420"/>
      <c r="BSC427" s="1420"/>
      <c r="BSD427" s="1420"/>
      <c r="BSE427" s="1420"/>
      <c r="BSF427" s="1420"/>
      <c r="BSG427" s="1420"/>
      <c r="BSH427" s="1420"/>
      <c r="BSI427" s="1420"/>
      <c r="BSJ427" s="1420"/>
      <c r="BSK427" s="1420"/>
      <c r="BSL427" s="1420"/>
      <c r="BSM427" s="1420"/>
      <c r="BSN427" s="1420"/>
      <c r="BSO427" s="1420"/>
      <c r="BSP427" s="1420"/>
      <c r="BSQ427" s="1420"/>
      <c r="BSR427" s="1420"/>
      <c r="BSS427" s="1420"/>
      <c r="BST427" s="1420"/>
      <c r="BSU427" s="1420"/>
      <c r="BSV427" s="1420"/>
      <c r="BSW427" s="1420"/>
      <c r="BSX427" s="1420"/>
      <c r="BSY427" s="1420"/>
      <c r="BSZ427" s="1420"/>
      <c r="BTA427" s="1420"/>
      <c r="BTB427" s="1420"/>
      <c r="BTC427" s="1420"/>
      <c r="BTD427" s="1420"/>
      <c r="BTE427" s="1420"/>
      <c r="BTF427" s="1420"/>
      <c r="BTG427" s="1420"/>
      <c r="BTH427" s="1420"/>
      <c r="BTI427" s="1420"/>
      <c r="BTJ427" s="1420"/>
      <c r="BTK427" s="1420"/>
      <c r="BTL427" s="1420"/>
      <c r="BTM427" s="1420"/>
      <c r="BTN427" s="1420"/>
      <c r="BTO427" s="1420"/>
      <c r="BTP427" s="1420"/>
      <c r="BTQ427" s="1420"/>
      <c r="BTR427" s="1420"/>
      <c r="BTS427" s="1420"/>
      <c r="BTT427" s="1420"/>
      <c r="BTU427" s="1420"/>
      <c r="BTV427" s="1420"/>
      <c r="BTW427" s="1420"/>
      <c r="BTX427" s="1420"/>
      <c r="BTY427" s="1420"/>
      <c r="BTZ427" s="1420"/>
      <c r="BUA427" s="1420"/>
      <c r="BUB427" s="1420"/>
      <c r="BUC427" s="1420"/>
      <c r="BUD427" s="1420"/>
      <c r="BUE427" s="1420"/>
      <c r="BUF427" s="1420"/>
      <c r="BUG427" s="1420"/>
      <c r="BUH427" s="1420"/>
      <c r="BUI427" s="1420"/>
      <c r="BUJ427" s="1420"/>
      <c r="BUK427" s="1420"/>
      <c r="BUL427" s="1420"/>
      <c r="BUM427" s="1420"/>
      <c r="BUN427" s="1420"/>
      <c r="BUO427" s="1420"/>
      <c r="BUP427" s="1420"/>
      <c r="BUQ427" s="1420"/>
      <c r="BUR427" s="1420"/>
      <c r="BUS427" s="1420"/>
      <c r="BUT427" s="1420"/>
      <c r="BUU427" s="1420"/>
      <c r="BUV427" s="1420"/>
      <c r="BUW427" s="1420"/>
      <c r="BUX427" s="1420"/>
      <c r="BUY427" s="1420"/>
      <c r="BUZ427" s="1420"/>
      <c r="BVA427" s="1420"/>
      <c r="BVB427" s="1420"/>
      <c r="BVC427" s="1420"/>
      <c r="BVD427" s="1420"/>
      <c r="BVE427" s="1420"/>
      <c r="BVF427" s="1420"/>
      <c r="BVG427" s="1420"/>
      <c r="BVH427" s="1420"/>
      <c r="BVI427" s="1420"/>
      <c r="BVJ427" s="1420"/>
      <c r="BVK427" s="1420"/>
      <c r="BVL427" s="1420"/>
      <c r="BVM427" s="1420"/>
      <c r="BVN427" s="1420"/>
      <c r="BVO427" s="1420"/>
      <c r="BVP427" s="1420"/>
      <c r="BVQ427" s="1420"/>
      <c r="BVR427" s="1420"/>
      <c r="BVS427" s="1420"/>
      <c r="BVT427" s="1420"/>
      <c r="BVU427" s="1420"/>
      <c r="BVV427" s="1420"/>
      <c r="BVW427" s="1420"/>
      <c r="BVX427" s="1420"/>
      <c r="BVY427" s="1420"/>
      <c r="BVZ427" s="1420"/>
      <c r="BWA427" s="1420"/>
      <c r="BWB427" s="1420"/>
      <c r="BWC427" s="1420"/>
      <c r="BWD427" s="1420"/>
      <c r="BWE427" s="1420"/>
      <c r="BWF427" s="1420"/>
      <c r="BWG427" s="1420"/>
      <c r="BWH427" s="1420"/>
      <c r="BWI427" s="1420"/>
      <c r="BWJ427" s="1420"/>
      <c r="BWK427" s="1420"/>
      <c r="BWL427" s="1420"/>
      <c r="BWM427" s="1420"/>
      <c r="BWN427" s="1420"/>
      <c r="BWO427" s="1420"/>
      <c r="BWP427" s="1420"/>
      <c r="BWQ427" s="1420"/>
      <c r="BWR427" s="1420"/>
      <c r="BWS427" s="1420"/>
      <c r="BWT427" s="1420"/>
      <c r="BWU427" s="1420"/>
      <c r="BWV427" s="1420"/>
      <c r="BWW427" s="1420"/>
      <c r="BWX427" s="1420"/>
      <c r="BWY427" s="1420"/>
      <c r="BWZ427" s="1420"/>
      <c r="BXA427" s="1420"/>
      <c r="BXB427" s="1420"/>
      <c r="BXC427" s="1420"/>
      <c r="BXD427" s="1420"/>
      <c r="BXE427" s="1420"/>
      <c r="BXF427" s="1420"/>
      <c r="BXG427" s="1420"/>
      <c r="BXH427" s="1420"/>
      <c r="BXI427" s="1420"/>
      <c r="BXJ427" s="1420"/>
      <c r="BXK427" s="1420"/>
      <c r="BXL427" s="1420"/>
      <c r="BXM427" s="1420"/>
      <c r="BXN427" s="1420"/>
      <c r="BXO427" s="1420"/>
      <c r="BXP427" s="1420"/>
      <c r="BXQ427" s="1420"/>
      <c r="BXR427" s="1420"/>
      <c r="BXS427" s="1420"/>
      <c r="BXT427" s="1420"/>
      <c r="BXU427" s="1420"/>
      <c r="BXV427" s="1420"/>
      <c r="BXW427" s="1420"/>
      <c r="BXX427" s="1420"/>
      <c r="BXY427" s="1420"/>
      <c r="BXZ427" s="1420"/>
      <c r="BYA427" s="1420"/>
      <c r="BYB427" s="1420"/>
      <c r="BYC427" s="1420"/>
      <c r="BYD427" s="1420"/>
      <c r="BYE427" s="1420"/>
      <c r="BYF427" s="1420"/>
      <c r="BYG427" s="1420"/>
      <c r="BYH427" s="1420"/>
      <c r="BYI427" s="1420"/>
      <c r="BYJ427" s="1420"/>
      <c r="BYK427" s="1420"/>
      <c r="BYL427" s="1420"/>
      <c r="BYM427" s="1420"/>
      <c r="BYN427" s="1420"/>
      <c r="BYO427" s="1420"/>
      <c r="BYP427" s="1420"/>
      <c r="BYQ427" s="1420"/>
      <c r="BYR427" s="1420"/>
      <c r="BYS427" s="1420"/>
      <c r="BYT427" s="1420"/>
      <c r="BYU427" s="1420"/>
      <c r="BYV427" s="1420"/>
      <c r="BYW427" s="1420"/>
      <c r="BYX427" s="1420"/>
      <c r="BYY427" s="1420"/>
      <c r="BYZ427" s="1420"/>
      <c r="BZA427" s="1420"/>
      <c r="BZB427" s="1420"/>
      <c r="BZC427" s="1420"/>
      <c r="BZD427" s="1420"/>
      <c r="BZE427" s="1420"/>
      <c r="BZF427" s="1420"/>
      <c r="BZG427" s="1420"/>
      <c r="BZH427" s="1420"/>
      <c r="BZI427" s="1420"/>
      <c r="BZJ427" s="1420"/>
      <c r="BZK427" s="1420"/>
      <c r="BZL427" s="1420"/>
      <c r="BZM427" s="1420"/>
      <c r="BZN427" s="1420"/>
      <c r="BZO427" s="1420"/>
      <c r="BZP427" s="1420"/>
      <c r="BZQ427" s="1420"/>
      <c r="BZR427" s="1420"/>
      <c r="BZS427" s="1420"/>
      <c r="BZT427" s="1420"/>
      <c r="BZU427" s="1420"/>
      <c r="BZV427" s="1420"/>
      <c r="BZW427" s="1420"/>
      <c r="BZX427" s="1420"/>
      <c r="BZY427" s="1420"/>
      <c r="BZZ427" s="1420"/>
      <c r="CAA427" s="1420"/>
      <c r="CAB427" s="1420"/>
      <c r="CAC427" s="1420"/>
      <c r="CAD427" s="1420"/>
      <c r="CAE427" s="1420"/>
      <c r="CAF427" s="1420"/>
      <c r="CAG427" s="1420"/>
      <c r="CAH427" s="1420"/>
      <c r="CAI427" s="1420"/>
      <c r="CAJ427" s="1420"/>
      <c r="CAK427" s="1420"/>
      <c r="CAL427" s="1420"/>
      <c r="CAM427" s="1420"/>
      <c r="CAN427" s="1420"/>
      <c r="CAO427" s="1420"/>
      <c r="CAP427" s="1420"/>
      <c r="CAQ427" s="1420"/>
      <c r="CAR427" s="1420"/>
      <c r="CAS427" s="1420"/>
      <c r="CAT427" s="1420"/>
      <c r="CAU427" s="1420"/>
      <c r="CAV427" s="1420"/>
      <c r="CAW427" s="1420"/>
      <c r="CAX427" s="1420"/>
      <c r="CAY427" s="1420"/>
      <c r="CAZ427" s="1420"/>
      <c r="CBA427" s="1420"/>
      <c r="CBB427" s="1420"/>
      <c r="CBC427" s="1420"/>
      <c r="CBD427" s="1420"/>
      <c r="CBE427" s="1420"/>
      <c r="CBF427" s="1420"/>
      <c r="CBG427" s="1420"/>
      <c r="CBH427" s="1420"/>
      <c r="CBI427" s="1420"/>
      <c r="CBJ427" s="1420"/>
      <c r="CBK427" s="1420"/>
      <c r="CBL427" s="1420"/>
      <c r="CBM427" s="1420"/>
      <c r="CBN427" s="1420"/>
      <c r="CBO427" s="1420"/>
      <c r="CBP427" s="1420"/>
      <c r="CBQ427" s="1420"/>
      <c r="CBR427" s="1420"/>
      <c r="CBS427" s="1420"/>
      <c r="CBT427" s="1420"/>
      <c r="CBU427" s="1420"/>
      <c r="CBV427" s="1420"/>
      <c r="CBW427" s="1420"/>
      <c r="CBX427" s="1420"/>
      <c r="CBY427" s="1420"/>
      <c r="CBZ427" s="1420"/>
      <c r="CCA427" s="1420"/>
      <c r="CCB427" s="1420"/>
      <c r="CCC427" s="1420"/>
      <c r="CCD427" s="1420"/>
      <c r="CCE427" s="1420"/>
      <c r="CCF427" s="1420"/>
      <c r="CCG427" s="1420"/>
      <c r="CCH427" s="1420"/>
      <c r="CCI427" s="1420"/>
      <c r="CCJ427" s="1420"/>
      <c r="CCK427" s="1420"/>
      <c r="CCL427" s="1420"/>
      <c r="CCM427" s="1420"/>
      <c r="CCN427" s="1420"/>
      <c r="CCO427" s="1420"/>
      <c r="CCP427" s="1420"/>
      <c r="CCQ427" s="1420"/>
      <c r="CCR427" s="1420"/>
      <c r="CCS427" s="1420"/>
      <c r="CCT427" s="1420"/>
      <c r="CCU427" s="1420"/>
      <c r="CCV427" s="1420"/>
      <c r="CCW427" s="1420"/>
      <c r="CCX427" s="1420"/>
      <c r="CCY427" s="1420"/>
      <c r="CCZ427" s="1420"/>
      <c r="CDA427" s="1420"/>
      <c r="CDB427" s="1420"/>
      <c r="CDC427" s="1420"/>
      <c r="CDD427" s="1420"/>
      <c r="CDE427" s="1420"/>
      <c r="CDF427" s="1420"/>
      <c r="CDG427" s="1420"/>
      <c r="CDH427" s="1420"/>
      <c r="CDI427" s="1420"/>
      <c r="CDJ427" s="1420"/>
      <c r="CDK427" s="1420"/>
      <c r="CDL427" s="1420"/>
      <c r="CDM427" s="1420"/>
      <c r="CDN427" s="1420"/>
      <c r="CDO427" s="1420"/>
      <c r="CDP427" s="1420"/>
      <c r="CDQ427" s="1420"/>
      <c r="CDR427" s="1420"/>
      <c r="CDS427" s="1420"/>
      <c r="CDT427" s="1420"/>
      <c r="CDU427" s="1420"/>
      <c r="CDV427" s="1420"/>
      <c r="CDW427" s="1420"/>
      <c r="CDX427" s="1420"/>
      <c r="CDY427" s="1420"/>
      <c r="CDZ427" s="1420"/>
      <c r="CEA427" s="1420"/>
      <c r="CEB427" s="1420"/>
      <c r="CEC427" s="1420"/>
      <c r="CED427" s="1420"/>
      <c r="CEE427" s="1420"/>
      <c r="CEF427" s="1420"/>
      <c r="CEG427" s="1420"/>
      <c r="CEH427" s="1420"/>
      <c r="CEI427" s="1420"/>
      <c r="CEJ427" s="1420"/>
      <c r="CEK427" s="1420"/>
      <c r="CEL427" s="1420"/>
      <c r="CEM427" s="1420"/>
      <c r="CEN427" s="1420"/>
      <c r="CEO427" s="1420"/>
      <c r="CEP427" s="1420"/>
      <c r="CEQ427" s="1420"/>
      <c r="CER427" s="1420"/>
      <c r="CES427" s="1420"/>
      <c r="CET427" s="1420"/>
      <c r="CEU427" s="1420"/>
      <c r="CEV427" s="1420"/>
      <c r="CEW427" s="1420"/>
      <c r="CEX427" s="1420"/>
      <c r="CEY427" s="1420"/>
      <c r="CEZ427" s="1420"/>
      <c r="CFA427" s="1420"/>
      <c r="CFB427" s="1420"/>
      <c r="CFC427" s="1420"/>
      <c r="CFD427" s="1420"/>
      <c r="CFE427" s="1420"/>
      <c r="CFF427" s="1420"/>
      <c r="CFG427" s="1420"/>
      <c r="CFH427" s="1420"/>
      <c r="CFI427" s="1420"/>
      <c r="CFJ427" s="1420"/>
      <c r="CFK427" s="1420"/>
      <c r="CFL427" s="1420"/>
      <c r="CFM427" s="1420"/>
      <c r="CFN427" s="1420"/>
      <c r="CFO427" s="1420"/>
      <c r="CFP427" s="1420"/>
      <c r="CFQ427" s="1420"/>
      <c r="CFR427" s="1420"/>
      <c r="CFS427" s="1420"/>
      <c r="CFT427" s="1420"/>
      <c r="CFU427" s="1420"/>
      <c r="CFV427" s="1420"/>
      <c r="CFW427" s="1420"/>
      <c r="CFX427" s="1420"/>
      <c r="CFY427" s="1420"/>
      <c r="CFZ427" s="1420"/>
      <c r="CGA427" s="1420"/>
      <c r="CGB427" s="1420"/>
      <c r="CGC427" s="1420"/>
      <c r="CGD427" s="1420"/>
      <c r="CGE427" s="1420"/>
      <c r="CGF427" s="1420"/>
      <c r="CGG427" s="1420"/>
      <c r="CGH427" s="1420"/>
      <c r="CGI427" s="1420"/>
      <c r="CGJ427" s="1420"/>
      <c r="CGK427" s="1420"/>
      <c r="CGL427" s="1420"/>
      <c r="CGM427" s="1420"/>
      <c r="CGN427" s="1420"/>
      <c r="CGO427" s="1420"/>
      <c r="CGP427" s="1420"/>
      <c r="CGQ427" s="1420"/>
      <c r="CGR427" s="1420"/>
      <c r="CGS427" s="1420"/>
      <c r="CGT427" s="1420"/>
      <c r="CGU427" s="1420"/>
      <c r="CGV427" s="1420"/>
      <c r="CGW427" s="1420"/>
      <c r="CGX427" s="1420"/>
      <c r="CGY427" s="1420"/>
      <c r="CGZ427" s="1420"/>
      <c r="CHA427" s="1420"/>
      <c r="CHB427" s="1420"/>
      <c r="CHC427" s="1420"/>
      <c r="CHD427" s="1420"/>
      <c r="CHE427" s="1420"/>
      <c r="CHF427" s="1420"/>
      <c r="CHG427" s="1420"/>
      <c r="CHH427" s="1420"/>
      <c r="CHI427" s="1420"/>
      <c r="CHJ427" s="1420"/>
      <c r="CHK427" s="1420"/>
      <c r="CHL427" s="1420"/>
      <c r="CHM427" s="1420"/>
      <c r="CHN427" s="1420"/>
      <c r="CHO427" s="1420"/>
      <c r="CHP427" s="1420"/>
      <c r="CHQ427" s="1420"/>
      <c r="CHR427" s="1420"/>
      <c r="CHS427" s="1420"/>
      <c r="CHT427" s="1420"/>
      <c r="CHU427" s="1420"/>
      <c r="CHV427" s="1420"/>
      <c r="CHW427" s="1420"/>
      <c r="CHX427" s="1420"/>
      <c r="CHY427" s="1420"/>
      <c r="CHZ427" s="1420"/>
      <c r="CIA427" s="1420"/>
      <c r="CIB427" s="1420"/>
      <c r="CIC427" s="1420"/>
      <c r="CID427" s="1420"/>
      <c r="CIE427" s="1420"/>
      <c r="CIF427" s="1420"/>
      <c r="CIG427" s="1420"/>
      <c r="CIH427" s="1420"/>
      <c r="CII427" s="1420"/>
      <c r="CIJ427" s="1420"/>
      <c r="CIK427" s="1420"/>
      <c r="CIL427" s="1420"/>
      <c r="CIM427" s="1420"/>
      <c r="CIN427" s="1420"/>
      <c r="CIO427" s="1420"/>
      <c r="CIP427" s="1420"/>
      <c r="CIQ427" s="1420"/>
      <c r="CIR427" s="1420"/>
      <c r="CIS427" s="1420"/>
      <c r="CIT427" s="1420"/>
      <c r="CIU427" s="1420"/>
      <c r="CIV427" s="1420"/>
      <c r="CIW427" s="1420"/>
      <c r="CIX427" s="1420"/>
      <c r="CIY427" s="1420"/>
      <c r="CIZ427" s="1420"/>
      <c r="CJA427" s="1420"/>
      <c r="CJB427" s="1420"/>
      <c r="CJC427" s="1420"/>
      <c r="CJD427" s="1420"/>
      <c r="CJE427" s="1420"/>
      <c r="CJF427" s="1420"/>
      <c r="CJG427" s="1420"/>
      <c r="CJH427" s="1420"/>
      <c r="CJI427" s="1420"/>
      <c r="CJJ427" s="1420"/>
      <c r="CJK427" s="1420"/>
      <c r="CJL427" s="1420"/>
      <c r="CJM427" s="1420"/>
      <c r="CJN427" s="1420"/>
      <c r="CJO427" s="1420"/>
      <c r="CJP427" s="1420"/>
      <c r="CJQ427" s="1420"/>
      <c r="CJR427" s="1420"/>
      <c r="CJS427" s="1420"/>
      <c r="CJT427" s="1420"/>
      <c r="CJU427" s="1420"/>
      <c r="CJV427" s="1420"/>
      <c r="CJW427" s="1420"/>
      <c r="CJX427" s="1420"/>
      <c r="CJY427" s="1420"/>
      <c r="CJZ427" s="1420"/>
      <c r="CKA427" s="1420"/>
      <c r="CKB427" s="1420"/>
      <c r="CKC427" s="1420"/>
      <c r="CKD427" s="1420"/>
      <c r="CKE427" s="1420"/>
      <c r="CKF427" s="1420"/>
      <c r="CKG427" s="1420"/>
      <c r="CKH427" s="1420"/>
      <c r="CKI427" s="1420"/>
      <c r="CKJ427" s="1420"/>
      <c r="CKK427" s="1420"/>
      <c r="CKL427" s="1420"/>
      <c r="CKM427" s="1420"/>
      <c r="CKN427" s="1420"/>
      <c r="CKO427" s="1420"/>
      <c r="CKP427" s="1420"/>
      <c r="CKQ427" s="1420"/>
      <c r="CKR427" s="1420"/>
      <c r="CKS427" s="1420"/>
      <c r="CKT427" s="1420"/>
      <c r="CKU427" s="1420"/>
      <c r="CKV427" s="1420"/>
      <c r="CKW427" s="1420"/>
      <c r="CKX427" s="1420"/>
      <c r="CKY427" s="1420"/>
      <c r="CKZ427" s="1420"/>
      <c r="CLA427" s="1420"/>
      <c r="CLB427" s="1420"/>
      <c r="CLC427" s="1420"/>
      <c r="CLD427" s="1420"/>
      <c r="CLE427" s="1420"/>
      <c r="CLF427" s="1420"/>
      <c r="CLG427" s="1420"/>
      <c r="CLH427" s="1420"/>
      <c r="CLI427" s="1420"/>
      <c r="CLJ427" s="1420"/>
      <c r="CLK427" s="1420"/>
      <c r="CLL427" s="1420"/>
      <c r="CLM427" s="1420"/>
      <c r="CLN427" s="1420"/>
      <c r="CLO427" s="1420"/>
      <c r="CLP427" s="1420"/>
      <c r="CLQ427" s="1420"/>
      <c r="CLR427" s="1420"/>
      <c r="CLS427" s="1420"/>
      <c r="CLT427" s="1420"/>
      <c r="CLU427" s="1420"/>
      <c r="CLV427" s="1420"/>
      <c r="CLW427" s="1420"/>
      <c r="CLX427" s="1420"/>
      <c r="CLY427" s="1420"/>
      <c r="CLZ427" s="1420"/>
      <c r="CMA427" s="1420"/>
      <c r="CMB427" s="1420"/>
      <c r="CMC427" s="1420"/>
      <c r="CMD427" s="1420"/>
      <c r="CME427" s="1420"/>
      <c r="CMF427" s="1420"/>
      <c r="CMG427" s="1420"/>
      <c r="CMH427" s="1420"/>
      <c r="CMI427" s="1420"/>
      <c r="CMJ427" s="1420"/>
      <c r="CMK427" s="1420"/>
      <c r="CML427" s="1420"/>
      <c r="CMM427" s="1420"/>
      <c r="CMN427" s="1420"/>
      <c r="CMO427" s="1420"/>
      <c r="CMP427" s="1420"/>
      <c r="CMQ427" s="1420"/>
      <c r="CMR427" s="1420"/>
      <c r="CMS427" s="1420"/>
      <c r="CMT427" s="1420"/>
      <c r="CMU427" s="1420"/>
      <c r="CMV427" s="1420"/>
      <c r="CMW427" s="1420"/>
      <c r="CMX427" s="1420"/>
      <c r="CMY427" s="1420"/>
      <c r="CMZ427" s="1420"/>
      <c r="CNA427" s="1420"/>
      <c r="CNB427" s="1420"/>
      <c r="CNC427" s="1420"/>
      <c r="CND427" s="1420"/>
      <c r="CNE427" s="1420"/>
      <c r="CNF427" s="1420"/>
      <c r="CNG427" s="1420"/>
      <c r="CNH427" s="1420"/>
      <c r="CNI427" s="1420"/>
      <c r="CNJ427" s="1420"/>
      <c r="CNK427" s="1420"/>
      <c r="CNL427" s="1420"/>
      <c r="CNM427" s="1420"/>
      <c r="CNN427" s="1420"/>
      <c r="CNO427" s="1420"/>
      <c r="CNP427" s="1420"/>
      <c r="CNQ427" s="1420"/>
      <c r="CNR427" s="1420"/>
      <c r="CNS427" s="1420"/>
      <c r="CNT427" s="1420"/>
      <c r="CNU427" s="1420"/>
      <c r="CNV427" s="1420"/>
      <c r="CNW427" s="1420"/>
      <c r="CNX427" s="1420"/>
      <c r="CNY427" s="1420"/>
      <c r="CNZ427" s="1420"/>
      <c r="COA427" s="1420"/>
      <c r="COB427" s="1420"/>
      <c r="COC427" s="1420"/>
      <c r="COD427" s="1420"/>
      <c r="COE427" s="1420"/>
      <c r="COF427" s="1420"/>
      <c r="COG427" s="1420"/>
      <c r="COH427" s="1420"/>
      <c r="COI427" s="1420"/>
      <c r="COJ427" s="1420"/>
      <c r="COK427" s="1420"/>
      <c r="COL427" s="1420"/>
      <c r="COM427" s="1420"/>
      <c r="CON427" s="1420"/>
      <c r="COO427" s="1420"/>
      <c r="COP427" s="1420"/>
      <c r="COQ427" s="1420"/>
      <c r="COR427" s="1420"/>
      <c r="COS427" s="1420"/>
      <c r="COT427" s="1420"/>
      <c r="COU427" s="1420"/>
      <c r="COV427" s="1420"/>
      <c r="COW427" s="1420"/>
      <c r="COX427" s="1420"/>
      <c r="COY427" s="1420"/>
      <c r="COZ427" s="1420"/>
      <c r="CPA427" s="1420"/>
      <c r="CPB427" s="1420"/>
      <c r="CPC427" s="1420"/>
      <c r="CPD427" s="1420"/>
      <c r="CPE427" s="1420"/>
      <c r="CPF427" s="1420"/>
      <c r="CPG427" s="1420"/>
      <c r="CPH427" s="1420"/>
      <c r="CPI427" s="1420"/>
      <c r="CPJ427" s="1420"/>
      <c r="CPK427" s="1420"/>
      <c r="CPL427" s="1420"/>
      <c r="CPM427" s="1420"/>
      <c r="CPN427" s="1420"/>
      <c r="CPO427" s="1420"/>
      <c r="CPP427" s="1420"/>
      <c r="CPQ427" s="1420"/>
      <c r="CPR427" s="1420"/>
      <c r="CPS427" s="1420"/>
      <c r="CPT427" s="1420"/>
      <c r="CPU427" s="1420"/>
      <c r="CPV427" s="1420"/>
      <c r="CPW427" s="1420"/>
      <c r="CPX427" s="1420"/>
      <c r="CPY427" s="1420"/>
      <c r="CPZ427" s="1420"/>
      <c r="CQA427" s="1420"/>
      <c r="CQB427" s="1420"/>
      <c r="CQC427" s="1420"/>
      <c r="CQD427" s="1420"/>
      <c r="CQE427" s="1420"/>
      <c r="CQF427" s="1420"/>
      <c r="CQG427" s="1420"/>
      <c r="CQH427" s="1420"/>
      <c r="CQI427" s="1420"/>
      <c r="CQJ427" s="1420"/>
      <c r="CQK427" s="1420"/>
      <c r="CQL427" s="1420"/>
      <c r="CQM427" s="1420"/>
      <c r="CQN427" s="1420"/>
      <c r="CQO427" s="1420"/>
      <c r="CQP427" s="1420"/>
      <c r="CQQ427" s="1420"/>
      <c r="CQR427" s="1420"/>
      <c r="CQS427" s="1420"/>
      <c r="CQT427" s="1420"/>
      <c r="CQU427" s="1420"/>
      <c r="CQV427" s="1420"/>
      <c r="CQW427" s="1420"/>
      <c r="CQX427" s="1420"/>
      <c r="CQY427" s="1420"/>
      <c r="CQZ427" s="1420"/>
      <c r="CRA427" s="1420"/>
      <c r="CRB427" s="1420"/>
      <c r="CRC427" s="1420"/>
      <c r="CRD427" s="1420"/>
      <c r="CRE427" s="1420"/>
      <c r="CRF427" s="1420"/>
      <c r="CRG427" s="1420"/>
      <c r="CRH427" s="1420"/>
      <c r="CRI427" s="1420"/>
      <c r="CRJ427" s="1420"/>
      <c r="CRK427" s="1420"/>
      <c r="CRL427" s="1420"/>
      <c r="CRM427" s="1420"/>
      <c r="CRN427" s="1420"/>
      <c r="CRO427" s="1420"/>
      <c r="CRP427" s="1420"/>
      <c r="CRQ427" s="1420"/>
      <c r="CRR427" s="1420"/>
      <c r="CRS427" s="1420"/>
      <c r="CRT427" s="1420"/>
      <c r="CRU427" s="1420"/>
      <c r="CRV427" s="1420"/>
      <c r="CRW427" s="1420"/>
      <c r="CRX427" s="1420"/>
      <c r="CRY427" s="1420"/>
      <c r="CRZ427" s="1420"/>
      <c r="CSA427" s="1420"/>
      <c r="CSB427" s="1420"/>
      <c r="CSC427" s="1420"/>
      <c r="CSD427" s="1420"/>
      <c r="CSE427" s="1420"/>
      <c r="CSF427" s="1420"/>
      <c r="CSG427" s="1420"/>
      <c r="CSH427" s="1420"/>
      <c r="CSI427" s="1420"/>
      <c r="CSJ427" s="1420"/>
      <c r="CSK427" s="1420"/>
      <c r="CSL427" s="1420"/>
      <c r="CSM427" s="1420"/>
      <c r="CSN427" s="1420"/>
      <c r="CSO427" s="1420"/>
      <c r="CSP427" s="1420"/>
      <c r="CSQ427" s="1420"/>
      <c r="CSR427" s="1420"/>
      <c r="CSS427" s="1420"/>
      <c r="CST427" s="1420"/>
      <c r="CSU427" s="1420"/>
      <c r="CSV427" s="1420"/>
      <c r="CSW427" s="1420"/>
      <c r="CSX427" s="1420"/>
      <c r="CSY427" s="1420"/>
      <c r="CSZ427" s="1420"/>
      <c r="CTA427" s="1420"/>
      <c r="CTB427" s="1420"/>
      <c r="CTC427" s="1420"/>
      <c r="CTD427" s="1420"/>
      <c r="CTE427" s="1420"/>
      <c r="CTF427" s="1420"/>
      <c r="CTG427" s="1420"/>
      <c r="CTH427" s="1420"/>
      <c r="CTI427" s="1420"/>
      <c r="CTJ427" s="1420"/>
      <c r="CTK427" s="1420"/>
      <c r="CTL427" s="1420"/>
      <c r="CTM427" s="1420"/>
      <c r="CTN427" s="1420"/>
      <c r="CTO427" s="1420"/>
      <c r="CTP427" s="1420"/>
      <c r="CTQ427" s="1420"/>
      <c r="CTR427" s="1420"/>
      <c r="CTS427" s="1420"/>
      <c r="CTT427" s="1420"/>
      <c r="CTU427" s="1420"/>
      <c r="CTV427" s="1420"/>
      <c r="CTW427" s="1420"/>
      <c r="CTX427" s="1420"/>
      <c r="CTY427" s="1420"/>
      <c r="CTZ427" s="1420"/>
      <c r="CUA427" s="1420"/>
      <c r="CUB427" s="1420"/>
      <c r="CUC427" s="1420"/>
      <c r="CUD427" s="1420"/>
      <c r="CUE427" s="1420"/>
      <c r="CUF427" s="1420"/>
      <c r="CUG427" s="1420"/>
      <c r="CUH427" s="1420"/>
      <c r="CUI427" s="1420"/>
      <c r="CUJ427" s="1420"/>
      <c r="CUK427" s="1420"/>
      <c r="CUL427" s="1420"/>
      <c r="CUM427" s="1420"/>
      <c r="CUN427" s="1420"/>
      <c r="CUO427" s="1420"/>
      <c r="CUP427" s="1420"/>
      <c r="CUQ427" s="1420"/>
      <c r="CUR427" s="1420"/>
      <c r="CUS427" s="1420"/>
      <c r="CUT427" s="1420"/>
      <c r="CUU427" s="1420"/>
      <c r="CUV427" s="1420"/>
      <c r="CUW427" s="1420"/>
      <c r="CUX427" s="1420"/>
      <c r="CUY427" s="1420"/>
      <c r="CUZ427" s="1420"/>
      <c r="CVA427" s="1420"/>
      <c r="CVB427" s="1420"/>
      <c r="CVC427" s="1420"/>
      <c r="CVD427" s="1420"/>
      <c r="CVE427" s="1420"/>
      <c r="CVF427" s="1420"/>
      <c r="CVG427" s="1420"/>
      <c r="CVH427" s="1420"/>
      <c r="CVI427" s="1420"/>
      <c r="CVJ427" s="1420"/>
      <c r="CVK427" s="1420"/>
      <c r="CVL427" s="1420"/>
      <c r="CVM427" s="1420"/>
      <c r="CVN427" s="1420"/>
      <c r="CVO427" s="1420"/>
      <c r="CVP427" s="1420"/>
      <c r="CVQ427" s="1420"/>
      <c r="CVR427" s="1420"/>
      <c r="CVS427" s="1420"/>
      <c r="CVT427" s="1420"/>
      <c r="CVU427" s="1420"/>
      <c r="CVV427" s="1420"/>
      <c r="CVW427" s="1420"/>
      <c r="CVX427" s="1420"/>
      <c r="CVY427" s="1420"/>
      <c r="CVZ427" s="1420"/>
      <c r="CWA427" s="1420"/>
      <c r="CWB427" s="1420"/>
      <c r="CWC427" s="1420"/>
      <c r="CWD427" s="1420"/>
      <c r="CWE427" s="1420"/>
      <c r="CWF427" s="1420"/>
      <c r="CWG427" s="1420"/>
      <c r="CWH427" s="1420"/>
      <c r="CWI427" s="1420"/>
      <c r="CWJ427" s="1420"/>
      <c r="CWK427" s="1420"/>
      <c r="CWL427" s="1420"/>
      <c r="CWM427" s="1420"/>
      <c r="CWN427" s="1420"/>
      <c r="CWO427" s="1420"/>
      <c r="CWP427" s="1420"/>
      <c r="CWQ427" s="1420"/>
      <c r="CWR427" s="1420"/>
      <c r="CWS427" s="1420"/>
      <c r="CWT427" s="1420"/>
      <c r="CWU427" s="1420"/>
      <c r="CWV427" s="1420"/>
      <c r="CWW427" s="1420"/>
      <c r="CWX427" s="1420"/>
      <c r="CWY427" s="1420"/>
      <c r="CWZ427" s="1420"/>
      <c r="CXA427" s="1420"/>
      <c r="CXB427" s="1420"/>
      <c r="CXC427" s="1420"/>
      <c r="CXD427" s="1420"/>
      <c r="CXE427" s="1420"/>
      <c r="CXF427" s="1420"/>
      <c r="CXG427" s="1420"/>
      <c r="CXH427" s="1420"/>
      <c r="CXI427" s="1420"/>
      <c r="CXJ427" s="1420"/>
      <c r="CXK427" s="1420"/>
      <c r="CXL427" s="1420"/>
      <c r="CXM427" s="1420"/>
      <c r="CXN427" s="1420"/>
      <c r="CXO427" s="1420"/>
      <c r="CXP427" s="1420"/>
      <c r="CXQ427" s="1420"/>
      <c r="CXR427" s="1420"/>
      <c r="CXS427" s="1420"/>
      <c r="CXT427" s="1420"/>
      <c r="CXU427" s="1420"/>
      <c r="CXV427" s="1420"/>
      <c r="CXW427" s="1420"/>
      <c r="CXX427" s="1420"/>
      <c r="CXY427" s="1420"/>
      <c r="CXZ427" s="1420"/>
      <c r="CYA427" s="1420"/>
      <c r="CYB427" s="1420"/>
      <c r="CYC427" s="1420"/>
      <c r="CYD427" s="1420"/>
      <c r="CYE427" s="1420"/>
      <c r="CYF427" s="1420"/>
      <c r="CYG427" s="1420"/>
      <c r="CYH427" s="1420"/>
      <c r="CYI427" s="1420"/>
      <c r="CYJ427" s="1420"/>
      <c r="CYK427" s="1420"/>
      <c r="CYL427" s="1420"/>
      <c r="CYM427" s="1420"/>
      <c r="CYN427" s="1420"/>
      <c r="CYO427" s="1420"/>
      <c r="CYP427" s="1420"/>
      <c r="CYQ427" s="1420"/>
      <c r="CYR427" s="1420"/>
      <c r="CYS427" s="1420"/>
      <c r="CYT427" s="1420"/>
      <c r="CYU427" s="1420"/>
      <c r="CYV427" s="1420"/>
      <c r="CYW427" s="1420"/>
      <c r="CYX427" s="1420"/>
      <c r="CYY427" s="1420"/>
      <c r="CYZ427" s="1420"/>
      <c r="CZA427" s="1420"/>
      <c r="CZB427" s="1420"/>
      <c r="CZC427" s="1420"/>
      <c r="CZD427" s="1420"/>
      <c r="CZE427" s="1420"/>
      <c r="CZF427" s="1420"/>
      <c r="CZG427" s="1420"/>
      <c r="CZH427" s="1420"/>
      <c r="CZI427" s="1420"/>
      <c r="CZJ427" s="1420"/>
      <c r="CZK427" s="1420"/>
      <c r="CZL427" s="1420"/>
      <c r="CZM427" s="1420"/>
      <c r="CZN427" s="1420"/>
      <c r="CZO427" s="1420"/>
      <c r="CZP427" s="1420"/>
      <c r="CZQ427" s="1420"/>
      <c r="CZR427" s="1420"/>
      <c r="CZS427" s="1420"/>
      <c r="CZT427" s="1420"/>
      <c r="CZU427" s="1420"/>
      <c r="CZV427" s="1420"/>
      <c r="CZW427" s="1420"/>
      <c r="CZX427" s="1420"/>
      <c r="CZY427" s="1420"/>
      <c r="CZZ427" s="1420"/>
      <c r="DAA427" s="1420"/>
      <c r="DAB427" s="1420"/>
      <c r="DAC427" s="1420"/>
      <c r="DAD427" s="1420"/>
      <c r="DAE427" s="1420"/>
      <c r="DAF427" s="1420"/>
      <c r="DAG427" s="1420"/>
      <c r="DAH427" s="1420"/>
      <c r="DAI427" s="1420"/>
      <c r="DAJ427" s="1420"/>
      <c r="DAK427" s="1420"/>
      <c r="DAL427" s="1420"/>
      <c r="DAM427" s="1420"/>
      <c r="DAN427" s="1420"/>
      <c r="DAO427" s="1420"/>
      <c r="DAP427" s="1420"/>
      <c r="DAQ427" s="1420"/>
      <c r="DAR427" s="1420"/>
      <c r="DAS427" s="1420"/>
      <c r="DAT427" s="1420"/>
      <c r="DAU427" s="1420"/>
      <c r="DAV427" s="1420"/>
      <c r="DAW427" s="1420"/>
      <c r="DAX427" s="1420"/>
      <c r="DAY427" s="1420"/>
      <c r="DAZ427" s="1420"/>
      <c r="DBA427" s="1420"/>
      <c r="DBB427" s="1420"/>
      <c r="DBC427" s="1420"/>
      <c r="DBD427" s="1420"/>
      <c r="DBE427" s="1420"/>
      <c r="DBF427" s="1420"/>
      <c r="DBG427" s="1420"/>
      <c r="DBH427" s="1420"/>
      <c r="DBI427" s="1420"/>
      <c r="DBJ427" s="1420"/>
      <c r="DBK427" s="1420"/>
      <c r="DBL427" s="1420"/>
      <c r="DBM427" s="1420"/>
      <c r="DBN427" s="1420"/>
      <c r="DBO427" s="1420"/>
      <c r="DBP427" s="1420"/>
      <c r="DBQ427" s="1420"/>
      <c r="DBR427" s="1420"/>
      <c r="DBS427" s="1420"/>
      <c r="DBT427" s="1420"/>
      <c r="DBU427" s="1420"/>
      <c r="DBV427" s="1420"/>
      <c r="DBW427" s="1420"/>
      <c r="DBX427" s="1420"/>
      <c r="DBY427" s="1420"/>
      <c r="DBZ427" s="1420"/>
      <c r="DCA427" s="1420"/>
      <c r="DCB427" s="1420"/>
      <c r="DCC427" s="1420"/>
      <c r="DCD427" s="1420"/>
      <c r="DCE427" s="1420"/>
      <c r="DCF427" s="1420"/>
      <c r="DCG427" s="1420"/>
      <c r="DCH427" s="1420"/>
      <c r="DCI427" s="1420"/>
      <c r="DCJ427" s="1420"/>
      <c r="DCK427" s="1420"/>
      <c r="DCL427" s="1420"/>
      <c r="DCM427" s="1420"/>
      <c r="DCN427" s="1420"/>
      <c r="DCO427" s="1420"/>
      <c r="DCP427" s="1420"/>
      <c r="DCQ427" s="1420"/>
      <c r="DCR427" s="1420"/>
      <c r="DCS427" s="1420"/>
      <c r="DCT427" s="1420"/>
      <c r="DCU427" s="1420"/>
      <c r="DCV427" s="1420"/>
      <c r="DCW427" s="1420"/>
      <c r="DCX427" s="1420"/>
      <c r="DCY427" s="1420"/>
      <c r="DCZ427" s="1420"/>
      <c r="DDA427" s="1420"/>
      <c r="DDB427" s="1420"/>
      <c r="DDC427" s="1420"/>
      <c r="DDD427" s="1420"/>
      <c r="DDE427" s="1420"/>
      <c r="DDF427" s="1420"/>
      <c r="DDG427" s="1420"/>
      <c r="DDH427" s="1420"/>
      <c r="DDI427" s="1420"/>
      <c r="DDJ427" s="1420"/>
      <c r="DDK427" s="1420"/>
      <c r="DDL427" s="1420"/>
      <c r="DDM427" s="1420"/>
      <c r="DDN427" s="1420"/>
      <c r="DDO427" s="1420"/>
      <c r="DDP427" s="1420"/>
      <c r="DDQ427" s="1420"/>
      <c r="DDR427" s="1420"/>
      <c r="DDS427" s="1420"/>
      <c r="DDT427" s="1420"/>
      <c r="DDU427" s="1420"/>
      <c r="DDV427" s="1420"/>
      <c r="DDW427" s="1420"/>
      <c r="DDX427" s="1420"/>
      <c r="DDY427" s="1420"/>
      <c r="DDZ427" s="1420"/>
      <c r="DEA427" s="1420"/>
      <c r="DEB427" s="1420"/>
      <c r="DEC427" s="1420"/>
      <c r="DED427" s="1420"/>
      <c r="DEE427" s="1420"/>
      <c r="DEF427" s="1420"/>
      <c r="DEG427" s="1420"/>
      <c r="DEH427" s="1420"/>
      <c r="DEI427" s="1420"/>
      <c r="DEJ427" s="1420"/>
      <c r="DEK427" s="1420"/>
      <c r="DEL427" s="1420"/>
      <c r="DEM427" s="1420"/>
      <c r="DEN427" s="1420"/>
      <c r="DEO427" s="1420"/>
      <c r="DEP427" s="1420"/>
      <c r="DEQ427" s="1420"/>
      <c r="DER427" s="1420"/>
      <c r="DES427" s="1420"/>
      <c r="DET427" s="1420"/>
      <c r="DEU427" s="1420"/>
      <c r="DEV427" s="1420"/>
      <c r="DEW427" s="1420"/>
      <c r="DEX427" s="1420"/>
      <c r="DEY427" s="1420"/>
      <c r="DEZ427" s="1420"/>
      <c r="DFA427" s="1420"/>
      <c r="DFB427" s="1420"/>
      <c r="DFC427" s="1420"/>
      <c r="DFD427" s="1420"/>
      <c r="DFE427" s="1420"/>
      <c r="DFF427" s="1420"/>
      <c r="DFG427" s="1420"/>
      <c r="DFH427" s="1420"/>
      <c r="DFI427" s="1420"/>
      <c r="DFJ427" s="1420"/>
      <c r="DFK427" s="1420"/>
      <c r="DFL427" s="1420"/>
      <c r="DFM427" s="1420"/>
      <c r="DFN427" s="1420"/>
      <c r="DFO427" s="1420"/>
      <c r="DFP427" s="1420"/>
      <c r="DFQ427" s="1420"/>
      <c r="DFR427" s="1420"/>
      <c r="DFS427" s="1420"/>
      <c r="DFT427" s="1420"/>
      <c r="DFU427" s="1420"/>
      <c r="DFV427" s="1420"/>
      <c r="DFW427" s="1420"/>
      <c r="DFX427" s="1420"/>
      <c r="DFY427" s="1420"/>
      <c r="DFZ427" s="1420"/>
      <c r="DGA427" s="1420"/>
      <c r="DGB427" s="1420"/>
      <c r="DGC427" s="1420"/>
      <c r="DGD427" s="1420"/>
      <c r="DGE427" s="1420"/>
      <c r="DGF427" s="1420"/>
      <c r="DGG427" s="1420"/>
      <c r="DGH427" s="1420"/>
      <c r="DGI427" s="1420"/>
      <c r="DGJ427" s="1420"/>
      <c r="DGK427" s="1420"/>
      <c r="DGL427" s="1420"/>
      <c r="DGM427" s="1420"/>
      <c r="DGN427" s="1420"/>
      <c r="DGO427" s="1420"/>
      <c r="DGP427" s="1420"/>
      <c r="DGQ427" s="1420"/>
      <c r="DGR427" s="1420"/>
      <c r="DGS427" s="1420"/>
      <c r="DGT427" s="1420"/>
      <c r="DGU427" s="1420"/>
      <c r="DGV427" s="1420"/>
      <c r="DGW427" s="1420"/>
      <c r="DGX427" s="1420"/>
      <c r="DGY427" s="1420"/>
      <c r="DGZ427" s="1420"/>
      <c r="DHA427" s="1420"/>
      <c r="DHB427" s="1420"/>
      <c r="DHC427" s="1420"/>
      <c r="DHD427" s="1420"/>
      <c r="DHE427" s="1420"/>
      <c r="DHF427" s="1420"/>
      <c r="DHG427" s="1420"/>
      <c r="DHH427" s="1420"/>
      <c r="DHI427" s="1420"/>
      <c r="DHJ427" s="1420"/>
      <c r="DHK427" s="1420"/>
      <c r="DHL427" s="1420"/>
      <c r="DHM427" s="1420"/>
      <c r="DHN427" s="1420"/>
      <c r="DHO427" s="1420"/>
      <c r="DHP427" s="1420"/>
      <c r="DHQ427" s="1420"/>
      <c r="DHR427" s="1420"/>
      <c r="DHS427" s="1420"/>
      <c r="DHT427" s="1420"/>
      <c r="DHU427" s="1420"/>
      <c r="DHV427" s="1420"/>
      <c r="DHW427" s="1420"/>
      <c r="DHX427" s="1420"/>
      <c r="DHY427" s="1420"/>
      <c r="DHZ427" s="1420"/>
      <c r="DIA427" s="1420"/>
      <c r="DIB427" s="1420"/>
      <c r="DIC427" s="1420"/>
      <c r="DID427" s="1420"/>
      <c r="DIE427" s="1420"/>
      <c r="DIF427" s="1420"/>
      <c r="DIG427" s="1420"/>
      <c r="DIH427" s="1420"/>
      <c r="DII427" s="1420"/>
      <c r="DIJ427" s="1420"/>
      <c r="DIK427" s="1420"/>
      <c r="DIL427" s="1420"/>
      <c r="DIM427" s="1420"/>
      <c r="DIN427" s="1420"/>
      <c r="DIO427" s="1420"/>
      <c r="DIP427" s="1420"/>
      <c r="DIQ427" s="1420"/>
      <c r="DIR427" s="1420"/>
      <c r="DIS427" s="1420"/>
      <c r="DIT427" s="1420"/>
      <c r="DIU427" s="1420"/>
      <c r="DIV427" s="1420"/>
      <c r="DIW427" s="1420"/>
      <c r="DIX427" s="1420"/>
      <c r="DIY427" s="1420"/>
      <c r="DIZ427" s="1420"/>
      <c r="DJA427" s="1420"/>
      <c r="DJB427" s="1420"/>
      <c r="DJC427" s="1420"/>
      <c r="DJD427" s="1420"/>
      <c r="DJE427" s="1420"/>
      <c r="DJF427" s="1420"/>
      <c r="DJG427" s="1420"/>
      <c r="DJH427" s="1420"/>
      <c r="DJI427" s="1420"/>
      <c r="DJJ427" s="1420"/>
      <c r="DJK427" s="1420"/>
      <c r="DJL427" s="1420"/>
      <c r="DJM427" s="1420"/>
      <c r="DJN427" s="1420"/>
      <c r="DJO427" s="1420"/>
      <c r="DJP427" s="1420"/>
      <c r="DJQ427" s="1420"/>
      <c r="DJR427" s="1420"/>
      <c r="DJS427" s="1420"/>
      <c r="DJT427" s="1420"/>
      <c r="DJU427" s="1420"/>
      <c r="DJV427" s="1420"/>
      <c r="DJW427" s="1420"/>
      <c r="DJX427" s="1420"/>
      <c r="DJY427" s="1420"/>
      <c r="DJZ427" s="1420"/>
      <c r="DKA427" s="1420"/>
      <c r="DKB427" s="1420"/>
      <c r="DKC427" s="1420"/>
      <c r="DKD427" s="1420"/>
      <c r="DKE427" s="1420"/>
      <c r="DKF427" s="1420"/>
      <c r="DKG427" s="1420"/>
      <c r="DKH427" s="1420"/>
      <c r="DKI427" s="1420"/>
      <c r="DKJ427" s="1420"/>
      <c r="DKK427" s="1420"/>
      <c r="DKL427" s="1420"/>
      <c r="DKM427" s="1420"/>
      <c r="DKN427" s="1420"/>
      <c r="DKO427" s="1420"/>
      <c r="DKP427" s="1420"/>
      <c r="DKQ427" s="1420"/>
      <c r="DKR427" s="1420"/>
      <c r="DKS427" s="1420"/>
      <c r="DKT427" s="1420"/>
      <c r="DKU427" s="1420"/>
      <c r="DKV427" s="1420"/>
      <c r="DKW427" s="1420"/>
      <c r="DKX427" s="1420"/>
      <c r="DKY427" s="1420"/>
      <c r="DKZ427" s="1420"/>
      <c r="DLA427" s="1420"/>
      <c r="DLB427" s="1420"/>
      <c r="DLC427" s="1420"/>
      <c r="DLD427" s="1420"/>
      <c r="DLE427" s="1420"/>
      <c r="DLF427" s="1420"/>
      <c r="DLG427" s="1420"/>
      <c r="DLH427" s="1420"/>
      <c r="DLI427" s="1420"/>
      <c r="DLJ427" s="1420"/>
      <c r="DLK427" s="1420"/>
      <c r="DLL427" s="1420"/>
      <c r="DLM427" s="1420"/>
      <c r="DLN427" s="1420"/>
      <c r="DLO427" s="1420"/>
      <c r="DLP427" s="1420"/>
      <c r="DLQ427" s="1420"/>
      <c r="DLR427" s="1420"/>
      <c r="DLS427" s="1420"/>
      <c r="DLT427" s="1420"/>
      <c r="DLU427" s="1420"/>
      <c r="DLV427" s="1420"/>
      <c r="DLW427" s="1420"/>
      <c r="DLX427" s="1420"/>
      <c r="DLY427" s="1420"/>
      <c r="DLZ427" s="1420"/>
      <c r="DMA427" s="1420"/>
      <c r="DMB427" s="1420"/>
      <c r="DMC427" s="1420"/>
      <c r="DMD427" s="1420"/>
      <c r="DME427" s="1420"/>
      <c r="DMF427" s="1420"/>
      <c r="DMG427" s="1420"/>
      <c r="DMH427" s="1420"/>
      <c r="DMI427" s="1420"/>
      <c r="DMJ427" s="1420"/>
      <c r="DMK427" s="1420"/>
      <c r="DML427" s="1420"/>
      <c r="DMM427" s="1420"/>
      <c r="DMN427" s="1420"/>
      <c r="DMO427" s="1420"/>
      <c r="DMP427" s="1420"/>
      <c r="DMQ427" s="1420"/>
      <c r="DMR427" s="1420"/>
      <c r="DMS427" s="1420"/>
      <c r="DMT427" s="1420"/>
      <c r="DMU427" s="1420"/>
      <c r="DMV427" s="1420"/>
      <c r="DMW427" s="1420"/>
      <c r="DMX427" s="1420"/>
      <c r="DMY427" s="1420"/>
      <c r="DMZ427" s="1420"/>
      <c r="DNA427" s="1420"/>
      <c r="DNB427" s="1420"/>
      <c r="DNC427" s="1420"/>
      <c r="DND427" s="1420"/>
      <c r="DNE427" s="1420"/>
      <c r="DNF427" s="1420"/>
      <c r="DNG427" s="1420"/>
      <c r="DNH427" s="1420"/>
      <c r="DNI427" s="1420"/>
      <c r="DNJ427" s="1420"/>
      <c r="DNK427" s="1420"/>
      <c r="DNL427" s="1420"/>
      <c r="DNM427" s="1420"/>
      <c r="DNN427" s="1420"/>
      <c r="DNO427" s="1420"/>
      <c r="DNP427" s="1420"/>
      <c r="DNQ427" s="1420"/>
      <c r="DNR427" s="1420"/>
      <c r="DNS427" s="1420"/>
      <c r="DNT427" s="1420"/>
      <c r="DNU427" s="1420"/>
      <c r="DNV427" s="1420"/>
      <c r="DNW427" s="1420"/>
      <c r="DNX427" s="1420"/>
      <c r="DNY427" s="1420"/>
      <c r="DNZ427" s="1420"/>
      <c r="DOA427" s="1420"/>
      <c r="DOB427" s="1420"/>
      <c r="DOC427" s="1420"/>
      <c r="DOD427" s="1420"/>
      <c r="DOE427" s="1420"/>
      <c r="DOF427" s="1420"/>
      <c r="DOG427" s="1420"/>
      <c r="DOH427" s="1420"/>
      <c r="DOI427" s="1420"/>
      <c r="DOJ427" s="1420"/>
      <c r="DOK427" s="1420"/>
      <c r="DOL427" s="1420"/>
      <c r="DOM427" s="1420"/>
      <c r="DON427" s="1420"/>
      <c r="DOO427" s="1420"/>
      <c r="DOP427" s="1420"/>
      <c r="DOQ427" s="1420"/>
      <c r="DOR427" s="1420"/>
      <c r="DOS427" s="1420"/>
      <c r="DOT427" s="1420"/>
      <c r="DOU427" s="1420"/>
      <c r="DOV427" s="1420"/>
      <c r="DOW427" s="1420"/>
      <c r="DOX427" s="1420"/>
      <c r="DOY427" s="1420"/>
      <c r="DOZ427" s="1420"/>
      <c r="DPA427" s="1420"/>
      <c r="DPB427" s="1420"/>
      <c r="DPC427" s="1420"/>
      <c r="DPD427" s="1420"/>
      <c r="DPE427" s="1420"/>
      <c r="DPF427" s="1420"/>
      <c r="DPG427" s="1420"/>
      <c r="DPH427" s="1420"/>
      <c r="DPI427" s="1420"/>
      <c r="DPJ427" s="1420"/>
      <c r="DPK427" s="1420"/>
      <c r="DPL427" s="1420"/>
      <c r="DPM427" s="1420"/>
      <c r="DPN427" s="1420"/>
      <c r="DPO427" s="1420"/>
      <c r="DPP427" s="1420"/>
      <c r="DPQ427" s="1420"/>
      <c r="DPR427" s="1420"/>
      <c r="DPS427" s="1420"/>
      <c r="DPT427" s="1420"/>
      <c r="DPU427" s="1420"/>
      <c r="DPV427" s="1420"/>
      <c r="DPW427" s="1420"/>
      <c r="DPX427" s="1420"/>
      <c r="DPY427" s="1420"/>
      <c r="DPZ427" s="1420"/>
      <c r="DQA427" s="1420"/>
      <c r="DQB427" s="1420"/>
      <c r="DQC427" s="1420"/>
      <c r="DQD427" s="1420"/>
      <c r="DQE427" s="1420"/>
      <c r="DQF427" s="1420"/>
      <c r="DQG427" s="1420"/>
      <c r="DQH427" s="1420"/>
      <c r="DQI427" s="1420"/>
      <c r="DQJ427" s="1420"/>
      <c r="DQK427" s="1420"/>
      <c r="DQL427" s="1420"/>
      <c r="DQM427" s="1420"/>
      <c r="DQN427" s="1420"/>
      <c r="DQO427" s="1420"/>
      <c r="DQP427" s="1420"/>
      <c r="DQQ427" s="1420"/>
      <c r="DQR427" s="1420"/>
      <c r="DQS427" s="1420"/>
      <c r="DQT427" s="1420"/>
      <c r="DQU427" s="1420"/>
      <c r="DQV427" s="1420"/>
      <c r="DQW427" s="1420"/>
      <c r="DQX427" s="1420"/>
      <c r="DQY427" s="1420"/>
      <c r="DQZ427" s="1420"/>
      <c r="DRA427" s="1420"/>
      <c r="DRB427" s="1420"/>
      <c r="DRC427" s="1420"/>
      <c r="DRD427" s="1420"/>
      <c r="DRE427" s="1420"/>
      <c r="DRF427" s="1420"/>
      <c r="DRG427" s="1420"/>
      <c r="DRH427" s="1420"/>
      <c r="DRI427" s="1420"/>
      <c r="DRJ427" s="1420"/>
      <c r="DRK427" s="1420"/>
      <c r="DRL427" s="1420"/>
      <c r="DRM427" s="1420"/>
      <c r="DRN427" s="1420"/>
      <c r="DRO427" s="1420"/>
      <c r="DRP427" s="1420"/>
      <c r="DRQ427" s="1420"/>
      <c r="DRR427" s="1420"/>
      <c r="DRS427" s="1420"/>
      <c r="DRT427" s="1420"/>
      <c r="DRU427" s="1420"/>
      <c r="DRV427" s="1420"/>
      <c r="DRW427" s="1420"/>
      <c r="DRX427" s="1420"/>
      <c r="DRY427" s="1420"/>
      <c r="DRZ427" s="1420"/>
      <c r="DSA427" s="1420"/>
      <c r="DSB427" s="1420"/>
      <c r="DSC427" s="1420"/>
      <c r="DSD427" s="1420"/>
      <c r="DSE427" s="1420"/>
      <c r="DSF427" s="1420"/>
      <c r="DSG427" s="1420"/>
      <c r="DSH427" s="1420"/>
      <c r="DSI427" s="1420"/>
      <c r="DSJ427" s="1420"/>
      <c r="DSK427" s="1420"/>
      <c r="DSL427" s="1420"/>
      <c r="DSM427" s="1420"/>
      <c r="DSN427" s="1420"/>
      <c r="DSO427" s="1420"/>
      <c r="DSP427" s="1420"/>
      <c r="DSQ427" s="1420"/>
      <c r="DSR427" s="1420"/>
      <c r="DSS427" s="1420"/>
      <c r="DST427" s="1420"/>
      <c r="DSU427" s="1420"/>
      <c r="DSV427" s="1420"/>
      <c r="DSW427" s="1420"/>
      <c r="DSX427" s="1420"/>
      <c r="DSY427" s="1420"/>
      <c r="DSZ427" s="1420"/>
      <c r="DTA427" s="1420"/>
      <c r="DTB427" s="1420"/>
      <c r="DTC427" s="1420"/>
      <c r="DTD427" s="1420"/>
      <c r="DTE427" s="1420"/>
      <c r="DTF427" s="1420"/>
      <c r="DTG427" s="1420"/>
      <c r="DTH427" s="1420"/>
      <c r="DTI427" s="1420"/>
      <c r="DTJ427" s="1420"/>
      <c r="DTK427" s="1420"/>
      <c r="DTL427" s="1420"/>
      <c r="DTM427" s="1420"/>
      <c r="DTN427" s="1420"/>
      <c r="DTO427" s="1420"/>
      <c r="DTP427" s="1420"/>
      <c r="DTQ427" s="1420"/>
      <c r="DTR427" s="1420"/>
      <c r="DTS427" s="1420"/>
      <c r="DTT427" s="1420"/>
      <c r="DTU427" s="1420"/>
      <c r="DTV427" s="1420"/>
      <c r="DTW427" s="1420"/>
      <c r="DTX427" s="1420"/>
      <c r="DTY427" s="1420"/>
      <c r="DTZ427" s="1420"/>
      <c r="DUA427" s="1420"/>
      <c r="DUB427" s="1420"/>
      <c r="DUC427" s="1420"/>
      <c r="DUD427" s="1420"/>
      <c r="DUE427" s="1420"/>
      <c r="DUF427" s="1420"/>
      <c r="DUG427" s="1420"/>
      <c r="DUH427" s="1420"/>
      <c r="DUI427" s="1420"/>
      <c r="DUJ427" s="1420"/>
      <c r="DUK427" s="1420"/>
      <c r="DUL427" s="1420"/>
      <c r="DUM427" s="1420"/>
      <c r="DUN427" s="1420"/>
      <c r="DUO427" s="1420"/>
      <c r="DUP427" s="1420"/>
      <c r="DUQ427" s="1420"/>
      <c r="DUR427" s="1420"/>
      <c r="DUS427" s="1420"/>
      <c r="DUT427" s="1420"/>
      <c r="DUU427" s="1420"/>
      <c r="DUV427" s="1420"/>
      <c r="DUW427" s="1420"/>
      <c r="DUX427" s="1420"/>
      <c r="DUY427" s="1420"/>
      <c r="DUZ427" s="1420"/>
      <c r="DVA427" s="1420"/>
      <c r="DVB427" s="1420"/>
      <c r="DVC427" s="1420"/>
      <c r="DVD427" s="1420"/>
      <c r="DVE427" s="1420"/>
      <c r="DVF427" s="1420"/>
      <c r="DVG427" s="1420"/>
      <c r="DVH427" s="1420"/>
      <c r="DVI427" s="1420"/>
      <c r="DVJ427" s="1420"/>
      <c r="DVK427" s="1420"/>
      <c r="DVL427" s="1420"/>
      <c r="DVM427" s="1420"/>
      <c r="DVN427" s="1420"/>
      <c r="DVO427" s="1420"/>
      <c r="DVP427" s="1420"/>
      <c r="DVQ427" s="1420"/>
      <c r="DVR427" s="1420"/>
      <c r="DVS427" s="1420"/>
      <c r="DVT427" s="1420"/>
      <c r="DVU427" s="1420"/>
      <c r="DVV427" s="1420"/>
      <c r="DVW427" s="1420"/>
      <c r="DVX427" s="1420"/>
      <c r="DVY427" s="1420"/>
      <c r="DVZ427" s="1420"/>
      <c r="DWA427" s="1420"/>
      <c r="DWB427" s="1420"/>
      <c r="DWC427" s="1420"/>
      <c r="DWD427" s="1420"/>
      <c r="DWE427" s="1420"/>
      <c r="DWF427" s="1420"/>
      <c r="DWG427" s="1420"/>
      <c r="DWH427" s="1420"/>
      <c r="DWI427" s="1420"/>
      <c r="DWJ427" s="1420"/>
      <c r="DWK427" s="1420"/>
      <c r="DWL427" s="1420"/>
      <c r="DWM427" s="1420"/>
      <c r="DWN427" s="1420"/>
      <c r="DWO427" s="1420"/>
      <c r="DWP427" s="1420"/>
      <c r="DWQ427" s="1420"/>
      <c r="DWR427" s="1420"/>
      <c r="DWS427" s="1420"/>
      <c r="DWT427" s="1420"/>
      <c r="DWU427" s="1420"/>
      <c r="DWV427" s="1420"/>
      <c r="DWW427" s="1420"/>
      <c r="DWX427" s="1420"/>
      <c r="DWY427" s="1420"/>
      <c r="DWZ427" s="1420"/>
      <c r="DXA427" s="1420"/>
      <c r="DXB427" s="1420"/>
      <c r="DXC427" s="1420"/>
      <c r="DXD427" s="1420"/>
      <c r="DXE427" s="1420"/>
      <c r="DXF427" s="1420"/>
      <c r="DXG427" s="1420"/>
      <c r="DXH427" s="1420"/>
      <c r="DXI427" s="1420"/>
      <c r="DXJ427" s="1420"/>
      <c r="DXK427" s="1420"/>
      <c r="DXL427" s="1420"/>
      <c r="DXM427" s="1420"/>
      <c r="DXN427" s="1420"/>
      <c r="DXO427" s="1420"/>
      <c r="DXP427" s="1420"/>
      <c r="DXQ427" s="1420"/>
      <c r="DXR427" s="1420"/>
      <c r="DXS427" s="1420"/>
      <c r="DXT427" s="1420"/>
      <c r="DXU427" s="1420"/>
      <c r="DXV427" s="1420"/>
      <c r="DXW427" s="1420"/>
      <c r="DXX427" s="1420"/>
      <c r="DXY427" s="1420"/>
      <c r="DXZ427" s="1420"/>
      <c r="DYA427" s="1420"/>
      <c r="DYB427" s="1420"/>
      <c r="DYC427" s="1420"/>
      <c r="DYD427" s="1420"/>
      <c r="DYE427" s="1420"/>
      <c r="DYF427" s="1420"/>
      <c r="DYG427" s="1420"/>
      <c r="DYH427" s="1420"/>
      <c r="DYI427" s="1420"/>
      <c r="DYJ427" s="1420"/>
      <c r="DYK427" s="1420"/>
      <c r="DYL427" s="1420"/>
      <c r="DYM427" s="1420"/>
      <c r="DYN427" s="1420"/>
      <c r="DYO427" s="1420"/>
      <c r="DYP427" s="1420"/>
      <c r="DYQ427" s="1420"/>
      <c r="DYR427" s="1420"/>
      <c r="DYS427" s="1420"/>
      <c r="DYT427" s="1420"/>
      <c r="DYU427" s="1420"/>
      <c r="DYV427" s="1420"/>
      <c r="DYW427" s="1420"/>
      <c r="DYX427" s="1420"/>
      <c r="DYY427" s="1420"/>
      <c r="DYZ427" s="1420"/>
      <c r="DZA427" s="1420"/>
      <c r="DZB427" s="1420"/>
      <c r="DZC427" s="1420"/>
      <c r="DZD427" s="1420"/>
      <c r="DZE427" s="1420"/>
      <c r="DZF427" s="1420"/>
      <c r="DZG427" s="1420"/>
      <c r="DZH427" s="1420"/>
      <c r="DZI427" s="1420"/>
      <c r="DZJ427" s="1420"/>
      <c r="DZK427" s="1420"/>
      <c r="DZL427" s="1420"/>
      <c r="DZM427" s="1420"/>
      <c r="DZN427" s="1420"/>
      <c r="DZO427" s="1420"/>
      <c r="DZP427" s="1420"/>
      <c r="DZQ427" s="1420"/>
      <c r="DZR427" s="1420"/>
      <c r="DZS427" s="1420"/>
      <c r="DZT427" s="1420"/>
      <c r="DZU427" s="1420"/>
      <c r="DZV427" s="1420"/>
      <c r="DZW427" s="1420"/>
      <c r="DZX427" s="1420"/>
      <c r="DZY427" s="1420"/>
      <c r="DZZ427" s="1420"/>
      <c r="EAA427" s="1420"/>
      <c r="EAB427" s="1420"/>
      <c r="EAC427" s="1420"/>
      <c r="EAD427" s="1420"/>
      <c r="EAE427" s="1420"/>
      <c r="EAF427" s="1420"/>
      <c r="EAG427" s="1420"/>
      <c r="EAH427" s="1420"/>
      <c r="EAI427" s="1420"/>
      <c r="EAJ427" s="1420"/>
      <c r="EAK427" s="1420"/>
      <c r="EAL427" s="1420"/>
      <c r="EAM427" s="1420"/>
      <c r="EAN427" s="1420"/>
      <c r="EAO427" s="1420"/>
      <c r="EAP427" s="1420"/>
      <c r="EAQ427" s="1420"/>
      <c r="EAR427" s="1420"/>
      <c r="EAS427" s="1420"/>
      <c r="EAT427" s="1420"/>
      <c r="EAU427" s="1420"/>
      <c r="EAV427" s="1420"/>
      <c r="EAW427" s="1420"/>
      <c r="EAX427" s="1420"/>
      <c r="EAY427" s="1420"/>
      <c r="EAZ427" s="1420"/>
      <c r="EBA427" s="1420"/>
      <c r="EBB427" s="1420"/>
      <c r="EBC427" s="1420"/>
      <c r="EBD427" s="1420"/>
      <c r="EBE427" s="1420"/>
      <c r="EBF427" s="1420"/>
      <c r="EBG427" s="1420"/>
      <c r="EBH427" s="1420"/>
      <c r="EBI427" s="1420"/>
      <c r="EBJ427" s="1420"/>
      <c r="EBK427" s="1420"/>
      <c r="EBL427" s="1420"/>
      <c r="EBM427" s="1420"/>
      <c r="EBN427" s="1420"/>
      <c r="EBO427" s="1420"/>
      <c r="EBP427" s="1420"/>
      <c r="EBQ427" s="1420"/>
      <c r="EBR427" s="1420"/>
      <c r="EBS427" s="1420"/>
      <c r="EBT427" s="1420"/>
      <c r="EBU427" s="1420"/>
      <c r="EBV427" s="1420"/>
      <c r="EBW427" s="1420"/>
      <c r="EBX427" s="1420"/>
      <c r="EBY427" s="1420"/>
      <c r="EBZ427" s="1420"/>
      <c r="ECA427" s="1420"/>
      <c r="ECB427" s="1420"/>
      <c r="ECC427" s="1420"/>
      <c r="ECD427" s="1420"/>
      <c r="ECE427" s="1420"/>
      <c r="ECF427" s="1420"/>
      <c r="ECG427" s="1420"/>
      <c r="ECH427" s="1420"/>
      <c r="ECI427" s="1420"/>
      <c r="ECJ427" s="1420"/>
      <c r="ECK427" s="1420"/>
      <c r="ECL427" s="1420"/>
      <c r="ECM427" s="1420"/>
      <c r="ECN427" s="1420"/>
      <c r="ECO427" s="1420"/>
      <c r="ECP427" s="1420"/>
      <c r="ECQ427" s="1420"/>
      <c r="ECR427" s="1420"/>
      <c r="ECS427" s="1420"/>
      <c r="ECT427" s="1420"/>
      <c r="ECU427" s="1420"/>
      <c r="ECV427" s="1420"/>
      <c r="ECW427" s="1420"/>
      <c r="ECX427" s="1420"/>
      <c r="ECY427" s="1420"/>
      <c r="ECZ427" s="1420"/>
      <c r="EDA427" s="1420"/>
      <c r="EDB427" s="1420"/>
      <c r="EDC427" s="1420"/>
      <c r="EDD427" s="1420"/>
      <c r="EDE427" s="1420"/>
      <c r="EDF427" s="1420"/>
      <c r="EDG427" s="1420"/>
      <c r="EDH427" s="1420"/>
      <c r="EDI427" s="1420"/>
      <c r="EDJ427" s="1420"/>
      <c r="EDK427" s="1420"/>
      <c r="EDL427" s="1420"/>
      <c r="EDM427" s="1420"/>
      <c r="EDN427" s="1420"/>
      <c r="EDO427" s="1420"/>
      <c r="EDP427" s="1420"/>
      <c r="EDQ427" s="1420"/>
      <c r="EDR427" s="1420"/>
      <c r="EDS427" s="1420"/>
      <c r="EDT427" s="1420"/>
      <c r="EDU427" s="1420"/>
      <c r="EDV427" s="1420"/>
      <c r="EDW427" s="1420"/>
      <c r="EDX427" s="1420"/>
      <c r="EDY427" s="1420"/>
      <c r="EDZ427" s="1420"/>
      <c r="EEA427" s="1420"/>
      <c r="EEB427" s="1420"/>
      <c r="EEC427" s="1420"/>
      <c r="EED427" s="1420"/>
      <c r="EEE427" s="1420"/>
      <c r="EEF427" s="1420"/>
      <c r="EEG427" s="1420"/>
      <c r="EEH427" s="1420"/>
      <c r="EEI427" s="1420"/>
      <c r="EEJ427" s="1420"/>
      <c r="EEK427" s="1420"/>
      <c r="EEL427" s="1420"/>
      <c r="EEM427" s="1420"/>
      <c r="EEN427" s="1420"/>
      <c r="EEO427" s="1420"/>
      <c r="EEP427" s="1420"/>
      <c r="EEQ427" s="1420"/>
      <c r="EER427" s="1420"/>
      <c r="EES427" s="1420"/>
      <c r="EET427" s="1420"/>
      <c r="EEU427" s="1420"/>
      <c r="EEV427" s="1420"/>
      <c r="EEW427" s="1420"/>
      <c r="EEX427" s="1420"/>
      <c r="EEY427" s="1420"/>
      <c r="EEZ427" s="1420"/>
      <c r="EFA427" s="1420"/>
      <c r="EFB427" s="1420"/>
      <c r="EFC427" s="1420"/>
      <c r="EFD427" s="1420"/>
      <c r="EFE427" s="1420"/>
      <c r="EFF427" s="1420"/>
      <c r="EFG427" s="1420"/>
      <c r="EFH427" s="1420"/>
      <c r="EFI427" s="1420"/>
      <c r="EFJ427" s="1420"/>
      <c r="EFK427" s="1420"/>
      <c r="EFL427" s="1420"/>
      <c r="EFM427" s="1420"/>
      <c r="EFN427" s="1420"/>
      <c r="EFO427" s="1420"/>
      <c r="EFP427" s="1420"/>
      <c r="EFQ427" s="1420"/>
      <c r="EFR427" s="1420"/>
      <c r="EFS427" s="1420"/>
      <c r="EFT427" s="1420"/>
      <c r="EFU427" s="1420"/>
      <c r="EFV427" s="1420"/>
      <c r="EFW427" s="1420"/>
      <c r="EFX427" s="1420"/>
      <c r="EFY427" s="1420"/>
      <c r="EFZ427" s="1420"/>
      <c r="EGA427" s="1420"/>
      <c r="EGB427" s="1420"/>
      <c r="EGC427" s="1420"/>
      <c r="EGD427" s="1420"/>
      <c r="EGE427" s="1420"/>
      <c r="EGF427" s="1420"/>
      <c r="EGG427" s="1420"/>
      <c r="EGH427" s="1420"/>
      <c r="EGI427" s="1420"/>
      <c r="EGJ427" s="1420"/>
      <c r="EGK427" s="1420"/>
      <c r="EGL427" s="1420"/>
      <c r="EGM427" s="1420"/>
      <c r="EGN427" s="1420"/>
      <c r="EGO427" s="1420"/>
      <c r="EGP427" s="1420"/>
      <c r="EGQ427" s="1420"/>
      <c r="EGR427" s="1420"/>
      <c r="EGS427" s="1420"/>
      <c r="EGT427" s="1420"/>
      <c r="EGU427" s="1420"/>
      <c r="EGV427" s="1420"/>
      <c r="EGW427" s="1420"/>
      <c r="EGX427" s="1420"/>
      <c r="EGY427" s="1420"/>
      <c r="EGZ427" s="1420"/>
      <c r="EHA427" s="1420"/>
      <c r="EHB427" s="1420"/>
      <c r="EHC427" s="1420"/>
      <c r="EHD427" s="1420"/>
      <c r="EHE427" s="1420"/>
      <c r="EHF427" s="1420"/>
      <c r="EHG427" s="1420"/>
      <c r="EHH427" s="1420"/>
      <c r="EHI427" s="1420"/>
      <c r="EHJ427" s="1420"/>
      <c r="EHK427" s="1420"/>
      <c r="EHL427" s="1420"/>
      <c r="EHM427" s="1420"/>
      <c r="EHN427" s="1420"/>
      <c r="EHO427" s="1420"/>
      <c r="EHP427" s="1420"/>
      <c r="EHQ427" s="1420"/>
      <c r="EHR427" s="1420"/>
      <c r="EHS427" s="1420"/>
      <c r="EHT427" s="1420"/>
      <c r="EHU427" s="1420"/>
      <c r="EHV427" s="1420"/>
      <c r="EHW427" s="1420"/>
      <c r="EHX427" s="1420"/>
      <c r="EHY427" s="1420"/>
      <c r="EHZ427" s="1420"/>
      <c r="EIA427" s="1420"/>
      <c r="EIB427" s="1420"/>
      <c r="EIC427" s="1420"/>
      <c r="EID427" s="1420"/>
      <c r="EIE427" s="1420"/>
      <c r="EIF427" s="1420"/>
      <c r="EIG427" s="1420"/>
      <c r="EIH427" s="1420"/>
      <c r="EII427" s="1420"/>
      <c r="EIJ427" s="1420"/>
      <c r="EIK427" s="1420"/>
      <c r="EIL427" s="1420"/>
      <c r="EIM427" s="1420"/>
      <c r="EIN427" s="1420"/>
      <c r="EIO427" s="1420"/>
      <c r="EIP427" s="1420"/>
      <c r="EIQ427" s="1420"/>
      <c r="EIR427" s="1420"/>
      <c r="EIS427" s="1420"/>
      <c r="EIT427" s="1420"/>
      <c r="EIU427" s="1420"/>
      <c r="EIV427" s="1420"/>
      <c r="EIW427" s="1420"/>
      <c r="EIX427" s="1420"/>
      <c r="EIY427" s="1420"/>
      <c r="EIZ427" s="1420"/>
      <c r="EJA427" s="1420"/>
      <c r="EJB427" s="1420"/>
      <c r="EJC427" s="1420"/>
      <c r="EJD427" s="1420"/>
      <c r="EJE427" s="1420"/>
      <c r="EJF427" s="1420"/>
      <c r="EJG427" s="1420"/>
      <c r="EJH427" s="1420"/>
      <c r="EJI427" s="1420"/>
      <c r="EJJ427" s="1420"/>
      <c r="EJK427" s="1420"/>
      <c r="EJL427" s="1420"/>
      <c r="EJM427" s="1420"/>
      <c r="EJN427" s="1420"/>
      <c r="EJO427" s="1420"/>
      <c r="EJP427" s="1420"/>
      <c r="EJQ427" s="1420"/>
      <c r="EJR427" s="1420"/>
      <c r="EJS427" s="1420"/>
      <c r="EJT427" s="1420"/>
      <c r="EJU427" s="1420"/>
      <c r="EJV427" s="1420"/>
      <c r="EJW427" s="1420"/>
      <c r="EJX427" s="1420"/>
      <c r="EJY427" s="1420"/>
      <c r="EJZ427" s="1420"/>
      <c r="EKA427" s="1420"/>
      <c r="EKB427" s="1420"/>
      <c r="EKC427" s="1420"/>
      <c r="EKD427" s="1420"/>
      <c r="EKE427" s="1420"/>
      <c r="EKF427" s="1420"/>
      <c r="EKG427" s="1420"/>
      <c r="EKH427" s="1420"/>
      <c r="EKI427" s="1420"/>
      <c r="EKJ427" s="1420"/>
      <c r="EKK427" s="1420"/>
      <c r="EKL427" s="1420"/>
      <c r="EKM427" s="1420"/>
      <c r="EKN427" s="1420"/>
      <c r="EKO427" s="1420"/>
      <c r="EKP427" s="1420"/>
      <c r="EKQ427" s="1420"/>
      <c r="EKR427" s="1420"/>
      <c r="EKS427" s="1420"/>
      <c r="EKT427" s="1420"/>
      <c r="EKU427" s="1420"/>
      <c r="EKV427" s="1420"/>
      <c r="EKW427" s="1420"/>
      <c r="EKX427" s="1420"/>
      <c r="EKY427" s="1420"/>
      <c r="EKZ427" s="1420"/>
      <c r="ELA427" s="1420"/>
      <c r="ELB427" s="1420"/>
      <c r="ELC427" s="1420"/>
      <c r="ELD427" s="1420"/>
      <c r="ELE427" s="1420"/>
      <c r="ELF427" s="1420"/>
      <c r="ELG427" s="1420"/>
      <c r="ELH427" s="1420"/>
      <c r="ELI427" s="1420"/>
      <c r="ELJ427" s="1420"/>
      <c r="ELK427" s="1420"/>
      <c r="ELL427" s="1420"/>
      <c r="ELM427" s="1420"/>
      <c r="ELN427" s="1420"/>
      <c r="ELO427" s="1420"/>
      <c r="ELP427" s="1420"/>
      <c r="ELQ427" s="1420"/>
      <c r="ELR427" s="1420"/>
      <c r="ELS427" s="1420"/>
      <c r="ELT427" s="1420"/>
      <c r="ELU427" s="1420"/>
      <c r="ELV427" s="1420"/>
      <c r="ELW427" s="1420"/>
      <c r="ELX427" s="1420"/>
      <c r="ELY427" s="1420"/>
      <c r="ELZ427" s="1420"/>
      <c r="EMA427" s="1420"/>
      <c r="EMB427" s="1420"/>
      <c r="EMC427" s="1420"/>
      <c r="EMD427" s="1420"/>
      <c r="EME427" s="1420"/>
      <c r="EMF427" s="1420"/>
      <c r="EMG427" s="1420"/>
      <c r="EMH427" s="1420"/>
      <c r="EMI427" s="1420"/>
      <c r="EMJ427" s="1420"/>
      <c r="EMK427" s="1420"/>
      <c r="EML427" s="1420"/>
      <c r="EMM427" s="1420"/>
      <c r="EMN427" s="1420"/>
      <c r="EMO427" s="1420"/>
      <c r="EMP427" s="1420"/>
      <c r="EMQ427" s="1420"/>
      <c r="EMR427" s="1420"/>
      <c r="EMS427" s="1420"/>
      <c r="EMT427" s="1420"/>
      <c r="EMU427" s="1420"/>
      <c r="EMV427" s="1420"/>
      <c r="EMW427" s="1420"/>
      <c r="EMX427" s="1420"/>
      <c r="EMY427" s="1420"/>
      <c r="EMZ427" s="1420"/>
      <c r="ENA427" s="1420"/>
      <c r="ENB427" s="1420"/>
      <c r="ENC427" s="1420"/>
      <c r="END427" s="1420"/>
      <c r="ENE427" s="1420"/>
      <c r="ENF427" s="1420"/>
      <c r="ENG427" s="1420"/>
      <c r="ENH427" s="1420"/>
      <c r="ENI427" s="1420"/>
      <c r="ENJ427" s="1420"/>
      <c r="ENK427" s="1420"/>
      <c r="ENL427" s="1420"/>
      <c r="ENM427" s="1420"/>
      <c r="ENN427" s="1420"/>
      <c r="ENO427" s="1420"/>
      <c r="ENP427" s="1420"/>
      <c r="ENQ427" s="1420"/>
      <c r="ENR427" s="1420"/>
      <c r="ENS427" s="1420"/>
      <c r="ENT427" s="1420"/>
      <c r="ENU427" s="1420"/>
      <c r="ENV427" s="1420"/>
      <c r="ENW427" s="1420"/>
      <c r="ENX427" s="1420"/>
      <c r="ENY427" s="1420"/>
      <c r="ENZ427" s="1420"/>
      <c r="EOA427" s="1420"/>
      <c r="EOB427" s="1420"/>
      <c r="EOC427" s="1420"/>
      <c r="EOD427" s="1420"/>
      <c r="EOE427" s="1420"/>
      <c r="EOF427" s="1420"/>
      <c r="EOG427" s="1420"/>
      <c r="EOH427" s="1420"/>
      <c r="EOI427" s="1420"/>
      <c r="EOJ427" s="1420"/>
      <c r="EOK427" s="1420"/>
      <c r="EOL427" s="1420"/>
      <c r="EOM427" s="1420"/>
      <c r="EON427" s="1420"/>
      <c r="EOO427" s="1420"/>
      <c r="EOP427" s="1420"/>
      <c r="EOQ427" s="1420"/>
      <c r="EOR427" s="1420"/>
      <c r="EOS427" s="1420"/>
      <c r="EOT427" s="1420"/>
      <c r="EOU427" s="1420"/>
      <c r="EOV427" s="1420"/>
      <c r="EOW427" s="1420"/>
      <c r="EOX427" s="1420"/>
      <c r="EOY427" s="1420"/>
      <c r="EOZ427" s="1420"/>
      <c r="EPA427" s="1420"/>
      <c r="EPB427" s="1420"/>
      <c r="EPC427" s="1420"/>
      <c r="EPD427" s="1420"/>
      <c r="EPE427" s="1420"/>
      <c r="EPF427" s="1420"/>
      <c r="EPG427" s="1420"/>
      <c r="EPH427" s="1420"/>
      <c r="EPI427" s="1420"/>
      <c r="EPJ427" s="1420"/>
      <c r="EPK427" s="1420"/>
      <c r="EPL427" s="1420"/>
      <c r="EPM427" s="1420"/>
      <c r="EPN427" s="1420"/>
      <c r="EPO427" s="1420"/>
      <c r="EPP427" s="1420"/>
      <c r="EPQ427" s="1420"/>
      <c r="EPR427" s="1420"/>
      <c r="EPS427" s="1420"/>
      <c r="EPT427" s="1420"/>
      <c r="EPU427" s="1420"/>
      <c r="EPV427" s="1420"/>
      <c r="EPW427" s="1420"/>
      <c r="EPX427" s="1420"/>
      <c r="EPY427" s="1420"/>
      <c r="EPZ427" s="1420"/>
      <c r="EQA427" s="1420"/>
      <c r="EQB427" s="1420"/>
      <c r="EQC427" s="1420"/>
      <c r="EQD427" s="1420"/>
      <c r="EQE427" s="1420"/>
      <c r="EQF427" s="1420"/>
      <c r="EQG427" s="1420"/>
      <c r="EQH427" s="1420"/>
      <c r="EQI427" s="1420"/>
      <c r="EQJ427" s="1420"/>
      <c r="EQK427" s="1420"/>
      <c r="EQL427" s="1420"/>
      <c r="EQM427" s="1420"/>
      <c r="EQN427" s="1420"/>
      <c r="EQO427" s="1420"/>
      <c r="EQP427" s="1420"/>
      <c r="EQQ427" s="1420"/>
      <c r="EQR427" s="1420"/>
      <c r="EQS427" s="1420"/>
      <c r="EQT427" s="1420"/>
      <c r="EQU427" s="1420"/>
      <c r="EQV427" s="1420"/>
      <c r="EQW427" s="1420"/>
      <c r="EQX427" s="1420"/>
      <c r="EQY427" s="1420"/>
      <c r="EQZ427" s="1420"/>
      <c r="ERA427" s="1420"/>
      <c r="ERB427" s="1420"/>
      <c r="ERC427" s="1420"/>
      <c r="ERD427" s="1420"/>
      <c r="ERE427" s="1420"/>
      <c r="ERF427" s="1420"/>
      <c r="ERG427" s="1420"/>
      <c r="ERH427" s="1420"/>
      <c r="ERI427" s="1420"/>
      <c r="ERJ427" s="1420"/>
      <c r="ERK427" s="1420"/>
      <c r="ERL427" s="1420"/>
      <c r="ERM427" s="1420"/>
      <c r="ERN427" s="1420"/>
      <c r="ERO427" s="1420"/>
      <c r="ERP427" s="1420"/>
      <c r="ERQ427" s="1420"/>
      <c r="ERR427" s="1420"/>
      <c r="ERS427" s="1420"/>
      <c r="ERT427" s="1420"/>
      <c r="ERU427" s="1420"/>
      <c r="ERV427" s="1420"/>
      <c r="ERW427" s="1420"/>
      <c r="ERX427" s="1420"/>
      <c r="ERY427" s="1420"/>
      <c r="ERZ427" s="1420"/>
      <c r="ESA427" s="1420"/>
      <c r="ESB427" s="1420"/>
      <c r="ESC427" s="1420"/>
      <c r="ESD427" s="1420"/>
      <c r="ESE427" s="1420"/>
      <c r="ESF427" s="1420"/>
      <c r="ESG427" s="1420"/>
      <c r="ESH427" s="1420"/>
      <c r="ESI427" s="1420"/>
      <c r="ESJ427" s="1420"/>
      <c r="ESK427" s="1420"/>
      <c r="ESL427" s="1420"/>
      <c r="ESM427" s="1420"/>
      <c r="ESN427" s="1420"/>
      <c r="ESO427" s="1420"/>
      <c r="ESP427" s="1420"/>
      <c r="ESQ427" s="1420"/>
      <c r="ESR427" s="1420"/>
      <c r="ESS427" s="1420"/>
      <c r="EST427" s="1420"/>
      <c r="ESU427" s="1420"/>
      <c r="ESV427" s="1420"/>
      <c r="ESW427" s="1420"/>
      <c r="ESX427" s="1420"/>
      <c r="ESY427" s="1420"/>
      <c r="ESZ427" s="1420"/>
      <c r="ETA427" s="1420"/>
      <c r="ETB427" s="1420"/>
      <c r="ETC427" s="1420"/>
      <c r="ETD427" s="1420"/>
      <c r="ETE427" s="1420"/>
      <c r="ETF427" s="1420"/>
      <c r="ETG427" s="1420"/>
      <c r="ETH427" s="1420"/>
      <c r="ETI427" s="1420"/>
      <c r="ETJ427" s="1420"/>
      <c r="ETK427" s="1420"/>
      <c r="ETL427" s="1420"/>
      <c r="ETM427" s="1420"/>
      <c r="ETN427" s="1420"/>
      <c r="ETO427" s="1420"/>
      <c r="ETP427" s="1420"/>
      <c r="ETQ427" s="1420"/>
      <c r="ETR427" s="1420"/>
      <c r="ETS427" s="1420"/>
      <c r="ETT427" s="1420"/>
      <c r="ETU427" s="1420"/>
      <c r="ETV427" s="1420"/>
      <c r="ETW427" s="1420"/>
      <c r="ETX427" s="1420"/>
      <c r="ETY427" s="1420"/>
      <c r="ETZ427" s="1420"/>
      <c r="EUA427" s="1420"/>
      <c r="EUB427" s="1420"/>
      <c r="EUC427" s="1420"/>
      <c r="EUD427" s="1420"/>
      <c r="EUE427" s="1420"/>
      <c r="EUF427" s="1420"/>
      <c r="EUG427" s="1420"/>
      <c r="EUH427" s="1420"/>
      <c r="EUI427" s="1420"/>
      <c r="EUJ427" s="1420"/>
      <c r="EUK427" s="1420"/>
      <c r="EUL427" s="1420"/>
      <c r="EUM427" s="1420"/>
      <c r="EUN427" s="1420"/>
      <c r="EUO427" s="1420"/>
      <c r="EUP427" s="1420"/>
      <c r="EUQ427" s="1420"/>
      <c r="EUR427" s="1420"/>
      <c r="EUS427" s="1420"/>
      <c r="EUT427" s="1420"/>
      <c r="EUU427" s="1420"/>
      <c r="EUV427" s="1420"/>
      <c r="EUW427" s="1420"/>
      <c r="EUX427" s="1420"/>
      <c r="EUY427" s="1420"/>
      <c r="EUZ427" s="1420"/>
      <c r="EVA427" s="1420"/>
      <c r="EVB427" s="1420"/>
      <c r="EVC427" s="1420"/>
      <c r="EVD427" s="1420"/>
      <c r="EVE427" s="1420"/>
      <c r="EVF427" s="1420"/>
      <c r="EVG427" s="1420"/>
      <c r="EVH427" s="1420"/>
      <c r="EVI427" s="1420"/>
      <c r="EVJ427" s="1420"/>
      <c r="EVK427" s="1420"/>
      <c r="EVL427" s="1420"/>
      <c r="EVM427" s="1420"/>
      <c r="EVN427" s="1420"/>
      <c r="EVO427" s="1420"/>
      <c r="EVP427" s="1420"/>
      <c r="EVQ427" s="1420"/>
      <c r="EVR427" s="1420"/>
      <c r="EVS427" s="1420"/>
      <c r="EVT427" s="1420"/>
      <c r="EVU427" s="1420"/>
      <c r="EVV427" s="1420"/>
      <c r="EVW427" s="1420"/>
      <c r="EVX427" s="1420"/>
      <c r="EVY427" s="1420"/>
      <c r="EVZ427" s="1420"/>
      <c r="EWA427" s="1420"/>
      <c r="EWB427" s="1420"/>
      <c r="EWC427" s="1420"/>
      <c r="EWD427" s="1420"/>
      <c r="EWE427" s="1420"/>
      <c r="EWF427" s="1420"/>
      <c r="EWG427" s="1420"/>
      <c r="EWH427" s="1420"/>
      <c r="EWI427" s="1420"/>
      <c r="EWJ427" s="1420"/>
      <c r="EWK427" s="1420"/>
      <c r="EWL427" s="1420"/>
      <c r="EWM427" s="1420"/>
      <c r="EWN427" s="1420"/>
      <c r="EWO427" s="1420"/>
      <c r="EWP427" s="1420"/>
      <c r="EWQ427" s="1420"/>
      <c r="EWR427" s="1420"/>
      <c r="EWS427" s="1420"/>
      <c r="EWT427" s="1420"/>
      <c r="EWU427" s="1420"/>
      <c r="EWV427" s="1420"/>
      <c r="EWW427" s="1420"/>
      <c r="EWX427" s="1420"/>
      <c r="EWY427" s="1420"/>
      <c r="EWZ427" s="1420"/>
      <c r="EXA427" s="1420"/>
      <c r="EXB427" s="1420"/>
      <c r="EXC427" s="1420"/>
      <c r="EXD427" s="1420"/>
      <c r="EXE427" s="1420"/>
      <c r="EXF427" s="1420"/>
      <c r="EXG427" s="1420"/>
      <c r="EXH427" s="1420"/>
      <c r="EXI427" s="1420"/>
      <c r="EXJ427" s="1420"/>
      <c r="EXK427" s="1420"/>
      <c r="EXL427" s="1420"/>
      <c r="EXM427" s="1420"/>
      <c r="EXN427" s="1420"/>
      <c r="EXO427" s="1420"/>
      <c r="EXP427" s="1420"/>
      <c r="EXQ427" s="1420"/>
      <c r="EXR427" s="1420"/>
      <c r="EXS427" s="1420"/>
      <c r="EXT427" s="1420"/>
      <c r="EXU427" s="1420"/>
      <c r="EXV427" s="1420"/>
      <c r="EXW427" s="1420"/>
      <c r="EXX427" s="1420"/>
      <c r="EXY427" s="1420"/>
      <c r="EXZ427" s="1420"/>
      <c r="EYA427" s="1420"/>
      <c r="EYB427" s="1420"/>
      <c r="EYC427" s="1420"/>
      <c r="EYD427" s="1420"/>
      <c r="EYE427" s="1420"/>
      <c r="EYF427" s="1420"/>
      <c r="EYG427" s="1420"/>
      <c r="EYH427" s="1420"/>
      <c r="EYI427" s="1420"/>
      <c r="EYJ427" s="1420"/>
      <c r="EYK427" s="1420"/>
      <c r="EYL427" s="1420"/>
      <c r="EYM427" s="1420"/>
      <c r="EYN427" s="1420"/>
      <c r="EYO427" s="1420"/>
      <c r="EYP427" s="1420"/>
      <c r="EYQ427" s="1420"/>
      <c r="EYR427" s="1420"/>
      <c r="EYS427" s="1420"/>
      <c r="EYT427" s="1420"/>
      <c r="EYU427" s="1420"/>
      <c r="EYV427" s="1420"/>
      <c r="EYW427" s="1420"/>
      <c r="EYX427" s="1420"/>
      <c r="EYY427" s="1420"/>
      <c r="EYZ427" s="1420"/>
      <c r="EZA427" s="1420"/>
      <c r="EZB427" s="1420"/>
      <c r="EZC427" s="1420"/>
      <c r="EZD427" s="1420"/>
      <c r="EZE427" s="1420"/>
      <c r="EZF427" s="1420"/>
      <c r="EZG427" s="1420"/>
      <c r="EZH427" s="1420"/>
      <c r="EZI427" s="1420"/>
      <c r="EZJ427" s="1420"/>
      <c r="EZK427" s="1420"/>
      <c r="EZL427" s="1420"/>
      <c r="EZM427" s="1420"/>
      <c r="EZN427" s="1420"/>
      <c r="EZO427" s="1420"/>
      <c r="EZP427" s="1420"/>
      <c r="EZQ427" s="1420"/>
      <c r="EZR427" s="1420"/>
      <c r="EZS427" s="1420"/>
      <c r="EZT427" s="1420"/>
      <c r="EZU427" s="1420"/>
      <c r="EZV427" s="1420"/>
      <c r="EZW427" s="1420"/>
      <c r="EZX427" s="1420"/>
      <c r="EZY427" s="1420"/>
      <c r="EZZ427" s="1420"/>
      <c r="FAA427" s="1420"/>
      <c r="FAB427" s="1420"/>
      <c r="FAC427" s="1420"/>
      <c r="FAD427" s="1420"/>
      <c r="FAE427" s="1420"/>
      <c r="FAF427" s="1420"/>
      <c r="FAG427" s="1420"/>
      <c r="FAH427" s="1420"/>
      <c r="FAI427" s="1420"/>
      <c r="FAJ427" s="1420"/>
      <c r="FAK427" s="1420"/>
      <c r="FAL427" s="1420"/>
      <c r="FAM427" s="1420"/>
      <c r="FAN427" s="1420"/>
      <c r="FAO427" s="1420"/>
      <c r="FAP427" s="1420"/>
      <c r="FAQ427" s="1420"/>
      <c r="FAR427" s="1420"/>
      <c r="FAS427" s="1420"/>
      <c r="FAT427" s="1420"/>
      <c r="FAU427" s="1420"/>
      <c r="FAV427" s="1420"/>
      <c r="FAW427" s="1420"/>
      <c r="FAX427" s="1420"/>
      <c r="FAY427" s="1420"/>
      <c r="FAZ427" s="1420"/>
      <c r="FBA427" s="1420"/>
      <c r="FBB427" s="1420"/>
      <c r="FBC427" s="1420"/>
      <c r="FBD427" s="1420"/>
      <c r="FBE427" s="1420"/>
      <c r="FBF427" s="1420"/>
      <c r="FBG427" s="1420"/>
      <c r="FBH427" s="1420"/>
      <c r="FBI427" s="1420"/>
      <c r="FBJ427" s="1420"/>
      <c r="FBK427" s="1420"/>
      <c r="FBL427" s="1420"/>
      <c r="FBM427" s="1420"/>
      <c r="FBN427" s="1420"/>
      <c r="FBO427" s="1420"/>
      <c r="FBP427" s="1420"/>
      <c r="FBQ427" s="1420"/>
      <c r="FBR427" s="1420"/>
      <c r="FBS427" s="1420"/>
      <c r="FBT427" s="1420"/>
      <c r="FBU427" s="1420"/>
      <c r="FBV427" s="1420"/>
      <c r="FBW427" s="1420"/>
      <c r="FBX427" s="1420"/>
      <c r="FBY427" s="1420"/>
      <c r="FBZ427" s="1420"/>
      <c r="FCA427" s="1420"/>
      <c r="FCB427" s="1420"/>
      <c r="FCC427" s="1420"/>
      <c r="FCD427" s="1420"/>
      <c r="FCE427" s="1420"/>
      <c r="FCF427" s="1420"/>
      <c r="FCG427" s="1420"/>
      <c r="FCH427" s="1420"/>
      <c r="FCI427" s="1420"/>
      <c r="FCJ427" s="1420"/>
      <c r="FCK427" s="1420"/>
      <c r="FCL427" s="1420"/>
      <c r="FCM427" s="1420"/>
      <c r="FCN427" s="1420"/>
      <c r="FCO427" s="1420"/>
      <c r="FCP427" s="1420"/>
      <c r="FCQ427" s="1420"/>
      <c r="FCR427" s="1420"/>
      <c r="FCS427" s="1420"/>
      <c r="FCT427" s="1420"/>
      <c r="FCU427" s="1420"/>
      <c r="FCV427" s="1420"/>
      <c r="FCW427" s="1420"/>
      <c r="FCX427" s="1420"/>
      <c r="FCY427" s="1420"/>
      <c r="FCZ427" s="1420"/>
      <c r="FDA427" s="1420"/>
      <c r="FDB427" s="1420"/>
      <c r="FDC427" s="1420"/>
      <c r="FDD427" s="1420"/>
      <c r="FDE427" s="1420"/>
      <c r="FDF427" s="1420"/>
      <c r="FDG427" s="1420"/>
      <c r="FDH427" s="1420"/>
      <c r="FDI427" s="1420"/>
      <c r="FDJ427" s="1420"/>
      <c r="FDK427" s="1420"/>
      <c r="FDL427" s="1420"/>
      <c r="FDM427" s="1420"/>
      <c r="FDN427" s="1420"/>
      <c r="FDO427" s="1420"/>
      <c r="FDP427" s="1420"/>
      <c r="FDQ427" s="1420"/>
      <c r="FDR427" s="1420"/>
      <c r="FDS427" s="1420"/>
      <c r="FDT427" s="1420"/>
      <c r="FDU427" s="1420"/>
      <c r="FDV427" s="1420"/>
      <c r="FDW427" s="1420"/>
      <c r="FDX427" s="1420"/>
      <c r="FDY427" s="1420"/>
      <c r="FDZ427" s="1420"/>
      <c r="FEA427" s="1420"/>
      <c r="FEB427" s="1420"/>
      <c r="FEC427" s="1420"/>
      <c r="FED427" s="1420"/>
      <c r="FEE427" s="1420"/>
      <c r="FEF427" s="1420"/>
      <c r="FEG427" s="1420"/>
      <c r="FEH427" s="1420"/>
      <c r="FEI427" s="1420"/>
      <c r="FEJ427" s="1420"/>
      <c r="FEK427" s="1420"/>
      <c r="FEL427" s="1420"/>
      <c r="FEM427" s="1420"/>
      <c r="FEN427" s="1420"/>
      <c r="FEO427" s="1420"/>
      <c r="FEP427" s="1420"/>
      <c r="FEQ427" s="1420"/>
      <c r="FER427" s="1420"/>
      <c r="FES427" s="1420"/>
      <c r="FET427" s="1420"/>
      <c r="FEU427" s="1420"/>
      <c r="FEV427" s="1420"/>
      <c r="FEW427" s="1420"/>
      <c r="FEX427" s="1420"/>
      <c r="FEY427" s="1420"/>
      <c r="FEZ427" s="1420"/>
      <c r="FFA427" s="1420"/>
      <c r="FFB427" s="1420"/>
      <c r="FFC427" s="1420"/>
      <c r="FFD427" s="1420"/>
      <c r="FFE427" s="1420"/>
      <c r="FFF427" s="1420"/>
      <c r="FFG427" s="1420"/>
      <c r="FFH427" s="1420"/>
      <c r="FFI427" s="1420"/>
      <c r="FFJ427" s="1420"/>
      <c r="FFK427" s="1420"/>
      <c r="FFL427" s="1420"/>
      <c r="FFM427" s="1420"/>
      <c r="FFN427" s="1420"/>
      <c r="FFO427" s="1420"/>
      <c r="FFP427" s="1420"/>
      <c r="FFQ427" s="1420"/>
      <c r="FFR427" s="1420"/>
      <c r="FFS427" s="1420"/>
      <c r="FFT427" s="1420"/>
      <c r="FFU427" s="1420"/>
      <c r="FFV427" s="1420"/>
      <c r="FFW427" s="1420"/>
      <c r="FFX427" s="1420"/>
      <c r="FFY427" s="1420"/>
      <c r="FFZ427" s="1420"/>
      <c r="FGA427" s="1420"/>
      <c r="FGB427" s="1420"/>
      <c r="FGC427" s="1420"/>
      <c r="FGD427" s="1420"/>
      <c r="FGE427" s="1420"/>
      <c r="FGF427" s="1420"/>
      <c r="FGG427" s="1420"/>
      <c r="FGH427" s="1420"/>
      <c r="FGI427" s="1420"/>
      <c r="FGJ427" s="1420"/>
      <c r="FGK427" s="1420"/>
      <c r="FGL427" s="1420"/>
      <c r="FGM427" s="1420"/>
      <c r="FGN427" s="1420"/>
      <c r="FGO427" s="1420"/>
      <c r="FGP427" s="1420"/>
      <c r="FGQ427" s="1420"/>
      <c r="FGR427" s="1420"/>
      <c r="FGS427" s="1420"/>
      <c r="FGT427" s="1420"/>
      <c r="FGU427" s="1420"/>
      <c r="FGV427" s="1420"/>
      <c r="FGW427" s="1420"/>
      <c r="FGX427" s="1420"/>
      <c r="FGY427" s="1420"/>
      <c r="FGZ427" s="1420"/>
      <c r="FHA427" s="1420"/>
      <c r="FHB427" s="1420"/>
      <c r="FHC427" s="1420"/>
      <c r="FHD427" s="1420"/>
      <c r="FHE427" s="1420"/>
      <c r="FHF427" s="1420"/>
      <c r="FHG427" s="1420"/>
      <c r="FHH427" s="1420"/>
      <c r="FHI427" s="1420"/>
      <c r="FHJ427" s="1420"/>
      <c r="FHK427" s="1420"/>
      <c r="FHL427" s="1420"/>
      <c r="FHM427" s="1420"/>
      <c r="FHN427" s="1420"/>
      <c r="FHO427" s="1420"/>
      <c r="FHP427" s="1420"/>
      <c r="FHQ427" s="1420"/>
      <c r="FHR427" s="1420"/>
      <c r="FHS427" s="1420"/>
      <c r="FHT427" s="1420"/>
      <c r="FHU427" s="1420"/>
      <c r="FHV427" s="1420"/>
      <c r="FHW427" s="1420"/>
      <c r="FHX427" s="1420"/>
      <c r="FHY427" s="1420"/>
      <c r="FHZ427" s="1420"/>
      <c r="FIA427" s="1420"/>
      <c r="FIB427" s="1420"/>
      <c r="FIC427" s="1420"/>
      <c r="FID427" s="1420"/>
      <c r="FIE427" s="1420"/>
      <c r="FIF427" s="1420"/>
      <c r="FIG427" s="1420"/>
      <c r="FIH427" s="1420"/>
      <c r="FII427" s="1420"/>
      <c r="FIJ427" s="1420"/>
      <c r="FIK427" s="1420"/>
      <c r="FIL427" s="1420"/>
      <c r="FIM427" s="1420"/>
      <c r="FIN427" s="1420"/>
      <c r="FIO427" s="1420"/>
      <c r="FIP427" s="1420"/>
      <c r="FIQ427" s="1420"/>
      <c r="FIR427" s="1420"/>
      <c r="FIS427" s="1420"/>
      <c r="FIT427" s="1420"/>
      <c r="FIU427" s="1420"/>
      <c r="FIV427" s="1420"/>
      <c r="FIW427" s="1420"/>
      <c r="FIX427" s="1420"/>
      <c r="FIY427" s="1420"/>
      <c r="FIZ427" s="1420"/>
      <c r="FJA427" s="1420"/>
      <c r="FJB427" s="1420"/>
      <c r="FJC427" s="1420"/>
      <c r="FJD427" s="1420"/>
      <c r="FJE427" s="1420"/>
      <c r="FJF427" s="1420"/>
      <c r="FJG427" s="1420"/>
      <c r="FJH427" s="1420"/>
      <c r="FJI427" s="1420"/>
      <c r="FJJ427" s="1420"/>
      <c r="FJK427" s="1420"/>
      <c r="FJL427" s="1420"/>
      <c r="FJM427" s="1420"/>
      <c r="FJN427" s="1420"/>
      <c r="FJO427" s="1420"/>
      <c r="FJP427" s="1420"/>
      <c r="FJQ427" s="1420"/>
      <c r="FJR427" s="1420"/>
      <c r="FJS427" s="1420"/>
      <c r="FJT427" s="1420"/>
      <c r="FJU427" s="1420"/>
      <c r="FJV427" s="1420"/>
      <c r="FJW427" s="1420"/>
      <c r="FJX427" s="1420"/>
      <c r="FJY427" s="1420"/>
      <c r="FJZ427" s="1420"/>
      <c r="FKA427" s="1420"/>
      <c r="FKB427" s="1420"/>
      <c r="FKC427" s="1420"/>
      <c r="FKD427" s="1420"/>
      <c r="FKE427" s="1420"/>
      <c r="FKF427" s="1420"/>
      <c r="FKG427" s="1420"/>
      <c r="FKH427" s="1420"/>
      <c r="FKI427" s="1420"/>
      <c r="FKJ427" s="1420"/>
      <c r="FKK427" s="1420"/>
      <c r="FKL427" s="1420"/>
      <c r="FKM427" s="1420"/>
      <c r="FKN427" s="1420"/>
      <c r="FKO427" s="1420"/>
      <c r="FKP427" s="1420"/>
      <c r="FKQ427" s="1420"/>
      <c r="FKR427" s="1420"/>
      <c r="FKS427" s="1420"/>
      <c r="FKT427" s="1420"/>
      <c r="FKU427" s="1420"/>
      <c r="FKV427" s="1420"/>
      <c r="FKW427" s="1420"/>
      <c r="FKX427" s="1420"/>
      <c r="FKY427" s="1420"/>
      <c r="FKZ427" s="1420"/>
      <c r="FLA427" s="1420"/>
      <c r="FLB427" s="1420"/>
      <c r="FLC427" s="1420"/>
      <c r="FLD427" s="1420"/>
      <c r="FLE427" s="1420"/>
      <c r="FLF427" s="1420"/>
      <c r="FLG427" s="1420"/>
      <c r="FLH427" s="1420"/>
      <c r="FLI427" s="1420"/>
      <c r="FLJ427" s="1420"/>
      <c r="FLK427" s="1420"/>
      <c r="FLL427" s="1420"/>
      <c r="FLM427" s="1420"/>
      <c r="FLN427" s="1420"/>
      <c r="FLO427" s="1420"/>
      <c r="FLP427" s="1420"/>
      <c r="FLQ427" s="1420"/>
      <c r="FLR427" s="1420"/>
      <c r="FLS427" s="1420"/>
      <c r="FLT427" s="1420"/>
      <c r="FLU427" s="1420"/>
      <c r="FLV427" s="1420"/>
      <c r="FLW427" s="1420"/>
      <c r="FLX427" s="1420"/>
      <c r="FLY427" s="1420"/>
      <c r="FLZ427" s="1420"/>
      <c r="FMA427" s="1420"/>
      <c r="FMB427" s="1420"/>
      <c r="FMC427" s="1420"/>
      <c r="FMD427" s="1420"/>
      <c r="FME427" s="1420"/>
      <c r="FMF427" s="1420"/>
      <c r="FMG427" s="1420"/>
      <c r="FMH427" s="1420"/>
      <c r="FMI427" s="1420"/>
      <c r="FMJ427" s="1420"/>
      <c r="FMK427" s="1420"/>
      <c r="FML427" s="1420"/>
      <c r="FMM427" s="1420"/>
      <c r="FMN427" s="1420"/>
      <c r="FMO427" s="1420"/>
      <c r="FMP427" s="1420"/>
      <c r="FMQ427" s="1420"/>
      <c r="FMR427" s="1420"/>
      <c r="FMS427" s="1420"/>
      <c r="FMT427" s="1420"/>
      <c r="FMU427" s="1420"/>
      <c r="FMV427" s="1420"/>
      <c r="FMW427" s="1420"/>
      <c r="FMX427" s="1420"/>
      <c r="FMY427" s="1420"/>
      <c r="FMZ427" s="1420"/>
      <c r="FNA427" s="1420"/>
      <c r="FNB427" s="1420"/>
      <c r="FNC427" s="1420"/>
      <c r="FND427" s="1420"/>
      <c r="FNE427" s="1420"/>
      <c r="FNF427" s="1420"/>
      <c r="FNG427" s="1420"/>
      <c r="FNH427" s="1420"/>
      <c r="FNI427" s="1420"/>
      <c r="FNJ427" s="1420"/>
      <c r="FNK427" s="1420"/>
      <c r="FNL427" s="1420"/>
      <c r="FNM427" s="1420"/>
      <c r="FNN427" s="1420"/>
      <c r="FNO427" s="1420"/>
      <c r="FNP427" s="1420"/>
      <c r="FNQ427" s="1420"/>
      <c r="FNR427" s="1420"/>
      <c r="FNS427" s="1420"/>
      <c r="FNT427" s="1420"/>
      <c r="FNU427" s="1420"/>
      <c r="FNV427" s="1420"/>
      <c r="FNW427" s="1420"/>
      <c r="FNX427" s="1420"/>
      <c r="FNY427" s="1420"/>
      <c r="FNZ427" s="1420"/>
      <c r="FOA427" s="1420"/>
      <c r="FOB427" s="1420"/>
      <c r="FOC427" s="1420"/>
      <c r="FOD427" s="1420"/>
      <c r="FOE427" s="1420"/>
      <c r="FOF427" s="1420"/>
      <c r="FOG427" s="1420"/>
      <c r="FOH427" s="1420"/>
      <c r="FOI427" s="1420"/>
      <c r="FOJ427" s="1420"/>
      <c r="FOK427" s="1420"/>
      <c r="FOL427" s="1420"/>
      <c r="FOM427" s="1420"/>
      <c r="FON427" s="1420"/>
      <c r="FOO427" s="1420"/>
      <c r="FOP427" s="1420"/>
      <c r="FOQ427" s="1420"/>
      <c r="FOR427" s="1420"/>
      <c r="FOS427" s="1420"/>
      <c r="FOT427" s="1420"/>
      <c r="FOU427" s="1420"/>
      <c r="FOV427" s="1420"/>
      <c r="FOW427" s="1420"/>
      <c r="FOX427" s="1420"/>
      <c r="FOY427" s="1420"/>
      <c r="FOZ427" s="1420"/>
      <c r="FPA427" s="1420"/>
      <c r="FPB427" s="1420"/>
      <c r="FPC427" s="1420"/>
      <c r="FPD427" s="1420"/>
      <c r="FPE427" s="1420"/>
      <c r="FPF427" s="1420"/>
      <c r="FPG427" s="1420"/>
      <c r="FPH427" s="1420"/>
      <c r="FPI427" s="1420"/>
      <c r="FPJ427" s="1420"/>
      <c r="FPK427" s="1420"/>
      <c r="FPL427" s="1420"/>
      <c r="FPM427" s="1420"/>
      <c r="FPN427" s="1420"/>
      <c r="FPO427" s="1420"/>
      <c r="FPP427" s="1420"/>
      <c r="FPQ427" s="1420"/>
      <c r="FPR427" s="1420"/>
      <c r="FPS427" s="1420"/>
      <c r="FPT427" s="1420"/>
      <c r="FPU427" s="1420"/>
      <c r="FPV427" s="1420"/>
      <c r="FPW427" s="1420"/>
      <c r="FPX427" s="1420"/>
      <c r="FPY427" s="1420"/>
      <c r="FPZ427" s="1420"/>
      <c r="FQA427" s="1420"/>
      <c r="FQB427" s="1420"/>
      <c r="FQC427" s="1420"/>
      <c r="FQD427" s="1420"/>
      <c r="FQE427" s="1420"/>
      <c r="FQF427" s="1420"/>
      <c r="FQG427" s="1420"/>
      <c r="FQH427" s="1420"/>
      <c r="FQI427" s="1420"/>
      <c r="FQJ427" s="1420"/>
      <c r="FQK427" s="1420"/>
      <c r="FQL427" s="1420"/>
      <c r="FQM427" s="1420"/>
      <c r="FQN427" s="1420"/>
      <c r="FQO427" s="1420"/>
      <c r="FQP427" s="1420"/>
      <c r="FQQ427" s="1420"/>
      <c r="FQR427" s="1420"/>
      <c r="FQS427" s="1420"/>
      <c r="FQT427" s="1420"/>
      <c r="FQU427" s="1420"/>
      <c r="FQV427" s="1420"/>
      <c r="FQW427" s="1420"/>
      <c r="FQX427" s="1420"/>
      <c r="FQY427" s="1420"/>
      <c r="FQZ427" s="1420"/>
      <c r="FRA427" s="1420"/>
      <c r="FRB427" s="1420"/>
      <c r="FRC427" s="1420"/>
      <c r="FRD427" s="1420"/>
      <c r="FRE427" s="1420"/>
      <c r="FRF427" s="1420"/>
      <c r="FRG427" s="1420"/>
      <c r="FRH427" s="1420"/>
      <c r="FRI427" s="1420"/>
      <c r="FRJ427" s="1420"/>
      <c r="FRK427" s="1420"/>
      <c r="FRL427" s="1420"/>
      <c r="FRM427" s="1420"/>
      <c r="FRN427" s="1420"/>
      <c r="FRO427" s="1420"/>
      <c r="FRP427" s="1420"/>
      <c r="FRQ427" s="1420"/>
      <c r="FRR427" s="1420"/>
      <c r="FRS427" s="1420"/>
      <c r="FRT427" s="1420"/>
      <c r="FRU427" s="1420"/>
      <c r="FRV427" s="1420"/>
      <c r="FRW427" s="1420"/>
      <c r="FRX427" s="1420"/>
      <c r="FRY427" s="1420"/>
      <c r="FRZ427" s="1420"/>
      <c r="FSA427" s="1420"/>
      <c r="FSB427" s="1420"/>
      <c r="FSC427" s="1420"/>
      <c r="FSD427" s="1420"/>
      <c r="FSE427" s="1420"/>
      <c r="FSF427" s="1420"/>
      <c r="FSG427" s="1420"/>
      <c r="FSH427" s="1420"/>
      <c r="FSI427" s="1420"/>
      <c r="FSJ427" s="1420"/>
      <c r="FSK427" s="1420"/>
      <c r="FSL427" s="1420"/>
      <c r="FSM427" s="1420"/>
      <c r="FSN427" s="1420"/>
      <c r="FSO427" s="1420"/>
      <c r="FSP427" s="1420"/>
      <c r="FSQ427" s="1420"/>
      <c r="FSR427" s="1420"/>
      <c r="FSS427" s="1420"/>
      <c r="FST427" s="1420"/>
      <c r="FSU427" s="1420"/>
      <c r="FSV427" s="1420"/>
      <c r="FSW427" s="1420"/>
      <c r="FSX427" s="1420"/>
      <c r="FSY427" s="1420"/>
      <c r="FSZ427" s="1420"/>
      <c r="FTA427" s="1420"/>
      <c r="FTB427" s="1420"/>
      <c r="FTC427" s="1420"/>
      <c r="FTD427" s="1420"/>
      <c r="FTE427" s="1420"/>
      <c r="FTF427" s="1420"/>
      <c r="FTG427" s="1420"/>
      <c r="FTH427" s="1420"/>
      <c r="FTI427" s="1420"/>
      <c r="FTJ427" s="1420"/>
      <c r="FTK427" s="1420"/>
      <c r="FTL427" s="1420"/>
      <c r="FTM427" s="1420"/>
      <c r="FTN427" s="1420"/>
      <c r="FTO427" s="1420"/>
      <c r="FTP427" s="1420"/>
      <c r="FTQ427" s="1420"/>
      <c r="FTR427" s="1420"/>
      <c r="FTS427" s="1420"/>
      <c r="FTT427" s="1420"/>
      <c r="FTU427" s="1420"/>
      <c r="FTV427" s="1420"/>
      <c r="FTW427" s="1420"/>
      <c r="FTX427" s="1420"/>
      <c r="FTY427" s="1420"/>
      <c r="FTZ427" s="1420"/>
      <c r="FUA427" s="1420"/>
      <c r="FUB427" s="1420"/>
      <c r="FUC427" s="1420"/>
      <c r="FUD427" s="1420"/>
      <c r="FUE427" s="1420"/>
      <c r="FUF427" s="1420"/>
      <c r="FUG427" s="1420"/>
      <c r="FUH427" s="1420"/>
      <c r="FUI427" s="1420"/>
      <c r="FUJ427" s="1420"/>
      <c r="FUK427" s="1420"/>
      <c r="FUL427" s="1420"/>
      <c r="FUM427" s="1420"/>
      <c r="FUN427" s="1420"/>
      <c r="FUO427" s="1420"/>
      <c r="FUP427" s="1420"/>
      <c r="FUQ427" s="1420"/>
      <c r="FUR427" s="1420"/>
      <c r="FUS427" s="1420"/>
      <c r="FUT427" s="1420"/>
      <c r="FUU427" s="1420"/>
      <c r="FUV427" s="1420"/>
      <c r="FUW427" s="1420"/>
      <c r="FUX427" s="1420"/>
      <c r="FUY427" s="1420"/>
      <c r="FUZ427" s="1420"/>
      <c r="FVA427" s="1420"/>
      <c r="FVB427" s="1420"/>
      <c r="FVC427" s="1420"/>
      <c r="FVD427" s="1420"/>
      <c r="FVE427" s="1420"/>
      <c r="FVF427" s="1420"/>
      <c r="FVG427" s="1420"/>
      <c r="FVH427" s="1420"/>
      <c r="FVI427" s="1420"/>
      <c r="FVJ427" s="1420"/>
      <c r="FVK427" s="1420"/>
      <c r="FVL427" s="1420"/>
      <c r="FVM427" s="1420"/>
      <c r="FVN427" s="1420"/>
      <c r="FVO427" s="1420"/>
      <c r="FVP427" s="1420"/>
      <c r="FVQ427" s="1420"/>
      <c r="FVR427" s="1420"/>
      <c r="FVS427" s="1420"/>
      <c r="FVT427" s="1420"/>
      <c r="FVU427" s="1420"/>
      <c r="FVV427" s="1420"/>
      <c r="FVW427" s="1420"/>
      <c r="FVX427" s="1420"/>
      <c r="FVY427" s="1420"/>
      <c r="FVZ427" s="1420"/>
      <c r="FWA427" s="1420"/>
      <c r="FWB427" s="1420"/>
      <c r="FWC427" s="1420"/>
      <c r="FWD427" s="1420"/>
      <c r="FWE427" s="1420"/>
      <c r="FWF427" s="1420"/>
      <c r="FWG427" s="1420"/>
      <c r="FWH427" s="1420"/>
      <c r="FWI427" s="1420"/>
      <c r="FWJ427" s="1420"/>
      <c r="FWK427" s="1420"/>
      <c r="FWL427" s="1420"/>
      <c r="FWM427" s="1420"/>
      <c r="FWN427" s="1420"/>
      <c r="FWO427" s="1420"/>
      <c r="FWP427" s="1420"/>
      <c r="FWQ427" s="1420"/>
      <c r="FWR427" s="1420"/>
      <c r="FWS427" s="1420"/>
      <c r="FWT427" s="1420"/>
      <c r="FWU427" s="1420"/>
      <c r="FWV427" s="1420"/>
      <c r="FWW427" s="1420"/>
      <c r="FWX427" s="1420"/>
      <c r="FWY427" s="1420"/>
      <c r="FWZ427" s="1420"/>
      <c r="FXA427" s="1420"/>
      <c r="FXB427" s="1420"/>
      <c r="FXC427" s="1420"/>
      <c r="FXD427" s="1420"/>
      <c r="FXE427" s="1420"/>
      <c r="FXF427" s="1420"/>
      <c r="FXG427" s="1420"/>
      <c r="FXH427" s="1420"/>
      <c r="FXI427" s="1420"/>
      <c r="FXJ427" s="1420"/>
      <c r="FXK427" s="1420"/>
      <c r="FXL427" s="1420"/>
      <c r="FXM427" s="1420"/>
      <c r="FXN427" s="1420"/>
      <c r="FXO427" s="1420"/>
      <c r="FXP427" s="1420"/>
      <c r="FXQ427" s="1420"/>
      <c r="FXR427" s="1420"/>
      <c r="FXS427" s="1420"/>
      <c r="FXT427" s="1420"/>
      <c r="FXU427" s="1420"/>
      <c r="FXV427" s="1420"/>
      <c r="FXW427" s="1420"/>
      <c r="FXX427" s="1420"/>
      <c r="FXY427" s="1420"/>
      <c r="FXZ427" s="1420"/>
      <c r="FYA427" s="1420"/>
      <c r="FYB427" s="1420"/>
      <c r="FYC427" s="1420"/>
      <c r="FYD427" s="1420"/>
      <c r="FYE427" s="1420"/>
      <c r="FYF427" s="1420"/>
      <c r="FYG427" s="1420"/>
      <c r="FYH427" s="1420"/>
      <c r="FYI427" s="1420"/>
      <c r="FYJ427" s="1420"/>
      <c r="FYK427" s="1420"/>
      <c r="FYL427" s="1420"/>
      <c r="FYM427" s="1420"/>
      <c r="FYN427" s="1420"/>
      <c r="FYO427" s="1420"/>
      <c r="FYP427" s="1420"/>
      <c r="FYQ427" s="1420"/>
      <c r="FYR427" s="1420"/>
      <c r="FYS427" s="1420"/>
      <c r="FYT427" s="1420"/>
      <c r="FYU427" s="1420"/>
      <c r="FYV427" s="1420"/>
      <c r="FYW427" s="1420"/>
      <c r="FYX427" s="1420"/>
      <c r="FYY427" s="1420"/>
      <c r="FYZ427" s="1420"/>
      <c r="FZA427" s="1420"/>
      <c r="FZB427" s="1420"/>
      <c r="FZC427" s="1420"/>
      <c r="FZD427" s="1420"/>
      <c r="FZE427" s="1420"/>
      <c r="FZF427" s="1420"/>
      <c r="FZG427" s="1420"/>
      <c r="FZH427" s="1420"/>
      <c r="FZI427" s="1420"/>
      <c r="FZJ427" s="1420"/>
      <c r="FZK427" s="1420"/>
      <c r="FZL427" s="1420"/>
      <c r="FZM427" s="1420"/>
      <c r="FZN427" s="1420"/>
      <c r="FZO427" s="1420"/>
      <c r="FZP427" s="1420"/>
      <c r="FZQ427" s="1420"/>
      <c r="FZR427" s="1420"/>
      <c r="FZS427" s="1420"/>
      <c r="FZT427" s="1420"/>
      <c r="FZU427" s="1420"/>
      <c r="FZV427" s="1420"/>
      <c r="FZW427" s="1420"/>
      <c r="FZX427" s="1420"/>
      <c r="FZY427" s="1420"/>
      <c r="FZZ427" s="1420"/>
      <c r="GAA427" s="1420"/>
      <c r="GAB427" s="1420"/>
      <c r="GAC427" s="1420"/>
      <c r="GAD427" s="1420"/>
      <c r="GAE427" s="1420"/>
      <c r="GAF427" s="1420"/>
      <c r="GAG427" s="1420"/>
      <c r="GAH427" s="1420"/>
      <c r="GAI427" s="1420"/>
      <c r="GAJ427" s="1420"/>
      <c r="GAK427" s="1420"/>
      <c r="GAL427" s="1420"/>
      <c r="GAM427" s="1420"/>
      <c r="GAN427" s="1420"/>
      <c r="GAO427" s="1420"/>
      <c r="GAP427" s="1420"/>
      <c r="GAQ427" s="1420"/>
      <c r="GAR427" s="1420"/>
      <c r="GAS427" s="1420"/>
      <c r="GAT427" s="1420"/>
      <c r="GAU427" s="1420"/>
      <c r="GAV427" s="1420"/>
      <c r="GAW427" s="1420"/>
      <c r="GAX427" s="1420"/>
      <c r="GAY427" s="1420"/>
      <c r="GAZ427" s="1420"/>
      <c r="GBA427" s="1420"/>
      <c r="GBB427" s="1420"/>
      <c r="GBC427" s="1420"/>
      <c r="GBD427" s="1420"/>
      <c r="GBE427" s="1420"/>
      <c r="GBF427" s="1420"/>
      <c r="GBG427" s="1420"/>
      <c r="GBH427" s="1420"/>
      <c r="GBI427" s="1420"/>
      <c r="GBJ427" s="1420"/>
      <c r="GBK427" s="1420"/>
      <c r="GBL427" s="1420"/>
      <c r="GBM427" s="1420"/>
      <c r="GBN427" s="1420"/>
      <c r="GBO427" s="1420"/>
      <c r="GBP427" s="1420"/>
      <c r="GBQ427" s="1420"/>
      <c r="GBR427" s="1420"/>
      <c r="GBS427" s="1420"/>
      <c r="GBT427" s="1420"/>
      <c r="GBU427" s="1420"/>
      <c r="GBV427" s="1420"/>
      <c r="GBW427" s="1420"/>
      <c r="GBX427" s="1420"/>
      <c r="GBY427" s="1420"/>
      <c r="GBZ427" s="1420"/>
      <c r="GCA427" s="1420"/>
      <c r="GCB427" s="1420"/>
      <c r="GCC427" s="1420"/>
      <c r="GCD427" s="1420"/>
      <c r="GCE427" s="1420"/>
      <c r="GCF427" s="1420"/>
      <c r="GCG427" s="1420"/>
      <c r="GCH427" s="1420"/>
      <c r="GCI427" s="1420"/>
      <c r="GCJ427" s="1420"/>
      <c r="GCK427" s="1420"/>
      <c r="GCL427" s="1420"/>
      <c r="GCM427" s="1420"/>
      <c r="GCN427" s="1420"/>
      <c r="GCO427" s="1420"/>
      <c r="GCP427" s="1420"/>
      <c r="GCQ427" s="1420"/>
      <c r="GCR427" s="1420"/>
      <c r="GCS427" s="1420"/>
      <c r="GCT427" s="1420"/>
      <c r="GCU427" s="1420"/>
      <c r="GCV427" s="1420"/>
      <c r="GCW427" s="1420"/>
      <c r="GCX427" s="1420"/>
      <c r="GCY427" s="1420"/>
      <c r="GCZ427" s="1420"/>
      <c r="GDA427" s="1420"/>
      <c r="GDB427" s="1420"/>
      <c r="GDC427" s="1420"/>
      <c r="GDD427" s="1420"/>
      <c r="GDE427" s="1420"/>
      <c r="GDF427" s="1420"/>
      <c r="GDG427" s="1420"/>
      <c r="GDH427" s="1420"/>
      <c r="GDI427" s="1420"/>
      <c r="GDJ427" s="1420"/>
      <c r="GDK427" s="1420"/>
      <c r="GDL427" s="1420"/>
      <c r="GDM427" s="1420"/>
      <c r="GDN427" s="1420"/>
      <c r="GDO427" s="1420"/>
      <c r="GDP427" s="1420"/>
      <c r="GDQ427" s="1420"/>
      <c r="GDR427" s="1420"/>
      <c r="GDS427" s="1420"/>
      <c r="GDT427" s="1420"/>
      <c r="GDU427" s="1420"/>
      <c r="GDV427" s="1420"/>
      <c r="GDW427" s="1420"/>
      <c r="GDX427" s="1420"/>
      <c r="GDY427" s="1420"/>
      <c r="GDZ427" s="1420"/>
      <c r="GEA427" s="1420"/>
      <c r="GEB427" s="1420"/>
      <c r="GEC427" s="1420"/>
      <c r="GED427" s="1420"/>
      <c r="GEE427" s="1420"/>
      <c r="GEF427" s="1420"/>
      <c r="GEG427" s="1420"/>
      <c r="GEH427" s="1420"/>
      <c r="GEI427" s="1420"/>
      <c r="GEJ427" s="1420"/>
      <c r="GEK427" s="1420"/>
      <c r="GEL427" s="1420"/>
      <c r="GEM427" s="1420"/>
      <c r="GEN427" s="1420"/>
      <c r="GEO427" s="1420"/>
      <c r="GEP427" s="1420"/>
      <c r="GEQ427" s="1420"/>
      <c r="GER427" s="1420"/>
      <c r="GES427" s="1420"/>
      <c r="GET427" s="1420"/>
      <c r="GEU427" s="1420"/>
      <c r="GEV427" s="1420"/>
      <c r="GEW427" s="1420"/>
      <c r="GEX427" s="1420"/>
      <c r="GEY427" s="1420"/>
      <c r="GEZ427" s="1420"/>
      <c r="GFA427" s="1420"/>
      <c r="GFB427" s="1420"/>
      <c r="GFC427" s="1420"/>
      <c r="GFD427" s="1420"/>
      <c r="GFE427" s="1420"/>
      <c r="GFF427" s="1420"/>
      <c r="GFG427" s="1420"/>
      <c r="GFH427" s="1420"/>
      <c r="GFI427" s="1420"/>
      <c r="GFJ427" s="1420"/>
      <c r="GFK427" s="1420"/>
      <c r="GFL427" s="1420"/>
      <c r="GFM427" s="1420"/>
      <c r="GFN427" s="1420"/>
      <c r="GFO427" s="1420"/>
      <c r="GFP427" s="1420"/>
      <c r="GFQ427" s="1420"/>
      <c r="GFR427" s="1420"/>
      <c r="GFS427" s="1420"/>
      <c r="GFT427" s="1420"/>
      <c r="GFU427" s="1420"/>
      <c r="GFV427" s="1420"/>
      <c r="GFW427" s="1420"/>
      <c r="GFX427" s="1420"/>
      <c r="GFY427" s="1420"/>
      <c r="GFZ427" s="1420"/>
      <c r="GGA427" s="1420"/>
      <c r="GGB427" s="1420"/>
      <c r="GGC427" s="1420"/>
      <c r="GGD427" s="1420"/>
      <c r="GGE427" s="1420"/>
      <c r="GGF427" s="1420"/>
      <c r="GGG427" s="1420"/>
      <c r="GGH427" s="1420"/>
      <c r="GGI427" s="1420"/>
      <c r="GGJ427" s="1420"/>
      <c r="GGK427" s="1420"/>
      <c r="GGL427" s="1420"/>
      <c r="GGM427" s="1420"/>
      <c r="GGN427" s="1420"/>
      <c r="GGO427" s="1420"/>
      <c r="GGP427" s="1420"/>
      <c r="GGQ427" s="1420"/>
      <c r="GGR427" s="1420"/>
      <c r="GGS427" s="1420"/>
      <c r="GGT427" s="1420"/>
      <c r="GGU427" s="1420"/>
      <c r="GGV427" s="1420"/>
      <c r="GGW427" s="1420"/>
      <c r="GGX427" s="1420"/>
      <c r="GGY427" s="1420"/>
      <c r="GGZ427" s="1420"/>
      <c r="GHA427" s="1420"/>
      <c r="GHB427" s="1420"/>
      <c r="GHC427" s="1420"/>
      <c r="GHD427" s="1420"/>
      <c r="GHE427" s="1420"/>
      <c r="GHF427" s="1420"/>
      <c r="GHG427" s="1420"/>
      <c r="GHH427" s="1420"/>
      <c r="GHI427" s="1420"/>
      <c r="GHJ427" s="1420"/>
      <c r="GHK427" s="1420"/>
      <c r="GHL427" s="1420"/>
      <c r="GHM427" s="1420"/>
      <c r="GHN427" s="1420"/>
      <c r="GHO427" s="1420"/>
      <c r="GHP427" s="1420"/>
      <c r="GHQ427" s="1420"/>
      <c r="GHR427" s="1420"/>
      <c r="GHS427" s="1420"/>
      <c r="GHT427" s="1420"/>
      <c r="GHU427" s="1420"/>
      <c r="GHV427" s="1420"/>
      <c r="GHW427" s="1420"/>
      <c r="GHX427" s="1420"/>
      <c r="GHY427" s="1420"/>
      <c r="GHZ427" s="1420"/>
      <c r="GIA427" s="1420"/>
      <c r="GIB427" s="1420"/>
      <c r="GIC427" s="1420"/>
      <c r="GID427" s="1420"/>
      <c r="GIE427" s="1420"/>
      <c r="GIF427" s="1420"/>
      <c r="GIG427" s="1420"/>
      <c r="GIH427" s="1420"/>
      <c r="GII427" s="1420"/>
      <c r="GIJ427" s="1420"/>
      <c r="GIK427" s="1420"/>
      <c r="GIL427" s="1420"/>
      <c r="GIM427" s="1420"/>
      <c r="GIN427" s="1420"/>
      <c r="GIO427" s="1420"/>
      <c r="GIP427" s="1420"/>
      <c r="GIQ427" s="1420"/>
      <c r="GIR427" s="1420"/>
      <c r="GIS427" s="1420"/>
      <c r="GIT427" s="1420"/>
      <c r="GIU427" s="1420"/>
      <c r="GIV427" s="1420"/>
      <c r="GIW427" s="1420"/>
      <c r="GIX427" s="1420"/>
      <c r="GIY427" s="1420"/>
      <c r="GIZ427" s="1420"/>
      <c r="GJA427" s="1420"/>
      <c r="GJB427" s="1420"/>
      <c r="GJC427" s="1420"/>
      <c r="GJD427" s="1420"/>
      <c r="GJE427" s="1420"/>
      <c r="GJF427" s="1420"/>
      <c r="GJG427" s="1420"/>
      <c r="GJH427" s="1420"/>
      <c r="GJI427" s="1420"/>
      <c r="GJJ427" s="1420"/>
      <c r="GJK427" s="1420"/>
      <c r="GJL427" s="1420"/>
      <c r="GJM427" s="1420"/>
      <c r="GJN427" s="1420"/>
      <c r="GJO427" s="1420"/>
      <c r="GJP427" s="1420"/>
      <c r="GJQ427" s="1420"/>
      <c r="GJR427" s="1420"/>
      <c r="GJS427" s="1420"/>
      <c r="GJT427" s="1420"/>
      <c r="GJU427" s="1420"/>
      <c r="GJV427" s="1420"/>
      <c r="GJW427" s="1420"/>
      <c r="GJX427" s="1420"/>
      <c r="GJY427" s="1420"/>
      <c r="GJZ427" s="1420"/>
      <c r="GKA427" s="1420"/>
      <c r="GKB427" s="1420"/>
      <c r="GKC427" s="1420"/>
      <c r="GKD427" s="1420"/>
      <c r="GKE427" s="1420"/>
      <c r="GKF427" s="1420"/>
      <c r="GKG427" s="1420"/>
      <c r="GKH427" s="1420"/>
      <c r="GKI427" s="1420"/>
      <c r="GKJ427" s="1420"/>
      <c r="GKK427" s="1420"/>
      <c r="GKL427" s="1420"/>
      <c r="GKM427" s="1420"/>
      <c r="GKN427" s="1420"/>
      <c r="GKO427" s="1420"/>
      <c r="GKP427" s="1420"/>
      <c r="GKQ427" s="1420"/>
      <c r="GKR427" s="1420"/>
      <c r="GKS427" s="1420"/>
      <c r="GKT427" s="1420"/>
      <c r="GKU427" s="1420"/>
      <c r="GKV427" s="1420"/>
      <c r="GKW427" s="1420"/>
      <c r="GKX427" s="1420"/>
      <c r="GKY427" s="1420"/>
      <c r="GKZ427" s="1420"/>
      <c r="GLA427" s="1420"/>
      <c r="GLB427" s="1420"/>
      <c r="GLC427" s="1420"/>
      <c r="GLD427" s="1420"/>
      <c r="GLE427" s="1420"/>
      <c r="GLF427" s="1420"/>
      <c r="GLG427" s="1420"/>
      <c r="GLH427" s="1420"/>
      <c r="GLI427" s="1420"/>
      <c r="GLJ427" s="1420"/>
      <c r="GLK427" s="1420"/>
      <c r="GLL427" s="1420"/>
      <c r="GLM427" s="1420"/>
      <c r="GLN427" s="1420"/>
      <c r="GLO427" s="1420"/>
      <c r="GLP427" s="1420"/>
      <c r="GLQ427" s="1420"/>
      <c r="GLR427" s="1420"/>
      <c r="GLS427" s="1420"/>
      <c r="GLT427" s="1420"/>
      <c r="GLU427" s="1420"/>
      <c r="GLV427" s="1420"/>
      <c r="GLW427" s="1420"/>
      <c r="GLX427" s="1420"/>
      <c r="GLY427" s="1420"/>
      <c r="GLZ427" s="1420"/>
      <c r="GMA427" s="1420"/>
      <c r="GMB427" s="1420"/>
      <c r="GMC427" s="1420"/>
      <c r="GMD427" s="1420"/>
      <c r="GME427" s="1420"/>
      <c r="GMF427" s="1420"/>
      <c r="GMG427" s="1420"/>
      <c r="GMH427" s="1420"/>
      <c r="GMI427" s="1420"/>
      <c r="GMJ427" s="1420"/>
      <c r="GMK427" s="1420"/>
      <c r="GML427" s="1420"/>
      <c r="GMM427" s="1420"/>
      <c r="GMN427" s="1420"/>
      <c r="GMO427" s="1420"/>
      <c r="GMP427" s="1420"/>
      <c r="GMQ427" s="1420"/>
      <c r="GMR427" s="1420"/>
      <c r="GMS427" s="1420"/>
      <c r="GMT427" s="1420"/>
      <c r="GMU427" s="1420"/>
      <c r="GMV427" s="1420"/>
      <c r="GMW427" s="1420"/>
      <c r="GMX427" s="1420"/>
      <c r="GMY427" s="1420"/>
      <c r="GMZ427" s="1420"/>
      <c r="GNA427" s="1420"/>
      <c r="GNB427" s="1420"/>
      <c r="GNC427" s="1420"/>
      <c r="GND427" s="1420"/>
      <c r="GNE427" s="1420"/>
      <c r="GNF427" s="1420"/>
      <c r="GNG427" s="1420"/>
      <c r="GNH427" s="1420"/>
      <c r="GNI427" s="1420"/>
      <c r="GNJ427" s="1420"/>
      <c r="GNK427" s="1420"/>
      <c r="GNL427" s="1420"/>
      <c r="GNM427" s="1420"/>
      <c r="GNN427" s="1420"/>
      <c r="GNO427" s="1420"/>
      <c r="GNP427" s="1420"/>
      <c r="GNQ427" s="1420"/>
      <c r="GNR427" s="1420"/>
      <c r="GNS427" s="1420"/>
      <c r="GNT427" s="1420"/>
      <c r="GNU427" s="1420"/>
      <c r="GNV427" s="1420"/>
      <c r="GNW427" s="1420"/>
      <c r="GNX427" s="1420"/>
      <c r="GNY427" s="1420"/>
      <c r="GNZ427" s="1420"/>
      <c r="GOA427" s="1420"/>
      <c r="GOB427" s="1420"/>
      <c r="GOC427" s="1420"/>
      <c r="GOD427" s="1420"/>
      <c r="GOE427" s="1420"/>
      <c r="GOF427" s="1420"/>
      <c r="GOG427" s="1420"/>
      <c r="GOH427" s="1420"/>
      <c r="GOI427" s="1420"/>
      <c r="GOJ427" s="1420"/>
      <c r="GOK427" s="1420"/>
      <c r="GOL427" s="1420"/>
      <c r="GOM427" s="1420"/>
      <c r="GON427" s="1420"/>
      <c r="GOO427" s="1420"/>
      <c r="GOP427" s="1420"/>
      <c r="GOQ427" s="1420"/>
      <c r="GOR427" s="1420"/>
      <c r="GOS427" s="1420"/>
      <c r="GOT427" s="1420"/>
      <c r="GOU427" s="1420"/>
      <c r="GOV427" s="1420"/>
      <c r="GOW427" s="1420"/>
      <c r="GOX427" s="1420"/>
      <c r="GOY427" s="1420"/>
      <c r="GOZ427" s="1420"/>
      <c r="GPA427" s="1420"/>
      <c r="GPB427" s="1420"/>
      <c r="GPC427" s="1420"/>
      <c r="GPD427" s="1420"/>
      <c r="GPE427" s="1420"/>
      <c r="GPF427" s="1420"/>
      <c r="GPG427" s="1420"/>
      <c r="GPH427" s="1420"/>
      <c r="GPI427" s="1420"/>
      <c r="GPJ427" s="1420"/>
      <c r="GPK427" s="1420"/>
      <c r="GPL427" s="1420"/>
      <c r="GPM427" s="1420"/>
      <c r="GPN427" s="1420"/>
      <c r="GPO427" s="1420"/>
      <c r="GPP427" s="1420"/>
      <c r="GPQ427" s="1420"/>
      <c r="GPR427" s="1420"/>
      <c r="GPS427" s="1420"/>
      <c r="GPT427" s="1420"/>
      <c r="GPU427" s="1420"/>
      <c r="GPV427" s="1420"/>
      <c r="GPW427" s="1420"/>
      <c r="GPX427" s="1420"/>
      <c r="GPY427" s="1420"/>
      <c r="GPZ427" s="1420"/>
      <c r="GQA427" s="1420"/>
      <c r="GQB427" s="1420"/>
      <c r="GQC427" s="1420"/>
      <c r="GQD427" s="1420"/>
      <c r="GQE427" s="1420"/>
      <c r="GQF427" s="1420"/>
      <c r="GQG427" s="1420"/>
      <c r="GQH427" s="1420"/>
      <c r="GQI427" s="1420"/>
      <c r="GQJ427" s="1420"/>
      <c r="GQK427" s="1420"/>
      <c r="GQL427" s="1420"/>
      <c r="GQM427" s="1420"/>
      <c r="GQN427" s="1420"/>
      <c r="GQO427" s="1420"/>
      <c r="GQP427" s="1420"/>
      <c r="GQQ427" s="1420"/>
      <c r="GQR427" s="1420"/>
      <c r="GQS427" s="1420"/>
      <c r="GQT427" s="1420"/>
      <c r="GQU427" s="1420"/>
      <c r="GQV427" s="1420"/>
      <c r="GQW427" s="1420"/>
      <c r="GQX427" s="1420"/>
      <c r="GQY427" s="1420"/>
      <c r="GQZ427" s="1420"/>
      <c r="GRA427" s="1420"/>
      <c r="GRB427" s="1420"/>
      <c r="GRC427" s="1420"/>
      <c r="GRD427" s="1420"/>
      <c r="GRE427" s="1420"/>
      <c r="GRF427" s="1420"/>
      <c r="GRG427" s="1420"/>
      <c r="GRH427" s="1420"/>
      <c r="GRI427" s="1420"/>
      <c r="GRJ427" s="1420"/>
      <c r="GRK427" s="1420"/>
      <c r="GRL427" s="1420"/>
      <c r="GRM427" s="1420"/>
      <c r="GRN427" s="1420"/>
      <c r="GRO427" s="1420"/>
      <c r="GRP427" s="1420"/>
      <c r="GRQ427" s="1420"/>
      <c r="GRR427" s="1420"/>
      <c r="GRS427" s="1420"/>
      <c r="GRT427" s="1420"/>
      <c r="GRU427" s="1420"/>
      <c r="GRV427" s="1420"/>
      <c r="GRW427" s="1420"/>
      <c r="GRX427" s="1420"/>
      <c r="GRY427" s="1420"/>
      <c r="GRZ427" s="1420"/>
      <c r="GSA427" s="1420"/>
      <c r="GSB427" s="1420"/>
      <c r="GSC427" s="1420"/>
      <c r="GSD427" s="1420"/>
      <c r="GSE427" s="1420"/>
      <c r="GSF427" s="1420"/>
      <c r="GSG427" s="1420"/>
      <c r="GSH427" s="1420"/>
      <c r="GSI427" s="1420"/>
      <c r="GSJ427" s="1420"/>
      <c r="GSK427" s="1420"/>
      <c r="GSL427" s="1420"/>
      <c r="GSM427" s="1420"/>
      <c r="GSN427" s="1420"/>
      <c r="GSO427" s="1420"/>
      <c r="GSP427" s="1420"/>
      <c r="GSQ427" s="1420"/>
      <c r="GSR427" s="1420"/>
      <c r="GSS427" s="1420"/>
      <c r="GST427" s="1420"/>
      <c r="GSU427" s="1420"/>
      <c r="GSV427" s="1420"/>
      <c r="GSW427" s="1420"/>
      <c r="GSX427" s="1420"/>
      <c r="GSY427" s="1420"/>
      <c r="GSZ427" s="1420"/>
      <c r="GTA427" s="1420"/>
      <c r="GTB427" s="1420"/>
      <c r="GTC427" s="1420"/>
      <c r="GTD427" s="1420"/>
      <c r="GTE427" s="1420"/>
      <c r="GTF427" s="1420"/>
      <c r="GTG427" s="1420"/>
      <c r="GTH427" s="1420"/>
      <c r="GTI427" s="1420"/>
      <c r="GTJ427" s="1420"/>
      <c r="GTK427" s="1420"/>
      <c r="GTL427" s="1420"/>
      <c r="GTM427" s="1420"/>
      <c r="GTN427" s="1420"/>
      <c r="GTO427" s="1420"/>
      <c r="GTP427" s="1420"/>
      <c r="GTQ427" s="1420"/>
      <c r="GTR427" s="1420"/>
      <c r="GTS427" s="1420"/>
      <c r="GTT427" s="1420"/>
      <c r="GTU427" s="1420"/>
      <c r="GTV427" s="1420"/>
      <c r="GTW427" s="1420"/>
      <c r="GTX427" s="1420"/>
      <c r="GTY427" s="1420"/>
      <c r="GTZ427" s="1420"/>
      <c r="GUA427" s="1420"/>
      <c r="GUB427" s="1420"/>
      <c r="GUC427" s="1420"/>
      <c r="GUD427" s="1420"/>
      <c r="GUE427" s="1420"/>
      <c r="GUF427" s="1420"/>
      <c r="GUG427" s="1420"/>
      <c r="GUH427" s="1420"/>
      <c r="GUI427" s="1420"/>
      <c r="GUJ427" s="1420"/>
      <c r="GUK427" s="1420"/>
      <c r="GUL427" s="1420"/>
      <c r="GUM427" s="1420"/>
      <c r="GUN427" s="1420"/>
      <c r="GUO427" s="1420"/>
      <c r="GUP427" s="1420"/>
      <c r="GUQ427" s="1420"/>
      <c r="GUR427" s="1420"/>
      <c r="GUS427" s="1420"/>
      <c r="GUT427" s="1420"/>
      <c r="GUU427" s="1420"/>
      <c r="GUV427" s="1420"/>
      <c r="GUW427" s="1420"/>
      <c r="GUX427" s="1420"/>
      <c r="GUY427" s="1420"/>
      <c r="GUZ427" s="1420"/>
      <c r="GVA427" s="1420"/>
      <c r="GVB427" s="1420"/>
      <c r="GVC427" s="1420"/>
      <c r="GVD427" s="1420"/>
      <c r="GVE427" s="1420"/>
      <c r="GVF427" s="1420"/>
      <c r="GVG427" s="1420"/>
      <c r="GVH427" s="1420"/>
      <c r="GVI427" s="1420"/>
      <c r="GVJ427" s="1420"/>
      <c r="GVK427" s="1420"/>
      <c r="GVL427" s="1420"/>
      <c r="GVM427" s="1420"/>
      <c r="GVN427" s="1420"/>
      <c r="GVO427" s="1420"/>
      <c r="GVP427" s="1420"/>
      <c r="GVQ427" s="1420"/>
      <c r="GVR427" s="1420"/>
      <c r="GVS427" s="1420"/>
      <c r="GVT427" s="1420"/>
      <c r="GVU427" s="1420"/>
      <c r="GVV427" s="1420"/>
      <c r="GVW427" s="1420"/>
      <c r="GVX427" s="1420"/>
      <c r="GVY427" s="1420"/>
      <c r="GVZ427" s="1420"/>
      <c r="GWA427" s="1420"/>
      <c r="GWB427" s="1420"/>
      <c r="GWC427" s="1420"/>
      <c r="GWD427" s="1420"/>
      <c r="GWE427" s="1420"/>
      <c r="GWF427" s="1420"/>
      <c r="GWG427" s="1420"/>
      <c r="GWH427" s="1420"/>
      <c r="GWI427" s="1420"/>
      <c r="GWJ427" s="1420"/>
      <c r="GWK427" s="1420"/>
      <c r="GWL427" s="1420"/>
      <c r="GWM427" s="1420"/>
      <c r="GWN427" s="1420"/>
      <c r="GWO427" s="1420"/>
      <c r="GWP427" s="1420"/>
      <c r="GWQ427" s="1420"/>
      <c r="GWR427" s="1420"/>
      <c r="GWS427" s="1420"/>
      <c r="GWT427" s="1420"/>
      <c r="GWU427" s="1420"/>
      <c r="GWV427" s="1420"/>
      <c r="GWW427" s="1420"/>
      <c r="GWX427" s="1420"/>
      <c r="GWY427" s="1420"/>
      <c r="GWZ427" s="1420"/>
      <c r="GXA427" s="1420"/>
      <c r="GXB427" s="1420"/>
      <c r="GXC427" s="1420"/>
      <c r="GXD427" s="1420"/>
      <c r="GXE427" s="1420"/>
      <c r="GXF427" s="1420"/>
      <c r="GXG427" s="1420"/>
      <c r="GXH427" s="1420"/>
      <c r="GXI427" s="1420"/>
      <c r="GXJ427" s="1420"/>
      <c r="GXK427" s="1420"/>
      <c r="GXL427" s="1420"/>
      <c r="GXM427" s="1420"/>
      <c r="GXN427" s="1420"/>
      <c r="GXO427" s="1420"/>
      <c r="GXP427" s="1420"/>
      <c r="GXQ427" s="1420"/>
      <c r="GXR427" s="1420"/>
      <c r="GXS427" s="1420"/>
      <c r="GXT427" s="1420"/>
      <c r="GXU427" s="1420"/>
      <c r="GXV427" s="1420"/>
      <c r="GXW427" s="1420"/>
      <c r="GXX427" s="1420"/>
      <c r="GXY427" s="1420"/>
      <c r="GXZ427" s="1420"/>
      <c r="GYA427" s="1420"/>
      <c r="GYB427" s="1420"/>
      <c r="GYC427" s="1420"/>
      <c r="GYD427" s="1420"/>
      <c r="GYE427" s="1420"/>
      <c r="GYF427" s="1420"/>
      <c r="GYG427" s="1420"/>
      <c r="GYH427" s="1420"/>
      <c r="GYI427" s="1420"/>
      <c r="GYJ427" s="1420"/>
      <c r="GYK427" s="1420"/>
      <c r="GYL427" s="1420"/>
      <c r="GYM427" s="1420"/>
      <c r="GYN427" s="1420"/>
      <c r="GYO427" s="1420"/>
      <c r="GYP427" s="1420"/>
      <c r="GYQ427" s="1420"/>
      <c r="GYR427" s="1420"/>
      <c r="GYS427" s="1420"/>
      <c r="GYT427" s="1420"/>
      <c r="GYU427" s="1420"/>
      <c r="GYV427" s="1420"/>
      <c r="GYW427" s="1420"/>
      <c r="GYX427" s="1420"/>
      <c r="GYY427" s="1420"/>
      <c r="GYZ427" s="1420"/>
      <c r="GZA427" s="1420"/>
      <c r="GZB427" s="1420"/>
      <c r="GZC427" s="1420"/>
      <c r="GZD427" s="1420"/>
      <c r="GZE427" s="1420"/>
      <c r="GZF427" s="1420"/>
      <c r="GZG427" s="1420"/>
      <c r="GZH427" s="1420"/>
      <c r="GZI427" s="1420"/>
      <c r="GZJ427" s="1420"/>
      <c r="GZK427" s="1420"/>
      <c r="GZL427" s="1420"/>
      <c r="GZM427" s="1420"/>
      <c r="GZN427" s="1420"/>
      <c r="GZO427" s="1420"/>
      <c r="GZP427" s="1420"/>
      <c r="GZQ427" s="1420"/>
      <c r="GZR427" s="1420"/>
      <c r="GZS427" s="1420"/>
      <c r="GZT427" s="1420"/>
      <c r="GZU427" s="1420"/>
      <c r="GZV427" s="1420"/>
      <c r="GZW427" s="1420"/>
      <c r="GZX427" s="1420"/>
      <c r="GZY427" s="1420"/>
      <c r="GZZ427" s="1420"/>
      <c r="HAA427" s="1420"/>
      <c r="HAB427" s="1420"/>
      <c r="HAC427" s="1420"/>
      <c r="HAD427" s="1420"/>
      <c r="HAE427" s="1420"/>
      <c r="HAF427" s="1420"/>
      <c r="HAG427" s="1420"/>
      <c r="HAH427" s="1420"/>
      <c r="HAI427" s="1420"/>
      <c r="HAJ427" s="1420"/>
      <c r="HAK427" s="1420"/>
      <c r="HAL427" s="1420"/>
      <c r="HAM427" s="1420"/>
      <c r="HAN427" s="1420"/>
      <c r="HAO427" s="1420"/>
      <c r="HAP427" s="1420"/>
      <c r="HAQ427" s="1420"/>
      <c r="HAR427" s="1420"/>
      <c r="HAS427" s="1420"/>
      <c r="HAT427" s="1420"/>
      <c r="HAU427" s="1420"/>
      <c r="HAV427" s="1420"/>
      <c r="HAW427" s="1420"/>
      <c r="HAX427" s="1420"/>
      <c r="HAY427" s="1420"/>
      <c r="HAZ427" s="1420"/>
      <c r="HBA427" s="1420"/>
      <c r="HBB427" s="1420"/>
      <c r="HBC427" s="1420"/>
      <c r="HBD427" s="1420"/>
      <c r="HBE427" s="1420"/>
      <c r="HBF427" s="1420"/>
      <c r="HBG427" s="1420"/>
      <c r="HBH427" s="1420"/>
      <c r="HBI427" s="1420"/>
      <c r="HBJ427" s="1420"/>
      <c r="HBK427" s="1420"/>
      <c r="HBL427" s="1420"/>
      <c r="HBM427" s="1420"/>
      <c r="HBN427" s="1420"/>
      <c r="HBO427" s="1420"/>
      <c r="HBP427" s="1420"/>
      <c r="HBQ427" s="1420"/>
      <c r="HBR427" s="1420"/>
      <c r="HBS427" s="1420"/>
      <c r="HBT427" s="1420"/>
      <c r="HBU427" s="1420"/>
      <c r="HBV427" s="1420"/>
      <c r="HBW427" s="1420"/>
      <c r="HBX427" s="1420"/>
      <c r="HBY427" s="1420"/>
      <c r="HBZ427" s="1420"/>
      <c r="HCA427" s="1420"/>
      <c r="HCB427" s="1420"/>
      <c r="HCC427" s="1420"/>
      <c r="HCD427" s="1420"/>
      <c r="HCE427" s="1420"/>
      <c r="HCF427" s="1420"/>
      <c r="HCG427" s="1420"/>
      <c r="HCH427" s="1420"/>
      <c r="HCI427" s="1420"/>
      <c r="HCJ427" s="1420"/>
      <c r="HCK427" s="1420"/>
      <c r="HCL427" s="1420"/>
      <c r="HCM427" s="1420"/>
      <c r="HCN427" s="1420"/>
      <c r="HCO427" s="1420"/>
      <c r="HCP427" s="1420"/>
      <c r="HCQ427" s="1420"/>
      <c r="HCR427" s="1420"/>
      <c r="HCS427" s="1420"/>
      <c r="HCT427" s="1420"/>
      <c r="HCU427" s="1420"/>
      <c r="HCV427" s="1420"/>
      <c r="HCW427" s="1420"/>
      <c r="HCX427" s="1420"/>
      <c r="HCY427" s="1420"/>
      <c r="HCZ427" s="1420"/>
      <c r="HDA427" s="1420"/>
      <c r="HDB427" s="1420"/>
      <c r="HDC427" s="1420"/>
      <c r="HDD427" s="1420"/>
      <c r="HDE427" s="1420"/>
      <c r="HDF427" s="1420"/>
      <c r="HDG427" s="1420"/>
      <c r="HDH427" s="1420"/>
      <c r="HDI427" s="1420"/>
      <c r="HDJ427" s="1420"/>
      <c r="HDK427" s="1420"/>
      <c r="HDL427" s="1420"/>
      <c r="HDM427" s="1420"/>
      <c r="HDN427" s="1420"/>
      <c r="HDO427" s="1420"/>
      <c r="HDP427" s="1420"/>
      <c r="HDQ427" s="1420"/>
      <c r="HDR427" s="1420"/>
      <c r="HDS427" s="1420"/>
      <c r="HDT427" s="1420"/>
      <c r="HDU427" s="1420"/>
      <c r="HDV427" s="1420"/>
      <c r="HDW427" s="1420"/>
      <c r="HDX427" s="1420"/>
      <c r="HDY427" s="1420"/>
      <c r="HDZ427" s="1420"/>
      <c r="HEA427" s="1420"/>
      <c r="HEB427" s="1420"/>
      <c r="HEC427" s="1420"/>
      <c r="HED427" s="1420"/>
      <c r="HEE427" s="1420"/>
      <c r="HEF427" s="1420"/>
      <c r="HEG427" s="1420"/>
      <c r="HEH427" s="1420"/>
      <c r="HEI427" s="1420"/>
      <c r="HEJ427" s="1420"/>
      <c r="HEK427" s="1420"/>
      <c r="HEL427" s="1420"/>
      <c r="HEM427" s="1420"/>
      <c r="HEN427" s="1420"/>
      <c r="HEO427" s="1420"/>
      <c r="HEP427" s="1420"/>
      <c r="HEQ427" s="1420"/>
      <c r="HER427" s="1420"/>
      <c r="HES427" s="1420"/>
      <c r="HET427" s="1420"/>
      <c r="HEU427" s="1420"/>
      <c r="HEV427" s="1420"/>
      <c r="HEW427" s="1420"/>
      <c r="HEX427" s="1420"/>
      <c r="HEY427" s="1420"/>
      <c r="HEZ427" s="1420"/>
      <c r="HFA427" s="1420"/>
      <c r="HFB427" s="1420"/>
      <c r="HFC427" s="1420"/>
      <c r="HFD427" s="1420"/>
      <c r="HFE427" s="1420"/>
      <c r="HFF427" s="1420"/>
      <c r="HFG427" s="1420"/>
      <c r="HFH427" s="1420"/>
      <c r="HFI427" s="1420"/>
      <c r="HFJ427" s="1420"/>
      <c r="HFK427" s="1420"/>
      <c r="HFL427" s="1420"/>
      <c r="HFM427" s="1420"/>
      <c r="HFN427" s="1420"/>
      <c r="HFO427" s="1420"/>
      <c r="HFP427" s="1420"/>
      <c r="HFQ427" s="1420"/>
      <c r="HFR427" s="1420"/>
      <c r="HFS427" s="1420"/>
      <c r="HFT427" s="1420"/>
      <c r="HFU427" s="1420"/>
      <c r="HFV427" s="1420"/>
      <c r="HFW427" s="1420"/>
      <c r="HFX427" s="1420"/>
      <c r="HFY427" s="1420"/>
      <c r="HFZ427" s="1420"/>
      <c r="HGA427" s="1420"/>
      <c r="HGB427" s="1420"/>
      <c r="HGC427" s="1420"/>
      <c r="HGD427" s="1420"/>
      <c r="HGE427" s="1420"/>
      <c r="HGF427" s="1420"/>
      <c r="HGG427" s="1420"/>
      <c r="HGH427" s="1420"/>
      <c r="HGI427" s="1420"/>
      <c r="HGJ427" s="1420"/>
      <c r="HGK427" s="1420"/>
      <c r="HGL427" s="1420"/>
      <c r="HGM427" s="1420"/>
      <c r="HGN427" s="1420"/>
      <c r="HGO427" s="1420"/>
      <c r="HGP427" s="1420"/>
      <c r="HGQ427" s="1420"/>
      <c r="HGR427" s="1420"/>
      <c r="HGS427" s="1420"/>
      <c r="HGT427" s="1420"/>
      <c r="HGU427" s="1420"/>
      <c r="HGV427" s="1420"/>
      <c r="HGW427" s="1420"/>
      <c r="HGX427" s="1420"/>
      <c r="HGY427" s="1420"/>
      <c r="HGZ427" s="1420"/>
      <c r="HHA427" s="1420"/>
      <c r="HHB427" s="1420"/>
      <c r="HHC427" s="1420"/>
      <c r="HHD427" s="1420"/>
      <c r="HHE427" s="1420"/>
      <c r="HHF427" s="1420"/>
      <c r="HHG427" s="1420"/>
      <c r="HHH427" s="1420"/>
      <c r="HHI427" s="1420"/>
      <c r="HHJ427" s="1420"/>
      <c r="HHK427" s="1420"/>
      <c r="HHL427" s="1420"/>
      <c r="HHM427" s="1420"/>
      <c r="HHN427" s="1420"/>
      <c r="HHO427" s="1420"/>
      <c r="HHP427" s="1420"/>
      <c r="HHQ427" s="1420"/>
      <c r="HHR427" s="1420"/>
      <c r="HHS427" s="1420"/>
      <c r="HHT427" s="1420"/>
      <c r="HHU427" s="1420"/>
      <c r="HHV427" s="1420"/>
      <c r="HHW427" s="1420"/>
      <c r="HHX427" s="1420"/>
      <c r="HHY427" s="1420"/>
      <c r="HHZ427" s="1420"/>
      <c r="HIA427" s="1420"/>
      <c r="HIB427" s="1420"/>
      <c r="HIC427" s="1420"/>
      <c r="HID427" s="1420"/>
      <c r="HIE427" s="1420"/>
      <c r="HIF427" s="1420"/>
      <c r="HIG427" s="1420"/>
      <c r="HIH427" s="1420"/>
      <c r="HII427" s="1420"/>
      <c r="HIJ427" s="1420"/>
      <c r="HIK427" s="1420"/>
      <c r="HIL427" s="1420"/>
      <c r="HIM427" s="1420"/>
      <c r="HIN427" s="1420"/>
      <c r="HIO427" s="1420"/>
      <c r="HIP427" s="1420"/>
      <c r="HIQ427" s="1420"/>
      <c r="HIR427" s="1420"/>
      <c r="HIS427" s="1420"/>
      <c r="HIT427" s="1420"/>
      <c r="HIU427" s="1420"/>
      <c r="HIV427" s="1420"/>
      <c r="HIW427" s="1420"/>
      <c r="HIX427" s="1420"/>
      <c r="HIY427" s="1420"/>
      <c r="HIZ427" s="1420"/>
      <c r="HJA427" s="1420"/>
      <c r="HJB427" s="1420"/>
      <c r="HJC427" s="1420"/>
      <c r="HJD427" s="1420"/>
      <c r="HJE427" s="1420"/>
      <c r="HJF427" s="1420"/>
      <c r="HJG427" s="1420"/>
      <c r="HJH427" s="1420"/>
      <c r="HJI427" s="1420"/>
      <c r="HJJ427" s="1420"/>
      <c r="HJK427" s="1420"/>
      <c r="HJL427" s="1420"/>
      <c r="HJM427" s="1420"/>
      <c r="HJN427" s="1420"/>
      <c r="HJO427" s="1420"/>
      <c r="HJP427" s="1420"/>
      <c r="HJQ427" s="1420"/>
      <c r="HJR427" s="1420"/>
      <c r="HJS427" s="1420"/>
      <c r="HJT427" s="1420"/>
      <c r="HJU427" s="1420"/>
      <c r="HJV427" s="1420"/>
      <c r="HJW427" s="1420"/>
      <c r="HJX427" s="1420"/>
      <c r="HJY427" s="1420"/>
      <c r="HJZ427" s="1420"/>
      <c r="HKA427" s="1420"/>
      <c r="HKB427" s="1420"/>
      <c r="HKC427" s="1420"/>
      <c r="HKD427" s="1420"/>
      <c r="HKE427" s="1420"/>
      <c r="HKF427" s="1420"/>
      <c r="HKG427" s="1420"/>
      <c r="HKH427" s="1420"/>
      <c r="HKI427" s="1420"/>
      <c r="HKJ427" s="1420"/>
      <c r="HKK427" s="1420"/>
      <c r="HKL427" s="1420"/>
      <c r="HKM427" s="1420"/>
      <c r="HKN427" s="1420"/>
      <c r="HKO427" s="1420"/>
      <c r="HKP427" s="1420"/>
      <c r="HKQ427" s="1420"/>
      <c r="HKR427" s="1420"/>
      <c r="HKS427" s="1420"/>
      <c r="HKT427" s="1420"/>
      <c r="HKU427" s="1420"/>
      <c r="HKV427" s="1420"/>
      <c r="HKW427" s="1420"/>
      <c r="HKX427" s="1420"/>
      <c r="HKY427" s="1420"/>
      <c r="HKZ427" s="1420"/>
      <c r="HLA427" s="1420"/>
      <c r="HLB427" s="1420"/>
      <c r="HLC427" s="1420"/>
      <c r="HLD427" s="1420"/>
      <c r="HLE427" s="1420"/>
      <c r="HLF427" s="1420"/>
      <c r="HLG427" s="1420"/>
      <c r="HLH427" s="1420"/>
      <c r="HLI427" s="1420"/>
      <c r="HLJ427" s="1420"/>
      <c r="HLK427" s="1420"/>
      <c r="HLL427" s="1420"/>
      <c r="HLM427" s="1420"/>
      <c r="HLN427" s="1420"/>
      <c r="HLO427" s="1420"/>
      <c r="HLP427" s="1420"/>
      <c r="HLQ427" s="1420"/>
      <c r="HLR427" s="1420"/>
      <c r="HLS427" s="1420"/>
      <c r="HLT427" s="1420"/>
      <c r="HLU427" s="1420"/>
      <c r="HLV427" s="1420"/>
      <c r="HLW427" s="1420"/>
      <c r="HLX427" s="1420"/>
      <c r="HLY427" s="1420"/>
      <c r="HLZ427" s="1420"/>
      <c r="HMA427" s="1420"/>
      <c r="HMB427" s="1420"/>
      <c r="HMC427" s="1420"/>
      <c r="HMD427" s="1420"/>
      <c r="HME427" s="1420"/>
      <c r="HMF427" s="1420"/>
      <c r="HMG427" s="1420"/>
      <c r="HMH427" s="1420"/>
      <c r="HMI427" s="1420"/>
      <c r="HMJ427" s="1420"/>
      <c r="HMK427" s="1420"/>
      <c r="HML427" s="1420"/>
      <c r="HMM427" s="1420"/>
      <c r="HMN427" s="1420"/>
      <c r="HMO427" s="1420"/>
      <c r="HMP427" s="1420"/>
      <c r="HMQ427" s="1420"/>
      <c r="HMR427" s="1420"/>
      <c r="HMS427" s="1420"/>
      <c r="HMT427" s="1420"/>
      <c r="HMU427" s="1420"/>
      <c r="HMV427" s="1420"/>
      <c r="HMW427" s="1420"/>
      <c r="HMX427" s="1420"/>
      <c r="HMY427" s="1420"/>
      <c r="HMZ427" s="1420"/>
      <c r="HNA427" s="1420"/>
      <c r="HNB427" s="1420"/>
      <c r="HNC427" s="1420"/>
      <c r="HND427" s="1420"/>
      <c r="HNE427" s="1420"/>
      <c r="HNF427" s="1420"/>
      <c r="HNG427" s="1420"/>
      <c r="HNH427" s="1420"/>
      <c r="HNI427" s="1420"/>
      <c r="HNJ427" s="1420"/>
      <c r="HNK427" s="1420"/>
      <c r="HNL427" s="1420"/>
      <c r="HNM427" s="1420"/>
      <c r="HNN427" s="1420"/>
      <c r="HNO427" s="1420"/>
      <c r="HNP427" s="1420"/>
      <c r="HNQ427" s="1420"/>
      <c r="HNR427" s="1420"/>
      <c r="HNS427" s="1420"/>
      <c r="HNT427" s="1420"/>
      <c r="HNU427" s="1420"/>
      <c r="HNV427" s="1420"/>
      <c r="HNW427" s="1420"/>
      <c r="HNX427" s="1420"/>
      <c r="HNY427" s="1420"/>
      <c r="HNZ427" s="1420"/>
      <c r="HOA427" s="1420"/>
      <c r="HOB427" s="1420"/>
      <c r="HOC427" s="1420"/>
      <c r="HOD427" s="1420"/>
      <c r="HOE427" s="1420"/>
      <c r="HOF427" s="1420"/>
      <c r="HOG427" s="1420"/>
      <c r="HOH427" s="1420"/>
      <c r="HOI427" s="1420"/>
      <c r="HOJ427" s="1420"/>
      <c r="HOK427" s="1420"/>
      <c r="HOL427" s="1420"/>
      <c r="HOM427" s="1420"/>
      <c r="HON427" s="1420"/>
      <c r="HOO427" s="1420"/>
      <c r="HOP427" s="1420"/>
      <c r="HOQ427" s="1420"/>
      <c r="HOR427" s="1420"/>
      <c r="HOS427" s="1420"/>
      <c r="HOT427" s="1420"/>
      <c r="HOU427" s="1420"/>
      <c r="HOV427" s="1420"/>
      <c r="HOW427" s="1420"/>
      <c r="HOX427" s="1420"/>
      <c r="HOY427" s="1420"/>
      <c r="HOZ427" s="1420"/>
      <c r="HPA427" s="1420"/>
      <c r="HPB427" s="1420"/>
      <c r="HPC427" s="1420"/>
      <c r="HPD427" s="1420"/>
      <c r="HPE427" s="1420"/>
      <c r="HPF427" s="1420"/>
      <c r="HPG427" s="1420"/>
      <c r="HPH427" s="1420"/>
      <c r="HPI427" s="1420"/>
      <c r="HPJ427" s="1420"/>
      <c r="HPK427" s="1420"/>
      <c r="HPL427" s="1420"/>
      <c r="HPM427" s="1420"/>
      <c r="HPN427" s="1420"/>
      <c r="HPO427" s="1420"/>
      <c r="HPP427" s="1420"/>
      <c r="HPQ427" s="1420"/>
      <c r="HPR427" s="1420"/>
      <c r="HPS427" s="1420"/>
      <c r="HPT427" s="1420"/>
      <c r="HPU427" s="1420"/>
      <c r="HPV427" s="1420"/>
      <c r="HPW427" s="1420"/>
      <c r="HPX427" s="1420"/>
      <c r="HPY427" s="1420"/>
      <c r="HPZ427" s="1420"/>
      <c r="HQA427" s="1420"/>
      <c r="HQB427" s="1420"/>
      <c r="HQC427" s="1420"/>
      <c r="HQD427" s="1420"/>
      <c r="HQE427" s="1420"/>
      <c r="HQF427" s="1420"/>
      <c r="HQG427" s="1420"/>
      <c r="HQH427" s="1420"/>
      <c r="HQI427" s="1420"/>
      <c r="HQJ427" s="1420"/>
      <c r="HQK427" s="1420"/>
      <c r="HQL427" s="1420"/>
      <c r="HQM427" s="1420"/>
      <c r="HQN427" s="1420"/>
      <c r="HQO427" s="1420"/>
      <c r="HQP427" s="1420"/>
      <c r="HQQ427" s="1420"/>
      <c r="HQR427" s="1420"/>
      <c r="HQS427" s="1420"/>
      <c r="HQT427" s="1420"/>
      <c r="HQU427" s="1420"/>
      <c r="HQV427" s="1420"/>
      <c r="HQW427" s="1420"/>
      <c r="HQX427" s="1420"/>
      <c r="HQY427" s="1420"/>
      <c r="HQZ427" s="1420"/>
      <c r="HRA427" s="1420"/>
      <c r="HRB427" s="1420"/>
      <c r="HRC427" s="1420"/>
      <c r="HRD427" s="1420"/>
      <c r="HRE427" s="1420"/>
      <c r="HRF427" s="1420"/>
      <c r="HRG427" s="1420"/>
      <c r="HRH427" s="1420"/>
      <c r="HRI427" s="1420"/>
      <c r="HRJ427" s="1420"/>
      <c r="HRK427" s="1420"/>
      <c r="HRL427" s="1420"/>
      <c r="HRM427" s="1420"/>
      <c r="HRN427" s="1420"/>
      <c r="HRO427" s="1420"/>
      <c r="HRP427" s="1420"/>
      <c r="HRQ427" s="1420"/>
      <c r="HRR427" s="1420"/>
      <c r="HRS427" s="1420"/>
      <c r="HRT427" s="1420"/>
      <c r="HRU427" s="1420"/>
      <c r="HRV427" s="1420"/>
      <c r="HRW427" s="1420"/>
      <c r="HRX427" s="1420"/>
      <c r="HRY427" s="1420"/>
      <c r="HRZ427" s="1420"/>
      <c r="HSA427" s="1420"/>
      <c r="HSB427" s="1420"/>
      <c r="HSC427" s="1420"/>
      <c r="HSD427" s="1420"/>
      <c r="HSE427" s="1420"/>
      <c r="HSF427" s="1420"/>
      <c r="HSG427" s="1420"/>
      <c r="HSH427" s="1420"/>
      <c r="HSI427" s="1420"/>
      <c r="HSJ427" s="1420"/>
      <c r="HSK427" s="1420"/>
      <c r="HSL427" s="1420"/>
      <c r="HSM427" s="1420"/>
      <c r="HSN427" s="1420"/>
      <c r="HSO427" s="1420"/>
      <c r="HSP427" s="1420"/>
      <c r="HSQ427" s="1420"/>
      <c r="HSR427" s="1420"/>
      <c r="HSS427" s="1420"/>
      <c r="HST427" s="1420"/>
      <c r="HSU427" s="1420"/>
      <c r="HSV427" s="1420"/>
      <c r="HSW427" s="1420"/>
      <c r="HSX427" s="1420"/>
      <c r="HSY427" s="1420"/>
      <c r="HSZ427" s="1420"/>
      <c r="HTA427" s="1420"/>
      <c r="HTB427" s="1420"/>
      <c r="HTC427" s="1420"/>
      <c r="HTD427" s="1420"/>
      <c r="HTE427" s="1420"/>
      <c r="HTF427" s="1420"/>
      <c r="HTG427" s="1420"/>
      <c r="HTH427" s="1420"/>
      <c r="HTI427" s="1420"/>
      <c r="HTJ427" s="1420"/>
      <c r="HTK427" s="1420"/>
      <c r="HTL427" s="1420"/>
      <c r="HTM427" s="1420"/>
      <c r="HTN427" s="1420"/>
      <c r="HTO427" s="1420"/>
      <c r="HTP427" s="1420"/>
      <c r="HTQ427" s="1420"/>
      <c r="HTR427" s="1420"/>
      <c r="HTS427" s="1420"/>
      <c r="HTT427" s="1420"/>
      <c r="HTU427" s="1420"/>
      <c r="HTV427" s="1420"/>
      <c r="HTW427" s="1420"/>
      <c r="HTX427" s="1420"/>
      <c r="HTY427" s="1420"/>
      <c r="HTZ427" s="1420"/>
      <c r="HUA427" s="1420"/>
      <c r="HUB427" s="1420"/>
      <c r="HUC427" s="1420"/>
      <c r="HUD427" s="1420"/>
      <c r="HUE427" s="1420"/>
      <c r="HUF427" s="1420"/>
      <c r="HUG427" s="1420"/>
      <c r="HUH427" s="1420"/>
      <c r="HUI427" s="1420"/>
      <c r="HUJ427" s="1420"/>
      <c r="HUK427" s="1420"/>
      <c r="HUL427" s="1420"/>
      <c r="HUM427" s="1420"/>
      <c r="HUN427" s="1420"/>
      <c r="HUO427" s="1420"/>
      <c r="HUP427" s="1420"/>
      <c r="HUQ427" s="1420"/>
      <c r="HUR427" s="1420"/>
      <c r="HUS427" s="1420"/>
      <c r="HUT427" s="1420"/>
      <c r="HUU427" s="1420"/>
      <c r="HUV427" s="1420"/>
      <c r="HUW427" s="1420"/>
      <c r="HUX427" s="1420"/>
      <c r="HUY427" s="1420"/>
      <c r="HUZ427" s="1420"/>
      <c r="HVA427" s="1420"/>
      <c r="HVB427" s="1420"/>
      <c r="HVC427" s="1420"/>
      <c r="HVD427" s="1420"/>
      <c r="HVE427" s="1420"/>
      <c r="HVF427" s="1420"/>
      <c r="HVG427" s="1420"/>
      <c r="HVH427" s="1420"/>
      <c r="HVI427" s="1420"/>
      <c r="HVJ427" s="1420"/>
      <c r="HVK427" s="1420"/>
      <c r="HVL427" s="1420"/>
      <c r="HVM427" s="1420"/>
      <c r="HVN427" s="1420"/>
      <c r="HVO427" s="1420"/>
      <c r="HVP427" s="1420"/>
      <c r="HVQ427" s="1420"/>
      <c r="HVR427" s="1420"/>
      <c r="HVS427" s="1420"/>
      <c r="HVT427" s="1420"/>
      <c r="HVU427" s="1420"/>
      <c r="HVV427" s="1420"/>
      <c r="HVW427" s="1420"/>
      <c r="HVX427" s="1420"/>
      <c r="HVY427" s="1420"/>
      <c r="HVZ427" s="1420"/>
      <c r="HWA427" s="1420"/>
      <c r="HWB427" s="1420"/>
      <c r="HWC427" s="1420"/>
      <c r="HWD427" s="1420"/>
      <c r="HWE427" s="1420"/>
      <c r="HWF427" s="1420"/>
      <c r="HWG427" s="1420"/>
      <c r="HWH427" s="1420"/>
      <c r="HWI427" s="1420"/>
      <c r="HWJ427" s="1420"/>
      <c r="HWK427" s="1420"/>
      <c r="HWL427" s="1420"/>
      <c r="HWM427" s="1420"/>
      <c r="HWN427" s="1420"/>
      <c r="HWO427" s="1420"/>
      <c r="HWP427" s="1420"/>
      <c r="HWQ427" s="1420"/>
      <c r="HWR427" s="1420"/>
      <c r="HWS427" s="1420"/>
      <c r="HWT427" s="1420"/>
      <c r="HWU427" s="1420"/>
      <c r="HWV427" s="1420"/>
      <c r="HWW427" s="1420"/>
      <c r="HWX427" s="1420"/>
      <c r="HWY427" s="1420"/>
      <c r="HWZ427" s="1420"/>
      <c r="HXA427" s="1420"/>
      <c r="HXB427" s="1420"/>
      <c r="HXC427" s="1420"/>
      <c r="HXD427" s="1420"/>
      <c r="HXE427" s="1420"/>
      <c r="HXF427" s="1420"/>
      <c r="HXG427" s="1420"/>
      <c r="HXH427" s="1420"/>
      <c r="HXI427" s="1420"/>
      <c r="HXJ427" s="1420"/>
      <c r="HXK427" s="1420"/>
      <c r="HXL427" s="1420"/>
      <c r="HXM427" s="1420"/>
      <c r="HXN427" s="1420"/>
      <c r="HXO427" s="1420"/>
      <c r="HXP427" s="1420"/>
      <c r="HXQ427" s="1420"/>
      <c r="HXR427" s="1420"/>
      <c r="HXS427" s="1420"/>
      <c r="HXT427" s="1420"/>
      <c r="HXU427" s="1420"/>
      <c r="HXV427" s="1420"/>
      <c r="HXW427" s="1420"/>
      <c r="HXX427" s="1420"/>
      <c r="HXY427" s="1420"/>
      <c r="HXZ427" s="1420"/>
      <c r="HYA427" s="1420"/>
      <c r="HYB427" s="1420"/>
      <c r="HYC427" s="1420"/>
      <c r="HYD427" s="1420"/>
      <c r="HYE427" s="1420"/>
      <c r="HYF427" s="1420"/>
      <c r="HYG427" s="1420"/>
      <c r="HYH427" s="1420"/>
      <c r="HYI427" s="1420"/>
      <c r="HYJ427" s="1420"/>
      <c r="HYK427" s="1420"/>
      <c r="HYL427" s="1420"/>
      <c r="HYM427" s="1420"/>
      <c r="HYN427" s="1420"/>
      <c r="HYO427" s="1420"/>
      <c r="HYP427" s="1420"/>
      <c r="HYQ427" s="1420"/>
      <c r="HYR427" s="1420"/>
      <c r="HYS427" s="1420"/>
      <c r="HYT427" s="1420"/>
      <c r="HYU427" s="1420"/>
      <c r="HYV427" s="1420"/>
      <c r="HYW427" s="1420"/>
      <c r="HYX427" s="1420"/>
      <c r="HYY427" s="1420"/>
      <c r="HYZ427" s="1420"/>
      <c r="HZA427" s="1420"/>
      <c r="HZB427" s="1420"/>
      <c r="HZC427" s="1420"/>
      <c r="HZD427" s="1420"/>
      <c r="HZE427" s="1420"/>
      <c r="HZF427" s="1420"/>
      <c r="HZG427" s="1420"/>
      <c r="HZH427" s="1420"/>
      <c r="HZI427" s="1420"/>
      <c r="HZJ427" s="1420"/>
      <c r="HZK427" s="1420"/>
      <c r="HZL427" s="1420"/>
      <c r="HZM427" s="1420"/>
      <c r="HZN427" s="1420"/>
      <c r="HZO427" s="1420"/>
      <c r="HZP427" s="1420"/>
      <c r="HZQ427" s="1420"/>
      <c r="HZR427" s="1420"/>
      <c r="HZS427" s="1420"/>
      <c r="HZT427" s="1420"/>
      <c r="HZU427" s="1420"/>
      <c r="HZV427" s="1420"/>
      <c r="HZW427" s="1420"/>
      <c r="HZX427" s="1420"/>
      <c r="HZY427" s="1420"/>
      <c r="HZZ427" s="1420"/>
      <c r="IAA427" s="1420"/>
      <c r="IAB427" s="1420"/>
      <c r="IAC427" s="1420"/>
      <c r="IAD427" s="1420"/>
      <c r="IAE427" s="1420"/>
      <c r="IAF427" s="1420"/>
      <c r="IAG427" s="1420"/>
      <c r="IAH427" s="1420"/>
      <c r="IAI427" s="1420"/>
      <c r="IAJ427" s="1420"/>
      <c r="IAK427" s="1420"/>
      <c r="IAL427" s="1420"/>
      <c r="IAM427" s="1420"/>
      <c r="IAN427" s="1420"/>
      <c r="IAO427" s="1420"/>
      <c r="IAP427" s="1420"/>
      <c r="IAQ427" s="1420"/>
      <c r="IAR427" s="1420"/>
      <c r="IAS427" s="1420"/>
      <c r="IAT427" s="1420"/>
      <c r="IAU427" s="1420"/>
      <c r="IAV427" s="1420"/>
      <c r="IAW427" s="1420"/>
      <c r="IAX427" s="1420"/>
      <c r="IAY427" s="1420"/>
      <c r="IAZ427" s="1420"/>
      <c r="IBA427" s="1420"/>
      <c r="IBB427" s="1420"/>
      <c r="IBC427" s="1420"/>
      <c r="IBD427" s="1420"/>
      <c r="IBE427" s="1420"/>
      <c r="IBF427" s="1420"/>
      <c r="IBG427" s="1420"/>
      <c r="IBH427" s="1420"/>
      <c r="IBI427" s="1420"/>
      <c r="IBJ427" s="1420"/>
      <c r="IBK427" s="1420"/>
      <c r="IBL427" s="1420"/>
      <c r="IBM427" s="1420"/>
      <c r="IBN427" s="1420"/>
      <c r="IBO427" s="1420"/>
      <c r="IBP427" s="1420"/>
      <c r="IBQ427" s="1420"/>
      <c r="IBR427" s="1420"/>
      <c r="IBS427" s="1420"/>
      <c r="IBT427" s="1420"/>
      <c r="IBU427" s="1420"/>
      <c r="IBV427" s="1420"/>
      <c r="IBW427" s="1420"/>
      <c r="IBX427" s="1420"/>
      <c r="IBY427" s="1420"/>
      <c r="IBZ427" s="1420"/>
      <c r="ICA427" s="1420"/>
      <c r="ICB427" s="1420"/>
      <c r="ICC427" s="1420"/>
      <c r="ICD427" s="1420"/>
      <c r="ICE427" s="1420"/>
      <c r="ICF427" s="1420"/>
      <c r="ICG427" s="1420"/>
      <c r="ICH427" s="1420"/>
      <c r="ICI427" s="1420"/>
      <c r="ICJ427" s="1420"/>
      <c r="ICK427" s="1420"/>
      <c r="ICL427" s="1420"/>
      <c r="ICM427" s="1420"/>
      <c r="ICN427" s="1420"/>
      <c r="ICO427" s="1420"/>
      <c r="ICP427" s="1420"/>
      <c r="ICQ427" s="1420"/>
      <c r="ICR427" s="1420"/>
      <c r="ICS427" s="1420"/>
      <c r="ICT427" s="1420"/>
      <c r="ICU427" s="1420"/>
      <c r="ICV427" s="1420"/>
      <c r="ICW427" s="1420"/>
      <c r="ICX427" s="1420"/>
      <c r="ICY427" s="1420"/>
      <c r="ICZ427" s="1420"/>
      <c r="IDA427" s="1420"/>
      <c r="IDB427" s="1420"/>
      <c r="IDC427" s="1420"/>
      <c r="IDD427" s="1420"/>
      <c r="IDE427" s="1420"/>
      <c r="IDF427" s="1420"/>
      <c r="IDG427" s="1420"/>
      <c r="IDH427" s="1420"/>
      <c r="IDI427" s="1420"/>
      <c r="IDJ427" s="1420"/>
      <c r="IDK427" s="1420"/>
      <c r="IDL427" s="1420"/>
      <c r="IDM427" s="1420"/>
      <c r="IDN427" s="1420"/>
      <c r="IDO427" s="1420"/>
      <c r="IDP427" s="1420"/>
      <c r="IDQ427" s="1420"/>
      <c r="IDR427" s="1420"/>
      <c r="IDS427" s="1420"/>
      <c r="IDT427" s="1420"/>
      <c r="IDU427" s="1420"/>
      <c r="IDV427" s="1420"/>
      <c r="IDW427" s="1420"/>
      <c r="IDX427" s="1420"/>
      <c r="IDY427" s="1420"/>
      <c r="IDZ427" s="1420"/>
      <c r="IEA427" s="1420"/>
      <c r="IEB427" s="1420"/>
      <c r="IEC427" s="1420"/>
      <c r="IED427" s="1420"/>
      <c r="IEE427" s="1420"/>
      <c r="IEF427" s="1420"/>
      <c r="IEG427" s="1420"/>
      <c r="IEH427" s="1420"/>
      <c r="IEI427" s="1420"/>
      <c r="IEJ427" s="1420"/>
      <c r="IEK427" s="1420"/>
      <c r="IEL427" s="1420"/>
      <c r="IEM427" s="1420"/>
      <c r="IEN427" s="1420"/>
      <c r="IEO427" s="1420"/>
      <c r="IEP427" s="1420"/>
      <c r="IEQ427" s="1420"/>
      <c r="IER427" s="1420"/>
      <c r="IES427" s="1420"/>
      <c r="IET427" s="1420"/>
      <c r="IEU427" s="1420"/>
      <c r="IEV427" s="1420"/>
      <c r="IEW427" s="1420"/>
      <c r="IEX427" s="1420"/>
      <c r="IEY427" s="1420"/>
      <c r="IEZ427" s="1420"/>
      <c r="IFA427" s="1420"/>
      <c r="IFB427" s="1420"/>
      <c r="IFC427" s="1420"/>
      <c r="IFD427" s="1420"/>
      <c r="IFE427" s="1420"/>
      <c r="IFF427" s="1420"/>
      <c r="IFG427" s="1420"/>
      <c r="IFH427" s="1420"/>
      <c r="IFI427" s="1420"/>
      <c r="IFJ427" s="1420"/>
      <c r="IFK427" s="1420"/>
      <c r="IFL427" s="1420"/>
      <c r="IFM427" s="1420"/>
      <c r="IFN427" s="1420"/>
      <c r="IFO427" s="1420"/>
      <c r="IFP427" s="1420"/>
      <c r="IFQ427" s="1420"/>
      <c r="IFR427" s="1420"/>
      <c r="IFS427" s="1420"/>
      <c r="IFT427" s="1420"/>
      <c r="IFU427" s="1420"/>
      <c r="IFV427" s="1420"/>
      <c r="IFW427" s="1420"/>
      <c r="IFX427" s="1420"/>
      <c r="IFY427" s="1420"/>
      <c r="IFZ427" s="1420"/>
      <c r="IGA427" s="1420"/>
      <c r="IGB427" s="1420"/>
      <c r="IGC427" s="1420"/>
      <c r="IGD427" s="1420"/>
      <c r="IGE427" s="1420"/>
      <c r="IGF427" s="1420"/>
      <c r="IGG427" s="1420"/>
      <c r="IGH427" s="1420"/>
      <c r="IGI427" s="1420"/>
      <c r="IGJ427" s="1420"/>
      <c r="IGK427" s="1420"/>
      <c r="IGL427" s="1420"/>
      <c r="IGM427" s="1420"/>
      <c r="IGN427" s="1420"/>
      <c r="IGO427" s="1420"/>
      <c r="IGP427" s="1420"/>
      <c r="IGQ427" s="1420"/>
      <c r="IGR427" s="1420"/>
      <c r="IGS427" s="1420"/>
      <c r="IGT427" s="1420"/>
      <c r="IGU427" s="1420"/>
      <c r="IGV427" s="1420"/>
      <c r="IGW427" s="1420"/>
      <c r="IGX427" s="1420"/>
      <c r="IGY427" s="1420"/>
      <c r="IGZ427" s="1420"/>
      <c r="IHA427" s="1420"/>
      <c r="IHB427" s="1420"/>
      <c r="IHC427" s="1420"/>
      <c r="IHD427" s="1420"/>
      <c r="IHE427" s="1420"/>
      <c r="IHF427" s="1420"/>
      <c r="IHG427" s="1420"/>
      <c r="IHH427" s="1420"/>
      <c r="IHI427" s="1420"/>
      <c r="IHJ427" s="1420"/>
      <c r="IHK427" s="1420"/>
      <c r="IHL427" s="1420"/>
      <c r="IHM427" s="1420"/>
      <c r="IHN427" s="1420"/>
      <c r="IHO427" s="1420"/>
      <c r="IHP427" s="1420"/>
      <c r="IHQ427" s="1420"/>
      <c r="IHR427" s="1420"/>
      <c r="IHS427" s="1420"/>
      <c r="IHT427" s="1420"/>
      <c r="IHU427" s="1420"/>
      <c r="IHV427" s="1420"/>
      <c r="IHW427" s="1420"/>
      <c r="IHX427" s="1420"/>
      <c r="IHY427" s="1420"/>
      <c r="IHZ427" s="1420"/>
      <c r="IIA427" s="1420"/>
      <c r="IIB427" s="1420"/>
      <c r="IIC427" s="1420"/>
      <c r="IID427" s="1420"/>
      <c r="IIE427" s="1420"/>
      <c r="IIF427" s="1420"/>
      <c r="IIG427" s="1420"/>
      <c r="IIH427" s="1420"/>
      <c r="III427" s="1420"/>
      <c r="IIJ427" s="1420"/>
      <c r="IIK427" s="1420"/>
      <c r="IIL427" s="1420"/>
      <c r="IIM427" s="1420"/>
      <c r="IIN427" s="1420"/>
      <c r="IIO427" s="1420"/>
      <c r="IIP427" s="1420"/>
      <c r="IIQ427" s="1420"/>
      <c r="IIR427" s="1420"/>
      <c r="IIS427" s="1420"/>
      <c r="IIT427" s="1420"/>
      <c r="IIU427" s="1420"/>
      <c r="IIV427" s="1420"/>
      <c r="IIW427" s="1420"/>
      <c r="IIX427" s="1420"/>
      <c r="IIY427" s="1420"/>
      <c r="IIZ427" s="1420"/>
      <c r="IJA427" s="1420"/>
      <c r="IJB427" s="1420"/>
      <c r="IJC427" s="1420"/>
      <c r="IJD427" s="1420"/>
      <c r="IJE427" s="1420"/>
      <c r="IJF427" s="1420"/>
      <c r="IJG427" s="1420"/>
      <c r="IJH427" s="1420"/>
      <c r="IJI427" s="1420"/>
      <c r="IJJ427" s="1420"/>
      <c r="IJK427" s="1420"/>
      <c r="IJL427" s="1420"/>
      <c r="IJM427" s="1420"/>
      <c r="IJN427" s="1420"/>
      <c r="IJO427" s="1420"/>
      <c r="IJP427" s="1420"/>
      <c r="IJQ427" s="1420"/>
      <c r="IJR427" s="1420"/>
      <c r="IJS427" s="1420"/>
      <c r="IJT427" s="1420"/>
      <c r="IJU427" s="1420"/>
      <c r="IJV427" s="1420"/>
      <c r="IJW427" s="1420"/>
      <c r="IJX427" s="1420"/>
      <c r="IJY427" s="1420"/>
      <c r="IJZ427" s="1420"/>
      <c r="IKA427" s="1420"/>
      <c r="IKB427" s="1420"/>
      <c r="IKC427" s="1420"/>
      <c r="IKD427" s="1420"/>
      <c r="IKE427" s="1420"/>
      <c r="IKF427" s="1420"/>
      <c r="IKG427" s="1420"/>
      <c r="IKH427" s="1420"/>
      <c r="IKI427" s="1420"/>
      <c r="IKJ427" s="1420"/>
      <c r="IKK427" s="1420"/>
      <c r="IKL427" s="1420"/>
      <c r="IKM427" s="1420"/>
      <c r="IKN427" s="1420"/>
      <c r="IKO427" s="1420"/>
      <c r="IKP427" s="1420"/>
      <c r="IKQ427" s="1420"/>
      <c r="IKR427" s="1420"/>
      <c r="IKS427" s="1420"/>
      <c r="IKT427" s="1420"/>
      <c r="IKU427" s="1420"/>
      <c r="IKV427" s="1420"/>
      <c r="IKW427" s="1420"/>
      <c r="IKX427" s="1420"/>
      <c r="IKY427" s="1420"/>
      <c r="IKZ427" s="1420"/>
      <c r="ILA427" s="1420"/>
      <c r="ILB427" s="1420"/>
      <c r="ILC427" s="1420"/>
      <c r="ILD427" s="1420"/>
      <c r="ILE427" s="1420"/>
      <c r="ILF427" s="1420"/>
      <c r="ILG427" s="1420"/>
      <c r="ILH427" s="1420"/>
      <c r="ILI427" s="1420"/>
      <c r="ILJ427" s="1420"/>
      <c r="ILK427" s="1420"/>
      <c r="ILL427" s="1420"/>
      <c r="ILM427" s="1420"/>
      <c r="ILN427" s="1420"/>
      <c r="ILO427" s="1420"/>
      <c r="ILP427" s="1420"/>
      <c r="ILQ427" s="1420"/>
      <c r="ILR427" s="1420"/>
      <c r="ILS427" s="1420"/>
      <c r="ILT427" s="1420"/>
      <c r="ILU427" s="1420"/>
      <c r="ILV427" s="1420"/>
      <c r="ILW427" s="1420"/>
      <c r="ILX427" s="1420"/>
      <c r="ILY427" s="1420"/>
      <c r="ILZ427" s="1420"/>
      <c r="IMA427" s="1420"/>
      <c r="IMB427" s="1420"/>
      <c r="IMC427" s="1420"/>
      <c r="IMD427" s="1420"/>
      <c r="IME427" s="1420"/>
      <c r="IMF427" s="1420"/>
      <c r="IMG427" s="1420"/>
      <c r="IMH427" s="1420"/>
      <c r="IMI427" s="1420"/>
      <c r="IMJ427" s="1420"/>
      <c r="IMK427" s="1420"/>
      <c r="IML427" s="1420"/>
      <c r="IMM427" s="1420"/>
      <c r="IMN427" s="1420"/>
      <c r="IMO427" s="1420"/>
      <c r="IMP427" s="1420"/>
      <c r="IMQ427" s="1420"/>
      <c r="IMR427" s="1420"/>
      <c r="IMS427" s="1420"/>
      <c r="IMT427" s="1420"/>
      <c r="IMU427" s="1420"/>
      <c r="IMV427" s="1420"/>
      <c r="IMW427" s="1420"/>
      <c r="IMX427" s="1420"/>
      <c r="IMY427" s="1420"/>
      <c r="IMZ427" s="1420"/>
      <c r="INA427" s="1420"/>
      <c r="INB427" s="1420"/>
      <c r="INC427" s="1420"/>
      <c r="IND427" s="1420"/>
      <c r="INE427" s="1420"/>
      <c r="INF427" s="1420"/>
      <c r="ING427" s="1420"/>
      <c r="INH427" s="1420"/>
      <c r="INI427" s="1420"/>
      <c r="INJ427" s="1420"/>
      <c r="INK427" s="1420"/>
      <c r="INL427" s="1420"/>
      <c r="INM427" s="1420"/>
      <c r="INN427" s="1420"/>
      <c r="INO427" s="1420"/>
      <c r="INP427" s="1420"/>
      <c r="INQ427" s="1420"/>
      <c r="INR427" s="1420"/>
      <c r="INS427" s="1420"/>
      <c r="INT427" s="1420"/>
      <c r="INU427" s="1420"/>
      <c r="INV427" s="1420"/>
      <c r="INW427" s="1420"/>
      <c r="INX427" s="1420"/>
      <c r="INY427" s="1420"/>
      <c r="INZ427" s="1420"/>
      <c r="IOA427" s="1420"/>
      <c r="IOB427" s="1420"/>
      <c r="IOC427" s="1420"/>
      <c r="IOD427" s="1420"/>
      <c r="IOE427" s="1420"/>
      <c r="IOF427" s="1420"/>
      <c r="IOG427" s="1420"/>
      <c r="IOH427" s="1420"/>
      <c r="IOI427" s="1420"/>
      <c r="IOJ427" s="1420"/>
      <c r="IOK427" s="1420"/>
      <c r="IOL427" s="1420"/>
      <c r="IOM427" s="1420"/>
      <c r="ION427" s="1420"/>
      <c r="IOO427" s="1420"/>
      <c r="IOP427" s="1420"/>
      <c r="IOQ427" s="1420"/>
      <c r="IOR427" s="1420"/>
      <c r="IOS427" s="1420"/>
      <c r="IOT427" s="1420"/>
      <c r="IOU427" s="1420"/>
      <c r="IOV427" s="1420"/>
      <c r="IOW427" s="1420"/>
      <c r="IOX427" s="1420"/>
      <c r="IOY427" s="1420"/>
      <c r="IOZ427" s="1420"/>
      <c r="IPA427" s="1420"/>
      <c r="IPB427" s="1420"/>
      <c r="IPC427" s="1420"/>
      <c r="IPD427" s="1420"/>
      <c r="IPE427" s="1420"/>
      <c r="IPF427" s="1420"/>
      <c r="IPG427" s="1420"/>
      <c r="IPH427" s="1420"/>
      <c r="IPI427" s="1420"/>
      <c r="IPJ427" s="1420"/>
      <c r="IPK427" s="1420"/>
      <c r="IPL427" s="1420"/>
      <c r="IPM427" s="1420"/>
      <c r="IPN427" s="1420"/>
      <c r="IPO427" s="1420"/>
      <c r="IPP427" s="1420"/>
      <c r="IPQ427" s="1420"/>
      <c r="IPR427" s="1420"/>
      <c r="IPS427" s="1420"/>
      <c r="IPT427" s="1420"/>
      <c r="IPU427" s="1420"/>
      <c r="IPV427" s="1420"/>
      <c r="IPW427" s="1420"/>
      <c r="IPX427" s="1420"/>
      <c r="IPY427" s="1420"/>
      <c r="IPZ427" s="1420"/>
      <c r="IQA427" s="1420"/>
      <c r="IQB427" s="1420"/>
      <c r="IQC427" s="1420"/>
      <c r="IQD427" s="1420"/>
      <c r="IQE427" s="1420"/>
      <c r="IQF427" s="1420"/>
      <c r="IQG427" s="1420"/>
      <c r="IQH427" s="1420"/>
      <c r="IQI427" s="1420"/>
      <c r="IQJ427" s="1420"/>
      <c r="IQK427" s="1420"/>
      <c r="IQL427" s="1420"/>
      <c r="IQM427" s="1420"/>
      <c r="IQN427" s="1420"/>
      <c r="IQO427" s="1420"/>
      <c r="IQP427" s="1420"/>
      <c r="IQQ427" s="1420"/>
      <c r="IQR427" s="1420"/>
      <c r="IQS427" s="1420"/>
      <c r="IQT427" s="1420"/>
      <c r="IQU427" s="1420"/>
      <c r="IQV427" s="1420"/>
      <c r="IQW427" s="1420"/>
      <c r="IQX427" s="1420"/>
      <c r="IQY427" s="1420"/>
      <c r="IQZ427" s="1420"/>
      <c r="IRA427" s="1420"/>
      <c r="IRB427" s="1420"/>
      <c r="IRC427" s="1420"/>
      <c r="IRD427" s="1420"/>
      <c r="IRE427" s="1420"/>
      <c r="IRF427" s="1420"/>
      <c r="IRG427" s="1420"/>
      <c r="IRH427" s="1420"/>
      <c r="IRI427" s="1420"/>
      <c r="IRJ427" s="1420"/>
      <c r="IRK427" s="1420"/>
      <c r="IRL427" s="1420"/>
      <c r="IRM427" s="1420"/>
      <c r="IRN427" s="1420"/>
      <c r="IRO427" s="1420"/>
      <c r="IRP427" s="1420"/>
      <c r="IRQ427" s="1420"/>
      <c r="IRR427" s="1420"/>
      <c r="IRS427" s="1420"/>
      <c r="IRT427" s="1420"/>
      <c r="IRU427" s="1420"/>
      <c r="IRV427" s="1420"/>
      <c r="IRW427" s="1420"/>
      <c r="IRX427" s="1420"/>
      <c r="IRY427" s="1420"/>
      <c r="IRZ427" s="1420"/>
      <c r="ISA427" s="1420"/>
      <c r="ISB427" s="1420"/>
      <c r="ISC427" s="1420"/>
      <c r="ISD427" s="1420"/>
      <c r="ISE427" s="1420"/>
      <c r="ISF427" s="1420"/>
      <c r="ISG427" s="1420"/>
      <c r="ISH427" s="1420"/>
      <c r="ISI427" s="1420"/>
      <c r="ISJ427" s="1420"/>
      <c r="ISK427" s="1420"/>
      <c r="ISL427" s="1420"/>
      <c r="ISM427" s="1420"/>
      <c r="ISN427" s="1420"/>
      <c r="ISO427" s="1420"/>
      <c r="ISP427" s="1420"/>
      <c r="ISQ427" s="1420"/>
      <c r="ISR427" s="1420"/>
      <c r="ISS427" s="1420"/>
      <c r="IST427" s="1420"/>
      <c r="ISU427" s="1420"/>
      <c r="ISV427" s="1420"/>
      <c r="ISW427" s="1420"/>
      <c r="ISX427" s="1420"/>
      <c r="ISY427" s="1420"/>
      <c r="ISZ427" s="1420"/>
      <c r="ITA427" s="1420"/>
      <c r="ITB427" s="1420"/>
      <c r="ITC427" s="1420"/>
      <c r="ITD427" s="1420"/>
      <c r="ITE427" s="1420"/>
      <c r="ITF427" s="1420"/>
      <c r="ITG427" s="1420"/>
      <c r="ITH427" s="1420"/>
      <c r="ITI427" s="1420"/>
      <c r="ITJ427" s="1420"/>
      <c r="ITK427" s="1420"/>
      <c r="ITL427" s="1420"/>
      <c r="ITM427" s="1420"/>
      <c r="ITN427" s="1420"/>
      <c r="ITO427" s="1420"/>
      <c r="ITP427" s="1420"/>
      <c r="ITQ427" s="1420"/>
      <c r="ITR427" s="1420"/>
      <c r="ITS427" s="1420"/>
      <c r="ITT427" s="1420"/>
      <c r="ITU427" s="1420"/>
      <c r="ITV427" s="1420"/>
      <c r="ITW427" s="1420"/>
      <c r="ITX427" s="1420"/>
      <c r="ITY427" s="1420"/>
      <c r="ITZ427" s="1420"/>
      <c r="IUA427" s="1420"/>
      <c r="IUB427" s="1420"/>
      <c r="IUC427" s="1420"/>
      <c r="IUD427" s="1420"/>
      <c r="IUE427" s="1420"/>
      <c r="IUF427" s="1420"/>
      <c r="IUG427" s="1420"/>
      <c r="IUH427" s="1420"/>
      <c r="IUI427" s="1420"/>
      <c r="IUJ427" s="1420"/>
      <c r="IUK427" s="1420"/>
      <c r="IUL427" s="1420"/>
      <c r="IUM427" s="1420"/>
      <c r="IUN427" s="1420"/>
      <c r="IUO427" s="1420"/>
      <c r="IUP427" s="1420"/>
      <c r="IUQ427" s="1420"/>
      <c r="IUR427" s="1420"/>
      <c r="IUS427" s="1420"/>
      <c r="IUT427" s="1420"/>
      <c r="IUU427" s="1420"/>
      <c r="IUV427" s="1420"/>
      <c r="IUW427" s="1420"/>
      <c r="IUX427" s="1420"/>
      <c r="IUY427" s="1420"/>
      <c r="IUZ427" s="1420"/>
      <c r="IVA427" s="1420"/>
      <c r="IVB427" s="1420"/>
      <c r="IVC427" s="1420"/>
      <c r="IVD427" s="1420"/>
      <c r="IVE427" s="1420"/>
      <c r="IVF427" s="1420"/>
      <c r="IVG427" s="1420"/>
      <c r="IVH427" s="1420"/>
      <c r="IVI427" s="1420"/>
      <c r="IVJ427" s="1420"/>
      <c r="IVK427" s="1420"/>
      <c r="IVL427" s="1420"/>
      <c r="IVM427" s="1420"/>
      <c r="IVN427" s="1420"/>
      <c r="IVO427" s="1420"/>
      <c r="IVP427" s="1420"/>
      <c r="IVQ427" s="1420"/>
      <c r="IVR427" s="1420"/>
      <c r="IVS427" s="1420"/>
      <c r="IVT427" s="1420"/>
      <c r="IVU427" s="1420"/>
      <c r="IVV427" s="1420"/>
      <c r="IVW427" s="1420"/>
      <c r="IVX427" s="1420"/>
      <c r="IVY427" s="1420"/>
      <c r="IVZ427" s="1420"/>
      <c r="IWA427" s="1420"/>
      <c r="IWB427" s="1420"/>
      <c r="IWC427" s="1420"/>
      <c r="IWD427" s="1420"/>
      <c r="IWE427" s="1420"/>
      <c r="IWF427" s="1420"/>
      <c r="IWG427" s="1420"/>
      <c r="IWH427" s="1420"/>
      <c r="IWI427" s="1420"/>
      <c r="IWJ427" s="1420"/>
      <c r="IWK427" s="1420"/>
      <c r="IWL427" s="1420"/>
      <c r="IWM427" s="1420"/>
      <c r="IWN427" s="1420"/>
      <c r="IWO427" s="1420"/>
      <c r="IWP427" s="1420"/>
      <c r="IWQ427" s="1420"/>
      <c r="IWR427" s="1420"/>
      <c r="IWS427" s="1420"/>
      <c r="IWT427" s="1420"/>
      <c r="IWU427" s="1420"/>
      <c r="IWV427" s="1420"/>
      <c r="IWW427" s="1420"/>
      <c r="IWX427" s="1420"/>
      <c r="IWY427" s="1420"/>
      <c r="IWZ427" s="1420"/>
      <c r="IXA427" s="1420"/>
      <c r="IXB427" s="1420"/>
      <c r="IXC427" s="1420"/>
      <c r="IXD427" s="1420"/>
      <c r="IXE427" s="1420"/>
      <c r="IXF427" s="1420"/>
      <c r="IXG427" s="1420"/>
      <c r="IXH427" s="1420"/>
      <c r="IXI427" s="1420"/>
      <c r="IXJ427" s="1420"/>
      <c r="IXK427" s="1420"/>
      <c r="IXL427" s="1420"/>
      <c r="IXM427" s="1420"/>
      <c r="IXN427" s="1420"/>
      <c r="IXO427" s="1420"/>
      <c r="IXP427" s="1420"/>
      <c r="IXQ427" s="1420"/>
      <c r="IXR427" s="1420"/>
      <c r="IXS427" s="1420"/>
      <c r="IXT427" s="1420"/>
      <c r="IXU427" s="1420"/>
      <c r="IXV427" s="1420"/>
      <c r="IXW427" s="1420"/>
      <c r="IXX427" s="1420"/>
      <c r="IXY427" s="1420"/>
      <c r="IXZ427" s="1420"/>
      <c r="IYA427" s="1420"/>
      <c r="IYB427" s="1420"/>
      <c r="IYC427" s="1420"/>
      <c r="IYD427" s="1420"/>
      <c r="IYE427" s="1420"/>
      <c r="IYF427" s="1420"/>
      <c r="IYG427" s="1420"/>
      <c r="IYH427" s="1420"/>
      <c r="IYI427" s="1420"/>
      <c r="IYJ427" s="1420"/>
      <c r="IYK427" s="1420"/>
      <c r="IYL427" s="1420"/>
      <c r="IYM427" s="1420"/>
      <c r="IYN427" s="1420"/>
      <c r="IYO427" s="1420"/>
      <c r="IYP427" s="1420"/>
      <c r="IYQ427" s="1420"/>
      <c r="IYR427" s="1420"/>
      <c r="IYS427" s="1420"/>
      <c r="IYT427" s="1420"/>
      <c r="IYU427" s="1420"/>
      <c r="IYV427" s="1420"/>
      <c r="IYW427" s="1420"/>
      <c r="IYX427" s="1420"/>
      <c r="IYY427" s="1420"/>
      <c r="IYZ427" s="1420"/>
      <c r="IZA427" s="1420"/>
      <c r="IZB427" s="1420"/>
      <c r="IZC427" s="1420"/>
      <c r="IZD427" s="1420"/>
      <c r="IZE427" s="1420"/>
      <c r="IZF427" s="1420"/>
      <c r="IZG427" s="1420"/>
      <c r="IZH427" s="1420"/>
      <c r="IZI427" s="1420"/>
      <c r="IZJ427" s="1420"/>
      <c r="IZK427" s="1420"/>
      <c r="IZL427" s="1420"/>
      <c r="IZM427" s="1420"/>
      <c r="IZN427" s="1420"/>
      <c r="IZO427" s="1420"/>
      <c r="IZP427" s="1420"/>
      <c r="IZQ427" s="1420"/>
      <c r="IZR427" s="1420"/>
      <c r="IZS427" s="1420"/>
      <c r="IZT427" s="1420"/>
      <c r="IZU427" s="1420"/>
      <c r="IZV427" s="1420"/>
      <c r="IZW427" s="1420"/>
      <c r="IZX427" s="1420"/>
      <c r="IZY427" s="1420"/>
      <c r="IZZ427" s="1420"/>
      <c r="JAA427" s="1420"/>
      <c r="JAB427" s="1420"/>
      <c r="JAC427" s="1420"/>
      <c r="JAD427" s="1420"/>
      <c r="JAE427" s="1420"/>
      <c r="JAF427" s="1420"/>
      <c r="JAG427" s="1420"/>
      <c r="JAH427" s="1420"/>
      <c r="JAI427" s="1420"/>
      <c r="JAJ427" s="1420"/>
      <c r="JAK427" s="1420"/>
      <c r="JAL427" s="1420"/>
      <c r="JAM427" s="1420"/>
      <c r="JAN427" s="1420"/>
      <c r="JAO427" s="1420"/>
      <c r="JAP427" s="1420"/>
      <c r="JAQ427" s="1420"/>
      <c r="JAR427" s="1420"/>
      <c r="JAS427" s="1420"/>
      <c r="JAT427" s="1420"/>
      <c r="JAU427" s="1420"/>
      <c r="JAV427" s="1420"/>
      <c r="JAW427" s="1420"/>
      <c r="JAX427" s="1420"/>
      <c r="JAY427" s="1420"/>
      <c r="JAZ427" s="1420"/>
      <c r="JBA427" s="1420"/>
      <c r="JBB427" s="1420"/>
      <c r="JBC427" s="1420"/>
      <c r="JBD427" s="1420"/>
      <c r="JBE427" s="1420"/>
      <c r="JBF427" s="1420"/>
      <c r="JBG427" s="1420"/>
      <c r="JBH427" s="1420"/>
      <c r="JBI427" s="1420"/>
      <c r="JBJ427" s="1420"/>
      <c r="JBK427" s="1420"/>
      <c r="JBL427" s="1420"/>
      <c r="JBM427" s="1420"/>
      <c r="JBN427" s="1420"/>
      <c r="JBO427" s="1420"/>
      <c r="JBP427" s="1420"/>
      <c r="JBQ427" s="1420"/>
      <c r="JBR427" s="1420"/>
      <c r="JBS427" s="1420"/>
      <c r="JBT427" s="1420"/>
      <c r="JBU427" s="1420"/>
      <c r="JBV427" s="1420"/>
      <c r="JBW427" s="1420"/>
      <c r="JBX427" s="1420"/>
      <c r="JBY427" s="1420"/>
      <c r="JBZ427" s="1420"/>
      <c r="JCA427" s="1420"/>
      <c r="JCB427" s="1420"/>
      <c r="JCC427" s="1420"/>
      <c r="JCD427" s="1420"/>
      <c r="JCE427" s="1420"/>
      <c r="JCF427" s="1420"/>
      <c r="JCG427" s="1420"/>
      <c r="JCH427" s="1420"/>
      <c r="JCI427" s="1420"/>
      <c r="JCJ427" s="1420"/>
      <c r="JCK427" s="1420"/>
      <c r="JCL427" s="1420"/>
      <c r="JCM427" s="1420"/>
      <c r="JCN427" s="1420"/>
      <c r="JCO427" s="1420"/>
      <c r="JCP427" s="1420"/>
      <c r="JCQ427" s="1420"/>
      <c r="JCR427" s="1420"/>
      <c r="JCS427" s="1420"/>
      <c r="JCT427" s="1420"/>
      <c r="JCU427" s="1420"/>
      <c r="JCV427" s="1420"/>
      <c r="JCW427" s="1420"/>
      <c r="JCX427" s="1420"/>
      <c r="JCY427" s="1420"/>
      <c r="JCZ427" s="1420"/>
      <c r="JDA427" s="1420"/>
      <c r="JDB427" s="1420"/>
      <c r="JDC427" s="1420"/>
      <c r="JDD427" s="1420"/>
      <c r="JDE427" s="1420"/>
      <c r="JDF427" s="1420"/>
      <c r="JDG427" s="1420"/>
      <c r="JDH427" s="1420"/>
      <c r="JDI427" s="1420"/>
      <c r="JDJ427" s="1420"/>
      <c r="JDK427" s="1420"/>
      <c r="JDL427" s="1420"/>
      <c r="JDM427" s="1420"/>
      <c r="JDN427" s="1420"/>
      <c r="JDO427" s="1420"/>
      <c r="JDP427" s="1420"/>
      <c r="JDQ427" s="1420"/>
      <c r="JDR427" s="1420"/>
      <c r="JDS427" s="1420"/>
      <c r="JDT427" s="1420"/>
      <c r="JDU427" s="1420"/>
      <c r="JDV427" s="1420"/>
      <c r="JDW427" s="1420"/>
      <c r="JDX427" s="1420"/>
      <c r="JDY427" s="1420"/>
      <c r="JDZ427" s="1420"/>
      <c r="JEA427" s="1420"/>
      <c r="JEB427" s="1420"/>
      <c r="JEC427" s="1420"/>
      <c r="JED427" s="1420"/>
      <c r="JEE427" s="1420"/>
      <c r="JEF427" s="1420"/>
      <c r="JEG427" s="1420"/>
      <c r="JEH427" s="1420"/>
      <c r="JEI427" s="1420"/>
      <c r="JEJ427" s="1420"/>
      <c r="JEK427" s="1420"/>
      <c r="JEL427" s="1420"/>
      <c r="JEM427" s="1420"/>
      <c r="JEN427" s="1420"/>
      <c r="JEO427" s="1420"/>
      <c r="JEP427" s="1420"/>
      <c r="JEQ427" s="1420"/>
      <c r="JER427" s="1420"/>
      <c r="JES427" s="1420"/>
      <c r="JET427" s="1420"/>
      <c r="JEU427" s="1420"/>
      <c r="JEV427" s="1420"/>
      <c r="JEW427" s="1420"/>
      <c r="JEX427" s="1420"/>
      <c r="JEY427" s="1420"/>
      <c r="JEZ427" s="1420"/>
      <c r="JFA427" s="1420"/>
      <c r="JFB427" s="1420"/>
      <c r="JFC427" s="1420"/>
      <c r="JFD427" s="1420"/>
      <c r="JFE427" s="1420"/>
      <c r="JFF427" s="1420"/>
      <c r="JFG427" s="1420"/>
      <c r="JFH427" s="1420"/>
      <c r="JFI427" s="1420"/>
      <c r="JFJ427" s="1420"/>
      <c r="JFK427" s="1420"/>
      <c r="JFL427" s="1420"/>
      <c r="JFM427" s="1420"/>
      <c r="JFN427" s="1420"/>
      <c r="JFO427" s="1420"/>
      <c r="JFP427" s="1420"/>
      <c r="JFQ427" s="1420"/>
      <c r="JFR427" s="1420"/>
      <c r="JFS427" s="1420"/>
      <c r="JFT427" s="1420"/>
      <c r="JFU427" s="1420"/>
      <c r="JFV427" s="1420"/>
      <c r="JFW427" s="1420"/>
      <c r="JFX427" s="1420"/>
      <c r="JFY427" s="1420"/>
      <c r="JFZ427" s="1420"/>
      <c r="JGA427" s="1420"/>
      <c r="JGB427" s="1420"/>
      <c r="JGC427" s="1420"/>
      <c r="JGD427" s="1420"/>
      <c r="JGE427" s="1420"/>
      <c r="JGF427" s="1420"/>
      <c r="JGG427" s="1420"/>
      <c r="JGH427" s="1420"/>
      <c r="JGI427" s="1420"/>
      <c r="JGJ427" s="1420"/>
      <c r="JGK427" s="1420"/>
      <c r="JGL427" s="1420"/>
      <c r="JGM427" s="1420"/>
      <c r="JGN427" s="1420"/>
      <c r="JGO427" s="1420"/>
      <c r="JGP427" s="1420"/>
      <c r="JGQ427" s="1420"/>
      <c r="JGR427" s="1420"/>
      <c r="JGS427" s="1420"/>
      <c r="JGT427" s="1420"/>
      <c r="JGU427" s="1420"/>
      <c r="JGV427" s="1420"/>
      <c r="JGW427" s="1420"/>
      <c r="JGX427" s="1420"/>
      <c r="JGY427" s="1420"/>
      <c r="JGZ427" s="1420"/>
      <c r="JHA427" s="1420"/>
      <c r="JHB427" s="1420"/>
      <c r="JHC427" s="1420"/>
      <c r="JHD427" s="1420"/>
      <c r="JHE427" s="1420"/>
      <c r="JHF427" s="1420"/>
      <c r="JHG427" s="1420"/>
      <c r="JHH427" s="1420"/>
      <c r="JHI427" s="1420"/>
      <c r="JHJ427" s="1420"/>
      <c r="JHK427" s="1420"/>
      <c r="JHL427" s="1420"/>
      <c r="JHM427" s="1420"/>
      <c r="JHN427" s="1420"/>
      <c r="JHO427" s="1420"/>
      <c r="JHP427" s="1420"/>
      <c r="JHQ427" s="1420"/>
      <c r="JHR427" s="1420"/>
      <c r="JHS427" s="1420"/>
      <c r="JHT427" s="1420"/>
      <c r="JHU427" s="1420"/>
      <c r="JHV427" s="1420"/>
      <c r="JHW427" s="1420"/>
      <c r="JHX427" s="1420"/>
      <c r="JHY427" s="1420"/>
      <c r="JHZ427" s="1420"/>
      <c r="JIA427" s="1420"/>
      <c r="JIB427" s="1420"/>
      <c r="JIC427" s="1420"/>
      <c r="JID427" s="1420"/>
      <c r="JIE427" s="1420"/>
      <c r="JIF427" s="1420"/>
      <c r="JIG427" s="1420"/>
      <c r="JIH427" s="1420"/>
      <c r="JII427" s="1420"/>
      <c r="JIJ427" s="1420"/>
      <c r="JIK427" s="1420"/>
      <c r="JIL427" s="1420"/>
      <c r="JIM427" s="1420"/>
      <c r="JIN427" s="1420"/>
      <c r="JIO427" s="1420"/>
      <c r="JIP427" s="1420"/>
      <c r="JIQ427" s="1420"/>
      <c r="JIR427" s="1420"/>
      <c r="JIS427" s="1420"/>
      <c r="JIT427" s="1420"/>
      <c r="JIU427" s="1420"/>
      <c r="JIV427" s="1420"/>
      <c r="JIW427" s="1420"/>
      <c r="JIX427" s="1420"/>
      <c r="JIY427" s="1420"/>
      <c r="JIZ427" s="1420"/>
      <c r="JJA427" s="1420"/>
      <c r="JJB427" s="1420"/>
      <c r="JJC427" s="1420"/>
      <c r="JJD427" s="1420"/>
      <c r="JJE427" s="1420"/>
      <c r="JJF427" s="1420"/>
      <c r="JJG427" s="1420"/>
      <c r="JJH427" s="1420"/>
      <c r="JJI427" s="1420"/>
      <c r="JJJ427" s="1420"/>
      <c r="JJK427" s="1420"/>
      <c r="JJL427" s="1420"/>
      <c r="JJM427" s="1420"/>
      <c r="JJN427" s="1420"/>
      <c r="JJO427" s="1420"/>
      <c r="JJP427" s="1420"/>
      <c r="JJQ427" s="1420"/>
      <c r="JJR427" s="1420"/>
      <c r="JJS427" s="1420"/>
      <c r="JJT427" s="1420"/>
      <c r="JJU427" s="1420"/>
      <c r="JJV427" s="1420"/>
      <c r="JJW427" s="1420"/>
      <c r="JJX427" s="1420"/>
      <c r="JJY427" s="1420"/>
      <c r="JJZ427" s="1420"/>
      <c r="JKA427" s="1420"/>
      <c r="JKB427" s="1420"/>
      <c r="JKC427" s="1420"/>
      <c r="JKD427" s="1420"/>
      <c r="JKE427" s="1420"/>
      <c r="JKF427" s="1420"/>
      <c r="JKG427" s="1420"/>
      <c r="JKH427" s="1420"/>
      <c r="JKI427" s="1420"/>
      <c r="JKJ427" s="1420"/>
      <c r="JKK427" s="1420"/>
      <c r="JKL427" s="1420"/>
      <c r="JKM427" s="1420"/>
      <c r="JKN427" s="1420"/>
      <c r="JKO427" s="1420"/>
      <c r="JKP427" s="1420"/>
      <c r="JKQ427" s="1420"/>
      <c r="JKR427" s="1420"/>
      <c r="JKS427" s="1420"/>
      <c r="JKT427" s="1420"/>
      <c r="JKU427" s="1420"/>
      <c r="JKV427" s="1420"/>
      <c r="JKW427" s="1420"/>
      <c r="JKX427" s="1420"/>
      <c r="JKY427" s="1420"/>
      <c r="JKZ427" s="1420"/>
      <c r="JLA427" s="1420"/>
      <c r="JLB427" s="1420"/>
      <c r="JLC427" s="1420"/>
      <c r="JLD427" s="1420"/>
      <c r="JLE427" s="1420"/>
      <c r="JLF427" s="1420"/>
      <c r="JLG427" s="1420"/>
      <c r="JLH427" s="1420"/>
      <c r="JLI427" s="1420"/>
      <c r="JLJ427" s="1420"/>
      <c r="JLK427" s="1420"/>
      <c r="JLL427" s="1420"/>
      <c r="JLM427" s="1420"/>
      <c r="JLN427" s="1420"/>
      <c r="JLO427" s="1420"/>
      <c r="JLP427" s="1420"/>
      <c r="JLQ427" s="1420"/>
      <c r="JLR427" s="1420"/>
      <c r="JLS427" s="1420"/>
      <c r="JLT427" s="1420"/>
      <c r="JLU427" s="1420"/>
      <c r="JLV427" s="1420"/>
      <c r="JLW427" s="1420"/>
      <c r="JLX427" s="1420"/>
      <c r="JLY427" s="1420"/>
      <c r="JLZ427" s="1420"/>
      <c r="JMA427" s="1420"/>
      <c r="JMB427" s="1420"/>
      <c r="JMC427" s="1420"/>
      <c r="JMD427" s="1420"/>
      <c r="JME427" s="1420"/>
      <c r="JMF427" s="1420"/>
      <c r="JMG427" s="1420"/>
      <c r="JMH427" s="1420"/>
      <c r="JMI427" s="1420"/>
      <c r="JMJ427" s="1420"/>
      <c r="JMK427" s="1420"/>
      <c r="JML427" s="1420"/>
      <c r="JMM427" s="1420"/>
      <c r="JMN427" s="1420"/>
      <c r="JMO427" s="1420"/>
      <c r="JMP427" s="1420"/>
      <c r="JMQ427" s="1420"/>
      <c r="JMR427" s="1420"/>
      <c r="JMS427" s="1420"/>
      <c r="JMT427" s="1420"/>
      <c r="JMU427" s="1420"/>
      <c r="JMV427" s="1420"/>
      <c r="JMW427" s="1420"/>
      <c r="JMX427" s="1420"/>
      <c r="JMY427" s="1420"/>
      <c r="JMZ427" s="1420"/>
      <c r="JNA427" s="1420"/>
      <c r="JNB427" s="1420"/>
      <c r="JNC427" s="1420"/>
      <c r="JND427" s="1420"/>
      <c r="JNE427" s="1420"/>
      <c r="JNF427" s="1420"/>
      <c r="JNG427" s="1420"/>
      <c r="JNH427" s="1420"/>
      <c r="JNI427" s="1420"/>
      <c r="JNJ427" s="1420"/>
      <c r="JNK427" s="1420"/>
      <c r="JNL427" s="1420"/>
      <c r="JNM427" s="1420"/>
      <c r="JNN427" s="1420"/>
      <c r="JNO427" s="1420"/>
      <c r="JNP427" s="1420"/>
      <c r="JNQ427" s="1420"/>
      <c r="JNR427" s="1420"/>
      <c r="JNS427" s="1420"/>
      <c r="JNT427" s="1420"/>
      <c r="JNU427" s="1420"/>
      <c r="JNV427" s="1420"/>
      <c r="JNW427" s="1420"/>
      <c r="JNX427" s="1420"/>
      <c r="JNY427" s="1420"/>
      <c r="JNZ427" s="1420"/>
      <c r="JOA427" s="1420"/>
      <c r="JOB427" s="1420"/>
      <c r="JOC427" s="1420"/>
      <c r="JOD427" s="1420"/>
      <c r="JOE427" s="1420"/>
      <c r="JOF427" s="1420"/>
      <c r="JOG427" s="1420"/>
      <c r="JOH427" s="1420"/>
      <c r="JOI427" s="1420"/>
      <c r="JOJ427" s="1420"/>
      <c r="JOK427" s="1420"/>
      <c r="JOL427" s="1420"/>
      <c r="JOM427" s="1420"/>
      <c r="JON427" s="1420"/>
      <c r="JOO427" s="1420"/>
      <c r="JOP427" s="1420"/>
      <c r="JOQ427" s="1420"/>
      <c r="JOR427" s="1420"/>
      <c r="JOS427" s="1420"/>
      <c r="JOT427" s="1420"/>
      <c r="JOU427" s="1420"/>
      <c r="JOV427" s="1420"/>
      <c r="JOW427" s="1420"/>
      <c r="JOX427" s="1420"/>
      <c r="JOY427" s="1420"/>
      <c r="JOZ427" s="1420"/>
      <c r="JPA427" s="1420"/>
      <c r="JPB427" s="1420"/>
      <c r="JPC427" s="1420"/>
      <c r="JPD427" s="1420"/>
      <c r="JPE427" s="1420"/>
      <c r="JPF427" s="1420"/>
      <c r="JPG427" s="1420"/>
      <c r="JPH427" s="1420"/>
      <c r="JPI427" s="1420"/>
      <c r="JPJ427" s="1420"/>
      <c r="JPK427" s="1420"/>
      <c r="JPL427" s="1420"/>
      <c r="JPM427" s="1420"/>
      <c r="JPN427" s="1420"/>
      <c r="JPO427" s="1420"/>
      <c r="JPP427" s="1420"/>
      <c r="JPQ427" s="1420"/>
      <c r="JPR427" s="1420"/>
      <c r="JPS427" s="1420"/>
      <c r="JPT427" s="1420"/>
      <c r="JPU427" s="1420"/>
      <c r="JPV427" s="1420"/>
      <c r="JPW427" s="1420"/>
      <c r="JPX427" s="1420"/>
      <c r="JPY427" s="1420"/>
      <c r="JPZ427" s="1420"/>
      <c r="JQA427" s="1420"/>
      <c r="JQB427" s="1420"/>
      <c r="JQC427" s="1420"/>
      <c r="JQD427" s="1420"/>
      <c r="JQE427" s="1420"/>
      <c r="JQF427" s="1420"/>
      <c r="JQG427" s="1420"/>
      <c r="JQH427" s="1420"/>
      <c r="JQI427" s="1420"/>
      <c r="JQJ427" s="1420"/>
      <c r="JQK427" s="1420"/>
      <c r="JQL427" s="1420"/>
      <c r="JQM427" s="1420"/>
      <c r="JQN427" s="1420"/>
      <c r="JQO427" s="1420"/>
      <c r="JQP427" s="1420"/>
      <c r="JQQ427" s="1420"/>
      <c r="JQR427" s="1420"/>
      <c r="JQS427" s="1420"/>
      <c r="JQT427" s="1420"/>
      <c r="JQU427" s="1420"/>
      <c r="JQV427" s="1420"/>
      <c r="JQW427" s="1420"/>
      <c r="JQX427" s="1420"/>
      <c r="JQY427" s="1420"/>
      <c r="JQZ427" s="1420"/>
      <c r="JRA427" s="1420"/>
      <c r="JRB427" s="1420"/>
      <c r="JRC427" s="1420"/>
      <c r="JRD427" s="1420"/>
      <c r="JRE427" s="1420"/>
      <c r="JRF427" s="1420"/>
      <c r="JRG427" s="1420"/>
      <c r="JRH427" s="1420"/>
      <c r="JRI427" s="1420"/>
      <c r="JRJ427" s="1420"/>
      <c r="JRK427" s="1420"/>
      <c r="JRL427" s="1420"/>
      <c r="JRM427" s="1420"/>
      <c r="JRN427" s="1420"/>
      <c r="JRO427" s="1420"/>
      <c r="JRP427" s="1420"/>
      <c r="JRQ427" s="1420"/>
      <c r="JRR427" s="1420"/>
      <c r="JRS427" s="1420"/>
      <c r="JRT427" s="1420"/>
      <c r="JRU427" s="1420"/>
      <c r="JRV427" s="1420"/>
      <c r="JRW427" s="1420"/>
      <c r="JRX427" s="1420"/>
      <c r="JRY427" s="1420"/>
      <c r="JRZ427" s="1420"/>
      <c r="JSA427" s="1420"/>
      <c r="JSB427" s="1420"/>
      <c r="JSC427" s="1420"/>
      <c r="JSD427" s="1420"/>
      <c r="JSE427" s="1420"/>
      <c r="JSF427" s="1420"/>
      <c r="JSG427" s="1420"/>
      <c r="JSH427" s="1420"/>
      <c r="JSI427" s="1420"/>
      <c r="JSJ427" s="1420"/>
      <c r="JSK427" s="1420"/>
      <c r="JSL427" s="1420"/>
      <c r="JSM427" s="1420"/>
      <c r="JSN427" s="1420"/>
      <c r="JSO427" s="1420"/>
      <c r="JSP427" s="1420"/>
      <c r="JSQ427" s="1420"/>
      <c r="JSR427" s="1420"/>
      <c r="JSS427" s="1420"/>
      <c r="JST427" s="1420"/>
      <c r="JSU427" s="1420"/>
      <c r="JSV427" s="1420"/>
      <c r="JSW427" s="1420"/>
      <c r="JSX427" s="1420"/>
      <c r="JSY427" s="1420"/>
      <c r="JSZ427" s="1420"/>
      <c r="JTA427" s="1420"/>
      <c r="JTB427" s="1420"/>
      <c r="JTC427" s="1420"/>
      <c r="JTD427" s="1420"/>
      <c r="JTE427" s="1420"/>
      <c r="JTF427" s="1420"/>
      <c r="JTG427" s="1420"/>
      <c r="JTH427" s="1420"/>
      <c r="JTI427" s="1420"/>
      <c r="JTJ427" s="1420"/>
      <c r="JTK427" s="1420"/>
      <c r="JTL427" s="1420"/>
      <c r="JTM427" s="1420"/>
      <c r="JTN427" s="1420"/>
      <c r="JTO427" s="1420"/>
      <c r="JTP427" s="1420"/>
      <c r="JTQ427" s="1420"/>
      <c r="JTR427" s="1420"/>
      <c r="JTS427" s="1420"/>
      <c r="JTT427" s="1420"/>
      <c r="JTU427" s="1420"/>
      <c r="JTV427" s="1420"/>
      <c r="JTW427" s="1420"/>
      <c r="JTX427" s="1420"/>
      <c r="JTY427" s="1420"/>
      <c r="JTZ427" s="1420"/>
      <c r="JUA427" s="1420"/>
      <c r="JUB427" s="1420"/>
      <c r="JUC427" s="1420"/>
      <c r="JUD427" s="1420"/>
      <c r="JUE427" s="1420"/>
      <c r="JUF427" s="1420"/>
      <c r="JUG427" s="1420"/>
      <c r="JUH427" s="1420"/>
      <c r="JUI427" s="1420"/>
      <c r="JUJ427" s="1420"/>
      <c r="JUK427" s="1420"/>
      <c r="JUL427" s="1420"/>
      <c r="JUM427" s="1420"/>
      <c r="JUN427" s="1420"/>
      <c r="JUO427" s="1420"/>
      <c r="JUP427" s="1420"/>
      <c r="JUQ427" s="1420"/>
      <c r="JUR427" s="1420"/>
      <c r="JUS427" s="1420"/>
      <c r="JUT427" s="1420"/>
      <c r="JUU427" s="1420"/>
      <c r="JUV427" s="1420"/>
      <c r="JUW427" s="1420"/>
      <c r="JUX427" s="1420"/>
      <c r="JUY427" s="1420"/>
      <c r="JUZ427" s="1420"/>
      <c r="JVA427" s="1420"/>
      <c r="JVB427" s="1420"/>
      <c r="JVC427" s="1420"/>
      <c r="JVD427" s="1420"/>
      <c r="JVE427" s="1420"/>
      <c r="JVF427" s="1420"/>
      <c r="JVG427" s="1420"/>
      <c r="JVH427" s="1420"/>
      <c r="JVI427" s="1420"/>
      <c r="JVJ427" s="1420"/>
      <c r="JVK427" s="1420"/>
      <c r="JVL427" s="1420"/>
      <c r="JVM427" s="1420"/>
      <c r="JVN427" s="1420"/>
      <c r="JVO427" s="1420"/>
      <c r="JVP427" s="1420"/>
      <c r="JVQ427" s="1420"/>
      <c r="JVR427" s="1420"/>
      <c r="JVS427" s="1420"/>
      <c r="JVT427" s="1420"/>
      <c r="JVU427" s="1420"/>
      <c r="JVV427" s="1420"/>
      <c r="JVW427" s="1420"/>
      <c r="JVX427" s="1420"/>
      <c r="JVY427" s="1420"/>
      <c r="JVZ427" s="1420"/>
      <c r="JWA427" s="1420"/>
      <c r="JWB427" s="1420"/>
      <c r="JWC427" s="1420"/>
      <c r="JWD427" s="1420"/>
      <c r="JWE427" s="1420"/>
      <c r="JWF427" s="1420"/>
      <c r="JWG427" s="1420"/>
      <c r="JWH427" s="1420"/>
      <c r="JWI427" s="1420"/>
      <c r="JWJ427" s="1420"/>
      <c r="JWK427" s="1420"/>
      <c r="JWL427" s="1420"/>
      <c r="JWM427" s="1420"/>
      <c r="JWN427" s="1420"/>
      <c r="JWO427" s="1420"/>
      <c r="JWP427" s="1420"/>
      <c r="JWQ427" s="1420"/>
      <c r="JWR427" s="1420"/>
      <c r="JWS427" s="1420"/>
      <c r="JWT427" s="1420"/>
      <c r="JWU427" s="1420"/>
      <c r="JWV427" s="1420"/>
      <c r="JWW427" s="1420"/>
      <c r="JWX427" s="1420"/>
      <c r="JWY427" s="1420"/>
      <c r="JWZ427" s="1420"/>
      <c r="JXA427" s="1420"/>
      <c r="JXB427" s="1420"/>
      <c r="JXC427" s="1420"/>
      <c r="JXD427" s="1420"/>
      <c r="JXE427" s="1420"/>
      <c r="JXF427" s="1420"/>
      <c r="JXG427" s="1420"/>
      <c r="JXH427" s="1420"/>
      <c r="JXI427" s="1420"/>
      <c r="JXJ427" s="1420"/>
      <c r="JXK427" s="1420"/>
      <c r="JXL427" s="1420"/>
      <c r="JXM427" s="1420"/>
      <c r="JXN427" s="1420"/>
      <c r="JXO427" s="1420"/>
      <c r="JXP427" s="1420"/>
      <c r="JXQ427" s="1420"/>
      <c r="JXR427" s="1420"/>
      <c r="JXS427" s="1420"/>
      <c r="JXT427" s="1420"/>
      <c r="JXU427" s="1420"/>
      <c r="JXV427" s="1420"/>
      <c r="JXW427" s="1420"/>
      <c r="JXX427" s="1420"/>
      <c r="JXY427" s="1420"/>
      <c r="JXZ427" s="1420"/>
      <c r="JYA427" s="1420"/>
      <c r="JYB427" s="1420"/>
      <c r="JYC427" s="1420"/>
      <c r="JYD427" s="1420"/>
      <c r="JYE427" s="1420"/>
      <c r="JYF427" s="1420"/>
      <c r="JYG427" s="1420"/>
      <c r="JYH427" s="1420"/>
      <c r="JYI427" s="1420"/>
      <c r="JYJ427" s="1420"/>
      <c r="JYK427" s="1420"/>
      <c r="JYL427" s="1420"/>
      <c r="JYM427" s="1420"/>
      <c r="JYN427" s="1420"/>
      <c r="JYO427" s="1420"/>
      <c r="JYP427" s="1420"/>
      <c r="JYQ427" s="1420"/>
      <c r="JYR427" s="1420"/>
      <c r="JYS427" s="1420"/>
      <c r="JYT427" s="1420"/>
      <c r="JYU427" s="1420"/>
      <c r="JYV427" s="1420"/>
      <c r="JYW427" s="1420"/>
      <c r="JYX427" s="1420"/>
      <c r="JYY427" s="1420"/>
      <c r="JYZ427" s="1420"/>
      <c r="JZA427" s="1420"/>
      <c r="JZB427" s="1420"/>
      <c r="JZC427" s="1420"/>
      <c r="JZD427" s="1420"/>
      <c r="JZE427" s="1420"/>
      <c r="JZF427" s="1420"/>
      <c r="JZG427" s="1420"/>
      <c r="JZH427" s="1420"/>
      <c r="JZI427" s="1420"/>
      <c r="JZJ427" s="1420"/>
      <c r="JZK427" s="1420"/>
      <c r="JZL427" s="1420"/>
      <c r="JZM427" s="1420"/>
      <c r="JZN427" s="1420"/>
      <c r="JZO427" s="1420"/>
      <c r="JZP427" s="1420"/>
      <c r="JZQ427" s="1420"/>
      <c r="JZR427" s="1420"/>
      <c r="JZS427" s="1420"/>
      <c r="JZT427" s="1420"/>
      <c r="JZU427" s="1420"/>
      <c r="JZV427" s="1420"/>
      <c r="JZW427" s="1420"/>
      <c r="JZX427" s="1420"/>
      <c r="JZY427" s="1420"/>
      <c r="JZZ427" s="1420"/>
      <c r="KAA427" s="1420"/>
      <c r="KAB427" s="1420"/>
      <c r="KAC427" s="1420"/>
      <c r="KAD427" s="1420"/>
      <c r="KAE427" s="1420"/>
      <c r="KAF427" s="1420"/>
      <c r="KAG427" s="1420"/>
      <c r="KAH427" s="1420"/>
      <c r="KAI427" s="1420"/>
      <c r="KAJ427" s="1420"/>
      <c r="KAK427" s="1420"/>
      <c r="KAL427" s="1420"/>
      <c r="KAM427" s="1420"/>
      <c r="KAN427" s="1420"/>
      <c r="KAO427" s="1420"/>
      <c r="KAP427" s="1420"/>
      <c r="KAQ427" s="1420"/>
      <c r="KAR427" s="1420"/>
      <c r="KAS427" s="1420"/>
      <c r="KAT427" s="1420"/>
      <c r="KAU427" s="1420"/>
      <c r="KAV427" s="1420"/>
      <c r="KAW427" s="1420"/>
      <c r="KAX427" s="1420"/>
      <c r="KAY427" s="1420"/>
      <c r="KAZ427" s="1420"/>
      <c r="KBA427" s="1420"/>
      <c r="KBB427" s="1420"/>
      <c r="KBC427" s="1420"/>
      <c r="KBD427" s="1420"/>
      <c r="KBE427" s="1420"/>
      <c r="KBF427" s="1420"/>
      <c r="KBG427" s="1420"/>
      <c r="KBH427" s="1420"/>
      <c r="KBI427" s="1420"/>
      <c r="KBJ427" s="1420"/>
      <c r="KBK427" s="1420"/>
      <c r="KBL427" s="1420"/>
      <c r="KBM427" s="1420"/>
      <c r="KBN427" s="1420"/>
      <c r="KBO427" s="1420"/>
      <c r="KBP427" s="1420"/>
      <c r="KBQ427" s="1420"/>
      <c r="KBR427" s="1420"/>
      <c r="KBS427" s="1420"/>
      <c r="KBT427" s="1420"/>
      <c r="KBU427" s="1420"/>
      <c r="KBV427" s="1420"/>
      <c r="KBW427" s="1420"/>
      <c r="KBX427" s="1420"/>
      <c r="KBY427" s="1420"/>
      <c r="KBZ427" s="1420"/>
      <c r="KCA427" s="1420"/>
      <c r="KCB427" s="1420"/>
      <c r="KCC427" s="1420"/>
      <c r="KCD427" s="1420"/>
      <c r="KCE427" s="1420"/>
      <c r="KCF427" s="1420"/>
      <c r="KCG427" s="1420"/>
      <c r="KCH427" s="1420"/>
      <c r="KCI427" s="1420"/>
      <c r="KCJ427" s="1420"/>
      <c r="KCK427" s="1420"/>
      <c r="KCL427" s="1420"/>
      <c r="KCM427" s="1420"/>
      <c r="KCN427" s="1420"/>
      <c r="KCO427" s="1420"/>
      <c r="KCP427" s="1420"/>
      <c r="KCQ427" s="1420"/>
      <c r="KCR427" s="1420"/>
      <c r="KCS427" s="1420"/>
      <c r="KCT427" s="1420"/>
      <c r="KCU427" s="1420"/>
      <c r="KCV427" s="1420"/>
      <c r="KCW427" s="1420"/>
      <c r="KCX427" s="1420"/>
      <c r="KCY427" s="1420"/>
      <c r="KCZ427" s="1420"/>
      <c r="KDA427" s="1420"/>
      <c r="KDB427" s="1420"/>
      <c r="KDC427" s="1420"/>
      <c r="KDD427" s="1420"/>
      <c r="KDE427" s="1420"/>
      <c r="KDF427" s="1420"/>
      <c r="KDG427" s="1420"/>
      <c r="KDH427" s="1420"/>
      <c r="KDI427" s="1420"/>
      <c r="KDJ427" s="1420"/>
      <c r="KDK427" s="1420"/>
      <c r="KDL427" s="1420"/>
      <c r="KDM427" s="1420"/>
      <c r="KDN427" s="1420"/>
      <c r="KDO427" s="1420"/>
      <c r="KDP427" s="1420"/>
      <c r="KDQ427" s="1420"/>
      <c r="KDR427" s="1420"/>
      <c r="KDS427" s="1420"/>
      <c r="KDT427" s="1420"/>
      <c r="KDU427" s="1420"/>
      <c r="KDV427" s="1420"/>
      <c r="KDW427" s="1420"/>
      <c r="KDX427" s="1420"/>
      <c r="KDY427" s="1420"/>
      <c r="KDZ427" s="1420"/>
      <c r="KEA427" s="1420"/>
      <c r="KEB427" s="1420"/>
      <c r="KEC427" s="1420"/>
      <c r="KED427" s="1420"/>
      <c r="KEE427" s="1420"/>
      <c r="KEF427" s="1420"/>
      <c r="KEG427" s="1420"/>
      <c r="KEH427" s="1420"/>
      <c r="KEI427" s="1420"/>
      <c r="KEJ427" s="1420"/>
      <c r="KEK427" s="1420"/>
      <c r="KEL427" s="1420"/>
      <c r="KEM427" s="1420"/>
      <c r="KEN427" s="1420"/>
      <c r="KEO427" s="1420"/>
      <c r="KEP427" s="1420"/>
      <c r="KEQ427" s="1420"/>
      <c r="KER427" s="1420"/>
      <c r="KES427" s="1420"/>
      <c r="KET427" s="1420"/>
      <c r="KEU427" s="1420"/>
      <c r="KEV427" s="1420"/>
      <c r="KEW427" s="1420"/>
      <c r="KEX427" s="1420"/>
      <c r="KEY427" s="1420"/>
      <c r="KEZ427" s="1420"/>
      <c r="KFA427" s="1420"/>
      <c r="KFB427" s="1420"/>
      <c r="KFC427" s="1420"/>
      <c r="KFD427" s="1420"/>
      <c r="KFE427" s="1420"/>
      <c r="KFF427" s="1420"/>
      <c r="KFG427" s="1420"/>
      <c r="KFH427" s="1420"/>
      <c r="KFI427" s="1420"/>
      <c r="KFJ427" s="1420"/>
      <c r="KFK427" s="1420"/>
      <c r="KFL427" s="1420"/>
      <c r="KFM427" s="1420"/>
      <c r="KFN427" s="1420"/>
      <c r="KFO427" s="1420"/>
      <c r="KFP427" s="1420"/>
      <c r="KFQ427" s="1420"/>
      <c r="KFR427" s="1420"/>
      <c r="KFS427" s="1420"/>
      <c r="KFT427" s="1420"/>
      <c r="KFU427" s="1420"/>
      <c r="KFV427" s="1420"/>
      <c r="KFW427" s="1420"/>
      <c r="KFX427" s="1420"/>
      <c r="KFY427" s="1420"/>
      <c r="KFZ427" s="1420"/>
      <c r="KGA427" s="1420"/>
      <c r="KGB427" s="1420"/>
      <c r="KGC427" s="1420"/>
      <c r="KGD427" s="1420"/>
      <c r="KGE427" s="1420"/>
      <c r="KGF427" s="1420"/>
      <c r="KGG427" s="1420"/>
      <c r="KGH427" s="1420"/>
      <c r="KGI427" s="1420"/>
      <c r="KGJ427" s="1420"/>
      <c r="KGK427" s="1420"/>
      <c r="KGL427" s="1420"/>
      <c r="KGM427" s="1420"/>
      <c r="KGN427" s="1420"/>
      <c r="KGO427" s="1420"/>
      <c r="KGP427" s="1420"/>
      <c r="KGQ427" s="1420"/>
      <c r="KGR427" s="1420"/>
      <c r="KGS427" s="1420"/>
      <c r="KGT427" s="1420"/>
      <c r="KGU427" s="1420"/>
      <c r="KGV427" s="1420"/>
      <c r="KGW427" s="1420"/>
      <c r="KGX427" s="1420"/>
      <c r="KGY427" s="1420"/>
      <c r="KGZ427" s="1420"/>
      <c r="KHA427" s="1420"/>
      <c r="KHB427" s="1420"/>
      <c r="KHC427" s="1420"/>
      <c r="KHD427" s="1420"/>
      <c r="KHE427" s="1420"/>
      <c r="KHF427" s="1420"/>
      <c r="KHG427" s="1420"/>
      <c r="KHH427" s="1420"/>
      <c r="KHI427" s="1420"/>
      <c r="KHJ427" s="1420"/>
      <c r="KHK427" s="1420"/>
      <c r="KHL427" s="1420"/>
      <c r="KHM427" s="1420"/>
      <c r="KHN427" s="1420"/>
      <c r="KHO427" s="1420"/>
      <c r="KHP427" s="1420"/>
      <c r="KHQ427" s="1420"/>
      <c r="KHR427" s="1420"/>
      <c r="KHS427" s="1420"/>
      <c r="KHT427" s="1420"/>
      <c r="KHU427" s="1420"/>
      <c r="KHV427" s="1420"/>
      <c r="KHW427" s="1420"/>
      <c r="KHX427" s="1420"/>
      <c r="KHY427" s="1420"/>
      <c r="KHZ427" s="1420"/>
      <c r="KIA427" s="1420"/>
      <c r="KIB427" s="1420"/>
      <c r="KIC427" s="1420"/>
      <c r="KID427" s="1420"/>
      <c r="KIE427" s="1420"/>
      <c r="KIF427" s="1420"/>
      <c r="KIG427" s="1420"/>
      <c r="KIH427" s="1420"/>
      <c r="KII427" s="1420"/>
      <c r="KIJ427" s="1420"/>
      <c r="KIK427" s="1420"/>
      <c r="KIL427" s="1420"/>
      <c r="KIM427" s="1420"/>
      <c r="KIN427" s="1420"/>
      <c r="KIO427" s="1420"/>
      <c r="KIP427" s="1420"/>
      <c r="KIQ427" s="1420"/>
      <c r="KIR427" s="1420"/>
      <c r="KIS427" s="1420"/>
      <c r="KIT427" s="1420"/>
      <c r="KIU427" s="1420"/>
      <c r="KIV427" s="1420"/>
      <c r="KIW427" s="1420"/>
      <c r="KIX427" s="1420"/>
      <c r="KIY427" s="1420"/>
      <c r="KIZ427" s="1420"/>
      <c r="KJA427" s="1420"/>
      <c r="KJB427" s="1420"/>
      <c r="KJC427" s="1420"/>
      <c r="KJD427" s="1420"/>
      <c r="KJE427" s="1420"/>
      <c r="KJF427" s="1420"/>
      <c r="KJG427" s="1420"/>
      <c r="KJH427" s="1420"/>
      <c r="KJI427" s="1420"/>
      <c r="KJJ427" s="1420"/>
      <c r="KJK427" s="1420"/>
      <c r="KJL427" s="1420"/>
      <c r="KJM427" s="1420"/>
      <c r="KJN427" s="1420"/>
      <c r="KJO427" s="1420"/>
      <c r="KJP427" s="1420"/>
      <c r="KJQ427" s="1420"/>
      <c r="KJR427" s="1420"/>
      <c r="KJS427" s="1420"/>
      <c r="KJT427" s="1420"/>
      <c r="KJU427" s="1420"/>
      <c r="KJV427" s="1420"/>
      <c r="KJW427" s="1420"/>
      <c r="KJX427" s="1420"/>
      <c r="KJY427" s="1420"/>
      <c r="KJZ427" s="1420"/>
      <c r="KKA427" s="1420"/>
      <c r="KKB427" s="1420"/>
      <c r="KKC427" s="1420"/>
      <c r="KKD427" s="1420"/>
      <c r="KKE427" s="1420"/>
      <c r="KKF427" s="1420"/>
      <c r="KKG427" s="1420"/>
      <c r="KKH427" s="1420"/>
      <c r="KKI427" s="1420"/>
      <c r="KKJ427" s="1420"/>
      <c r="KKK427" s="1420"/>
      <c r="KKL427" s="1420"/>
      <c r="KKM427" s="1420"/>
      <c r="KKN427" s="1420"/>
      <c r="KKO427" s="1420"/>
      <c r="KKP427" s="1420"/>
      <c r="KKQ427" s="1420"/>
      <c r="KKR427" s="1420"/>
      <c r="KKS427" s="1420"/>
      <c r="KKT427" s="1420"/>
      <c r="KKU427" s="1420"/>
      <c r="KKV427" s="1420"/>
      <c r="KKW427" s="1420"/>
      <c r="KKX427" s="1420"/>
      <c r="KKY427" s="1420"/>
      <c r="KKZ427" s="1420"/>
      <c r="KLA427" s="1420"/>
      <c r="KLB427" s="1420"/>
      <c r="KLC427" s="1420"/>
      <c r="KLD427" s="1420"/>
      <c r="KLE427" s="1420"/>
      <c r="KLF427" s="1420"/>
      <c r="KLG427" s="1420"/>
      <c r="KLH427" s="1420"/>
      <c r="KLI427" s="1420"/>
      <c r="KLJ427" s="1420"/>
      <c r="KLK427" s="1420"/>
      <c r="KLL427" s="1420"/>
      <c r="KLM427" s="1420"/>
      <c r="KLN427" s="1420"/>
      <c r="KLO427" s="1420"/>
      <c r="KLP427" s="1420"/>
      <c r="KLQ427" s="1420"/>
      <c r="KLR427" s="1420"/>
      <c r="KLS427" s="1420"/>
      <c r="KLT427" s="1420"/>
      <c r="KLU427" s="1420"/>
      <c r="KLV427" s="1420"/>
      <c r="KLW427" s="1420"/>
      <c r="KLX427" s="1420"/>
      <c r="KLY427" s="1420"/>
      <c r="KLZ427" s="1420"/>
      <c r="KMA427" s="1420"/>
      <c r="KMB427" s="1420"/>
      <c r="KMC427" s="1420"/>
      <c r="KMD427" s="1420"/>
      <c r="KME427" s="1420"/>
      <c r="KMF427" s="1420"/>
      <c r="KMG427" s="1420"/>
      <c r="KMH427" s="1420"/>
      <c r="KMI427" s="1420"/>
      <c r="KMJ427" s="1420"/>
      <c r="KMK427" s="1420"/>
      <c r="KML427" s="1420"/>
      <c r="KMM427" s="1420"/>
      <c r="KMN427" s="1420"/>
      <c r="KMO427" s="1420"/>
      <c r="KMP427" s="1420"/>
      <c r="KMQ427" s="1420"/>
      <c r="KMR427" s="1420"/>
      <c r="KMS427" s="1420"/>
      <c r="KMT427" s="1420"/>
      <c r="KMU427" s="1420"/>
      <c r="KMV427" s="1420"/>
      <c r="KMW427" s="1420"/>
      <c r="KMX427" s="1420"/>
      <c r="KMY427" s="1420"/>
      <c r="KMZ427" s="1420"/>
      <c r="KNA427" s="1420"/>
      <c r="KNB427" s="1420"/>
      <c r="KNC427" s="1420"/>
      <c r="KND427" s="1420"/>
      <c r="KNE427" s="1420"/>
      <c r="KNF427" s="1420"/>
      <c r="KNG427" s="1420"/>
      <c r="KNH427" s="1420"/>
      <c r="KNI427" s="1420"/>
      <c r="KNJ427" s="1420"/>
      <c r="KNK427" s="1420"/>
      <c r="KNL427" s="1420"/>
      <c r="KNM427" s="1420"/>
      <c r="KNN427" s="1420"/>
      <c r="KNO427" s="1420"/>
      <c r="KNP427" s="1420"/>
      <c r="KNQ427" s="1420"/>
      <c r="KNR427" s="1420"/>
      <c r="KNS427" s="1420"/>
      <c r="KNT427" s="1420"/>
      <c r="KNU427" s="1420"/>
      <c r="KNV427" s="1420"/>
      <c r="KNW427" s="1420"/>
      <c r="KNX427" s="1420"/>
      <c r="KNY427" s="1420"/>
      <c r="KNZ427" s="1420"/>
      <c r="KOA427" s="1420"/>
      <c r="KOB427" s="1420"/>
      <c r="KOC427" s="1420"/>
      <c r="KOD427" s="1420"/>
      <c r="KOE427" s="1420"/>
      <c r="KOF427" s="1420"/>
      <c r="KOG427" s="1420"/>
      <c r="KOH427" s="1420"/>
      <c r="KOI427" s="1420"/>
      <c r="KOJ427" s="1420"/>
      <c r="KOK427" s="1420"/>
      <c r="KOL427" s="1420"/>
      <c r="KOM427" s="1420"/>
      <c r="KON427" s="1420"/>
      <c r="KOO427" s="1420"/>
      <c r="KOP427" s="1420"/>
      <c r="KOQ427" s="1420"/>
      <c r="KOR427" s="1420"/>
      <c r="KOS427" s="1420"/>
      <c r="KOT427" s="1420"/>
      <c r="KOU427" s="1420"/>
      <c r="KOV427" s="1420"/>
      <c r="KOW427" s="1420"/>
      <c r="KOX427" s="1420"/>
      <c r="KOY427" s="1420"/>
      <c r="KOZ427" s="1420"/>
      <c r="KPA427" s="1420"/>
      <c r="KPB427" s="1420"/>
      <c r="KPC427" s="1420"/>
      <c r="KPD427" s="1420"/>
      <c r="KPE427" s="1420"/>
      <c r="KPF427" s="1420"/>
      <c r="KPG427" s="1420"/>
      <c r="KPH427" s="1420"/>
      <c r="KPI427" s="1420"/>
      <c r="KPJ427" s="1420"/>
      <c r="KPK427" s="1420"/>
      <c r="KPL427" s="1420"/>
      <c r="KPM427" s="1420"/>
      <c r="KPN427" s="1420"/>
      <c r="KPO427" s="1420"/>
      <c r="KPP427" s="1420"/>
      <c r="KPQ427" s="1420"/>
      <c r="KPR427" s="1420"/>
      <c r="KPS427" s="1420"/>
      <c r="KPT427" s="1420"/>
      <c r="KPU427" s="1420"/>
      <c r="KPV427" s="1420"/>
      <c r="KPW427" s="1420"/>
      <c r="KPX427" s="1420"/>
      <c r="KPY427" s="1420"/>
      <c r="KPZ427" s="1420"/>
      <c r="KQA427" s="1420"/>
      <c r="KQB427" s="1420"/>
      <c r="KQC427" s="1420"/>
      <c r="KQD427" s="1420"/>
      <c r="KQE427" s="1420"/>
      <c r="KQF427" s="1420"/>
      <c r="KQG427" s="1420"/>
      <c r="KQH427" s="1420"/>
      <c r="KQI427" s="1420"/>
      <c r="KQJ427" s="1420"/>
      <c r="KQK427" s="1420"/>
      <c r="KQL427" s="1420"/>
      <c r="KQM427" s="1420"/>
      <c r="KQN427" s="1420"/>
      <c r="KQO427" s="1420"/>
      <c r="KQP427" s="1420"/>
      <c r="KQQ427" s="1420"/>
      <c r="KQR427" s="1420"/>
      <c r="KQS427" s="1420"/>
      <c r="KQT427" s="1420"/>
      <c r="KQU427" s="1420"/>
      <c r="KQV427" s="1420"/>
      <c r="KQW427" s="1420"/>
      <c r="KQX427" s="1420"/>
      <c r="KQY427" s="1420"/>
      <c r="KQZ427" s="1420"/>
      <c r="KRA427" s="1420"/>
      <c r="KRB427" s="1420"/>
      <c r="KRC427" s="1420"/>
      <c r="KRD427" s="1420"/>
      <c r="KRE427" s="1420"/>
      <c r="KRF427" s="1420"/>
      <c r="KRG427" s="1420"/>
      <c r="KRH427" s="1420"/>
      <c r="KRI427" s="1420"/>
      <c r="KRJ427" s="1420"/>
      <c r="KRK427" s="1420"/>
      <c r="KRL427" s="1420"/>
      <c r="KRM427" s="1420"/>
      <c r="KRN427" s="1420"/>
      <c r="KRO427" s="1420"/>
      <c r="KRP427" s="1420"/>
      <c r="KRQ427" s="1420"/>
      <c r="KRR427" s="1420"/>
      <c r="KRS427" s="1420"/>
      <c r="KRT427" s="1420"/>
      <c r="KRU427" s="1420"/>
      <c r="KRV427" s="1420"/>
      <c r="KRW427" s="1420"/>
      <c r="KRX427" s="1420"/>
      <c r="KRY427" s="1420"/>
      <c r="KRZ427" s="1420"/>
      <c r="KSA427" s="1420"/>
      <c r="KSB427" s="1420"/>
      <c r="KSC427" s="1420"/>
      <c r="KSD427" s="1420"/>
      <c r="KSE427" s="1420"/>
      <c r="KSF427" s="1420"/>
      <c r="KSG427" s="1420"/>
      <c r="KSH427" s="1420"/>
      <c r="KSI427" s="1420"/>
      <c r="KSJ427" s="1420"/>
      <c r="KSK427" s="1420"/>
      <c r="KSL427" s="1420"/>
      <c r="KSM427" s="1420"/>
      <c r="KSN427" s="1420"/>
      <c r="KSO427" s="1420"/>
      <c r="KSP427" s="1420"/>
      <c r="KSQ427" s="1420"/>
      <c r="KSR427" s="1420"/>
      <c r="KSS427" s="1420"/>
      <c r="KST427" s="1420"/>
      <c r="KSU427" s="1420"/>
      <c r="KSV427" s="1420"/>
      <c r="KSW427" s="1420"/>
      <c r="KSX427" s="1420"/>
      <c r="KSY427" s="1420"/>
      <c r="KSZ427" s="1420"/>
      <c r="KTA427" s="1420"/>
      <c r="KTB427" s="1420"/>
      <c r="KTC427" s="1420"/>
      <c r="KTD427" s="1420"/>
      <c r="KTE427" s="1420"/>
      <c r="KTF427" s="1420"/>
      <c r="KTG427" s="1420"/>
      <c r="KTH427" s="1420"/>
      <c r="KTI427" s="1420"/>
      <c r="KTJ427" s="1420"/>
      <c r="KTK427" s="1420"/>
      <c r="KTL427" s="1420"/>
      <c r="KTM427" s="1420"/>
      <c r="KTN427" s="1420"/>
      <c r="KTO427" s="1420"/>
      <c r="KTP427" s="1420"/>
      <c r="KTQ427" s="1420"/>
      <c r="KTR427" s="1420"/>
      <c r="KTS427" s="1420"/>
      <c r="KTT427" s="1420"/>
      <c r="KTU427" s="1420"/>
      <c r="KTV427" s="1420"/>
      <c r="KTW427" s="1420"/>
      <c r="KTX427" s="1420"/>
      <c r="KTY427" s="1420"/>
      <c r="KTZ427" s="1420"/>
      <c r="KUA427" s="1420"/>
      <c r="KUB427" s="1420"/>
      <c r="KUC427" s="1420"/>
      <c r="KUD427" s="1420"/>
      <c r="KUE427" s="1420"/>
      <c r="KUF427" s="1420"/>
      <c r="KUG427" s="1420"/>
      <c r="KUH427" s="1420"/>
      <c r="KUI427" s="1420"/>
      <c r="KUJ427" s="1420"/>
      <c r="KUK427" s="1420"/>
      <c r="KUL427" s="1420"/>
      <c r="KUM427" s="1420"/>
      <c r="KUN427" s="1420"/>
      <c r="KUO427" s="1420"/>
      <c r="KUP427" s="1420"/>
      <c r="KUQ427" s="1420"/>
      <c r="KUR427" s="1420"/>
      <c r="KUS427" s="1420"/>
      <c r="KUT427" s="1420"/>
      <c r="KUU427" s="1420"/>
      <c r="KUV427" s="1420"/>
      <c r="KUW427" s="1420"/>
      <c r="KUX427" s="1420"/>
      <c r="KUY427" s="1420"/>
      <c r="KUZ427" s="1420"/>
      <c r="KVA427" s="1420"/>
      <c r="KVB427" s="1420"/>
      <c r="KVC427" s="1420"/>
      <c r="KVD427" s="1420"/>
      <c r="KVE427" s="1420"/>
      <c r="KVF427" s="1420"/>
      <c r="KVG427" s="1420"/>
      <c r="KVH427" s="1420"/>
      <c r="KVI427" s="1420"/>
      <c r="KVJ427" s="1420"/>
      <c r="KVK427" s="1420"/>
      <c r="KVL427" s="1420"/>
      <c r="KVM427" s="1420"/>
      <c r="KVN427" s="1420"/>
      <c r="KVO427" s="1420"/>
      <c r="KVP427" s="1420"/>
      <c r="KVQ427" s="1420"/>
      <c r="KVR427" s="1420"/>
      <c r="KVS427" s="1420"/>
      <c r="KVT427" s="1420"/>
      <c r="KVU427" s="1420"/>
      <c r="KVV427" s="1420"/>
      <c r="KVW427" s="1420"/>
      <c r="KVX427" s="1420"/>
      <c r="KVY427" s="1420"/>
      <c r="KVZ427" s="1420"/>
      <c r="KWA427" s="1420"/>
      <c r="KWB427" s="1420"/>
      <c r="KWC427" s="1420"/>
      <c r="KWD427" s="1420"/>
      <c r="KWE427" s="1420"/>
      <c r="KWF427" s="1420"/>
      <c r="KWG427" s="1420"/>
      <c r="KWH427" s="1420"/>
      <c r="KWI427" s="1420"/>
      <c r="KWJ427" s="1420"/>
      <c r="KWK427" s="1420"/>
      <c r="KWL427" s="1420"/>
      <c r="KWM427" s="1420"/>
      <c r="KWN427" s="1420"/>
      <c r="KWO427" s="1420"/>
      <c r="KWP427" s="1420"/>
      <c r="KWQ427" s="1420"/>
      <c r="KWR427" s="1420"/>
      <c r="KWS427" s="1420"/>
      <c r="KWT427" s="1420"/>
      <c r="KWU427" s="1420"/>
      <c r="KWV427" s="1420"/>
      <c r="KWW427" s="1420"/>
      <c r="KWX427" s="1420"/>
      <c r="KWY427" s="1420"/>
      <c r="KWZ427" s="1420"/>
      <c r="KXA427" s="1420"/>
      <c r="KXB427" s="1420"/>
      <c r="KXC427" s="1420"/>
      <c r="KXD427" s="1420"/>
      <c r="KXE427" s="1420"/>
      <c r="KXF427" s="1420"/>
      <c r="KXG427" s="1420"/>
      <c r="KXH427" s="1420"/>
      <c r="KXI427" s="1420"/>
      <c r="KXJ427" s="1420"/>
      <c r="KXK427" s="1420"/>
      <c r="KXL427" s="1420"/>
      <c r="KXM427" s="1420"/>
      <c r="KXN427" s="1420"/>
      <c r="KXO427" s="1420"/>
      <c r="KXP427" s="1420"/>
      <c r="KXQ427" s="1420"/>
      <c r="KXR427" s="1420"/>
      <c r="KXS427" s="1420"/>
      <c r="KXT427" s="1420"/>
      <c r="KXU427" s="1420"/>
      <c r="KXV427" s="1420"/>
      <c r="KXW427" s="1420"/>
      <c r="KXX427" s="1420"/>
      <c r="KXY427" s="1420"/>
      <c r="KXZ427" s="1420"/>
      <c r="KYA427" s="1420"/>
      <c r="KYB427" s="1420"/>
      <c r="KYC427" s="1420"/>
      <c r="KYD427" s="1420"/>
      <c r="KYE427" s="1420"/>
      <c r="KYF427" s="1420"/>
      <c r="KYG427" s="1420"/>
      <c r="KYH427" s="1420"/>
      <c r="KYI427" s="1420"/>
      <c r="KYJ427" s="1420"/>
      <c r="KYK427" s="1420"/>
      <c r="KYL427" s="1420"/>
      <c r="KYM427" s="1420"/>
      <c r="KYN427" s="1420"/>
      <c r="KYO427" s="1420"/>
      <c r="KYP427" s="1420"/>
      <c r="KYQ427" s="1420"/>
      <c r="KYR427" s="1420"/>
      <c r="KYS427" s="1420"/>
      <c r="KYT427" s="1420"/>
      <c r="KYU427" s="1420"/>
      <c r="KYV427" s="1420"/>
      <c r="KYW427" s="1420"/>
      <c r="KYX427" s="1420"/>
      <c r="KYY427" s="1420"/>
      <c r="KYZ427" s="1420"/>
      <c r="KZA427" s="1420"/>
      <c r="KZB427" s="1420"/>
      <c r="KZC427" s="1420"/>
      <c r="KZD427" s="1420"/>
      <c r="KZE427" s="1420"/>
      <c r="KZF427" s="1420"/>
      <c r="KZG427" s="1420"/>
      <c r="KZH427" s="1420"/>
      <c r="KZI427" s="1420"/>
      <c r="KZJ427" s="1420"/>
      <c r="KZK427" s="1420"/>
      <c r="KZL427" s="1420"/>
      <c r="KZM427" s="1420"/>
      <c r="KZN427" s="1420"/>
      <c r="KZO427" s="1420"/>
      <c r="KZP427" s="1420"/>
      <c r="KZQ427" s="1420"/>
      <c r="KZR427" s="1420"/>
      <c r="KZS427" s="1420"/>
      <c r="KZT427" s="1420"/>
      <c r="KZU427" s="1420"/>
      <c r="KZV427" s="1420"/>
      <c r="KZW427" s="1420"/>
      <c r="KZX427" s="1420"/>
      <c r="KZY427" s="1420"/>
      <c r="KZZ427" s="1420"/>
      <c r="LAA427" s="1420"/>
      <c r="LAB427" s="1420"/>
      <c r="LAC427" s="1420"/>
      <c r="LAD427" s="1420"/>
      <c r="LAE427" s="1420"/>
      <c r="LAF427" s="1420"/>
      <c r="LAG427" s="1420"/>
      <c r="LAH427" s="1420"/>
      <c r="LAI427" s="1420"/>
      <c r="LAJ427" s="1420"/>
      <c r="LAK427" s="1420"/>
      <c r="LAL427" s="1420"/>
      <c r="LAM427" s="1420"/>
      <c r="LAN427" s="1420"/>
      <c r="LAO427" s="1420"/>
      <c r="LAP427" s="1420"/>
      <c r="LAQ427" s="1420"/>
      <c r="LAR427" s="1420"/>
      <c r="LAS427" s="1420"/>
      <c r="LAT427" s="1420"/>
      <c r="LAU427" s="1420"/>
      <c r="LAV427" s="1420"/>
      <c r="LAW427" s="1420"/>
      <c r="LAX427" s="1420"/>
      <c r="LAY427" s="1420"/>
      <c r="LAZ427" s="1420"/>
      <c r="LBA427" s="1420"/>
      <c r="LBB427" s="1420"/>
      <c r="LBC427" s="1420"/>
      <c r="LBD427" s="1420"/>
      <c r="LBE427" s="1420"/>
      <c r="LBF427" s="1420"/>
      <c r="LBG427" s="1420"/>
      <c r="LBH427" s="1420"/>
      <c r="LBI427" s="1420"/>
      <c r="LBJ427" s="1420"/>
      <c r="LBK427" s="1420"/>
      <c r="LBL427" s="1420"/>
      <c r="LBM427" s="1420"/>
      <c r="LBN427" s="1420"/>
      <c r="LBO427" s="1420"/>
      <c r="LBP427" s="1420"/>
      <c r="LBQ427" s="1420"/>
      <c r="LBR427" s="1420"/>
      <c r="LBS427" s="1420"/>
      <c r="LBT427" s="1420"/>
      <c r="LBU427" s="1420"/>
      <c r="LBV427" s="1420"/>
      <c r="LBW427" s="1420"/>
      <c r="LBX427" s="1420"/>
      <c r="LBY427" s="1420"/>
      <c r="LBZ427" s="1420"/>
      <c r="LCA427" s="1420"/>
      <c r="LCB427" s="1420"/>
      <c r="LCC427" s="1420"/>
      <c r="LCD427" s="1420"/>
      <c r="LCE427" s="1420"/>
      <c r="LCF427" s="1420"/>
      <c r="LCG427" s="1420"/>
      <c r="LCH427" s="1420"/>
      <c r="LCI427" s="1420"/>
      <c r="LCJ427" s="1420"/>
      <c r="LCK427" s="1420"/>
      <c r="LCL427" s="1420"/>
      <c r="LCM427" s="1420"/>
      <c r="LCN427" s="1420"/>
      <c r="LCO427" s="1420"/>
      <c r="LCP427" s="1420"/>
      <c r="LCQ427" s="1420"/>
      <c r="LCR427" s="1420"/>
      <c r="LCS427" s="1420"/>
      <c r="LCT427" s="1420"/>
      <c r="LCU427" s="1420"/>
      <c r="LCV427" s="1420"/>
      <c r="LCW427" s="1420"/>
      <c r="LCX427" s="1420"/>
      <c r="LCY427" s="1420"/>
      <c r="LCZ427" s="1420"/>
      <c r="LDA427" s="1420"/>
      <c r="LDB427" s="1420"/>
      <c r="LDC427" s="1420"/>
      <c r="LDD427" s="1420"/>
      <c r="LDE427" s="1420"/>
      <c r="LDF427" s="1420"/>
      <c r="LDG427" s="1420"/>
      <c r="LDH427" s="1420"/>
      <c r="LDI427" s="1420"/>
      <c r="LDJ427" s="1420"/>
      <c r="LDK427" s="1420"/>
      <c r="LDL427" s="1420"/>
      <c r="LDM427" s="1420"/>
      <c r="LDN427" s="1420"/>
      <c r="LDO427" s="1420"/>
      <c r="LDP427" s="1420"/>
      <c r="LDQ427" s="1420"/>
      <c r="LDR427" s="1420"/>
      <c r="LDS427" s="1420"/>
      <c r="LDT427" s="1420"/>
      <c r="LDU427" s="1420"/>
      <c r="LDV427" s="1420"/>
      <c r="LDW427" s="1420"/>
      <c r="LDX427" s="1420"/>
      <c r="LDY427" s="1420"/>
      <c r="LDZ427" s="1420"/>
      <c r="LEA427" s="1420"/>
      <c r="LEB427" s="1420"/>
      <c r="LEC427" s="1420"/>
      <c r="LED427" s="1420"/>
      <c r="LEE427" s="1420"/>
      <c r="LEF427" s="1420"/>
      <c r="LEG427" s="1420"/>
      <c r="LEH427" s="1420"/>
      <c r="LEI427" s="1420"/>
      <c r="LEJ427" s="1420"/>
      <c r="LEK427" s="1420"/>
      <c r="LEL427" s="1420"/>
      <c r="LEM427" s="1420"/>
      <c r="LEN427" s="1420"/>
      <c r="LEO427" s="1420"/>
      <c r="LEP427" s="1420"/>
      <c r="LEQ427" s="1420"/>
      <c r="LER427" s="1420"/>
      <c r="LES427" s="1420"/>
      <c r="LET427" s="1420"/>
      <c r="LEU427" s="1420"/>
      <c r="LEV427" s="1420"/>
      <c r="LEW427" s="1420"/>
      <c r="LEX427" s="1420"/>
      <c r="LEY427" s="1420"/>
      <c r="LEZ427" s="1420"/>
      <c r="LFA427" s="1420"/>
      <c r="LFB427" s="1420"/>
      <c r="LFC427" s="1420"/>
      <c r="LFD427" s="1420"/>
      <c r="LFE427" s="1420"/>
      <c r="LFF427" s="1420"/>
      <c r="LFG427" s="1420"/>
      <c r="LFH427" s="1420"/>
      <c r="LFI427" s="1420"/>
      <c r="LFJ427" s="1420"/>
      <c r="LFK427" s="1420"/>
      <c r="LFL427" s="1420"/>
      <c r="LFM427" s="1420"/>
      <c r="LFN427" s="1420"/>
      <c r="LFO427" s="1420"/>
      <c r="LFP427" s="1420"/>
      <c r="LFQ427" s="1420"/>
      <c r="LFR427" s="1420"/>
      <c r="LFS427" s="1420"/>
      <c r="LFT427" s="1420"/>
      <c r="LFU427" s="1420"/>
      <c r="LFV427" s="1420"/>
      <c r="LFW427" s="1420"/>
      <c r="LFX427" s="1420"/>
      <c r="LFY427" s="1420"/>
      <c r="LFZ427" s="1420"/>
      <c r="LGA427" s="1420"/>
      <c r="LGB427" s="1420"/>
      <c r="LGC427" s="1420"/>
      <c r="LGD427" s="1420"/>
      <c r="LGE427" s="1420"/>
      <c r="LGF427" s="1420"/>
      <c r="LGG427" s="1420"/>
      <c r="LGH427" s="1420"/>
      <c r="LGI427" s="1420"/>
      <c r="LGJ427" s="1420"/>
      <c r="LGK427" s="1420"/>
      <c r="LGL427" s="1420"/>
      <c r="LGM427" s="1420"/>
      <c r="LGN427" s="1420"/>
      <c r="LGO427" s="1420"/>
      <c r="LGP427" s="1420"/>
      <c r="LGQ427" s="1420"/>
      <c r="LGR427" s="1420"/>
      <c r="LGS427" s="1420"/>
      <c r="LGT427" s="1420"/>
      <c r="LGU427" s="1420"/>
      <c r="LGV427" s="1420"/>
      <c r="LGW427" s="1420"/>
      <c r="LGX427" s="1420"/>
      <c r="LGY427" s="1420"/>
      <c r="LGZ427" s="1420"/>
      <c r="LHA427" s="1420"/>
      <c r="LHB427" s="1420"/>
      <c r="LHC427" s="1420"/>
      <c r="LHD427" s="1420"/>
      <c r="LHE427" s="1420"/>
      <c r="LHF427" s="1420"/>
      <c r="LHG427" s="1420"/>
      <c r="LHH427" s="1420"/>
      <c r="LHI427" s="1420"/>
      <c r="LHJ427" s="1420"/>
      <c r="LHK427" s="1420"/>
      <c r="LHL427" s="1420"/>
      <c r="LHM427" s="1420"/>
      <c r="LHN427" s="1420"/>
      <c r="LHO427" s="1420"/>
      <c r="LHP427" s="1420"/>
      <c r="LHQ427" s="1420"/>
      <c r="LHR427" s="1420"/>
      <c r="LHS427" s="1420"/>
      <c r="LHT427" s="1420"/>
      <c r="LHU427" s="1420"/>
      <c r="LHV427" s="1420"/>
      <c r="LHW427" s="1420"/>
      <c r="LHX427" s="1420"/>
      <c r="LHY427" s="1420"/>
      <c r="LHZ427" s="1420"/>
      <c r="LIA427" s="1420"/>
      <c r="LIB427" s="1420"/>
      <c r="LIC427" s="1420"/>
      <c r="LID427" s="1420"/>
      <c r="LIE427" s="1420"/>
      <c r="LIF427" s="1420"/>
      <c r="LIG427" s="1420"/>
      <c r="LIH427" s="1420"/>
      <c r="LII427" s="1420"/>
      <c r="LIJ427" s="1420"/>
      <c r="LIK427" s="1420"/>
      <c r="LIL427" s="1420"/>
      <c r="LIM427" s="1420"/>
      <c r="LIN427" s="1420"/>
      <c r="LIO427" s="1420"/>
      <c r="LIP427" s="1420"/>
      <c r="LIQ427" s="1420"/>
      <c r="LIR427" s="1420"/>
      <c r="LIS427" s="1420"/>
      <c r="LIT427" s="1420"/>
      <c r="LIU427" s="1420"/>
      <c r="LIV427" s="1420"/>
      <c r="LIW427" s="1420"/>
      <c r="LIX427" s="1420"/>
      <c r="LIY427" s="1420"/>
      <c r="LIZ427" s="1420"/>
      <c r="LJA427" s="1420"/>
      <c r="LJB427" s="1420"/>
      <c r="LJC427" s="1420"/>
      <c r="LJD427" s="1420"/>
      <c r="LJE427" s="1420"/>
      <c r="LJF427" s="1420"/>
      <c r="LJG427" s="1420"/>
      <c r="LJH427" s="1420"/>
      <c r="LJI427" s="1420"/>
      <c r="LJJ427" s="1420"/>
      <c r="LJK427" s="1420"/>
      <c r="LJL427" s="1420"/>
      <c r="LJM427" s="1420"/>
      <c r="LJN427" s="1420"/>
      <c r="LJO427" s="1420"/>
      <c r="LJP427" s="1420"/>
      <c r="LJQ427" s="1420"/>
      <c r="LJR427" s="1420"/>
      <c r="LJS427" s="1420"/>
      <c r="LJT427" s="1420"/>
      <c r="LJU427" s="1420"/>
      <c r="LJV427" s="1420"/>
      <c r="LJW427" s="1420"/>
      <c r="LJX427" s="1420"/>
      <c r="LJY427" s="1420"/>
      <c r="LJZ427" s="1420"/>
      <c r="LKA427" s="1420"/>
      <c r="LKB427" s="1420"/>
      <c r="LKC427" s="1420"/>
      <c r="LKD427" s="1420"/>
      <c r="LKE427" s="1420"/>
      <c r="LKF427" s="1420"/>
      <c r="LKG427" s="1420"/>
      <c r="LKH427" s="1420"/>
      <c r="LKI427" s="1420"/>
      <c r="LKJ427" s="1420"/>
      <c r="LKK427" s="1420"/>
      <c r="LKL427" s="1420"/>
      <c r="LKM427" s="1420"/>
      <c r="LKN427" s="1420"/>
      <c r="LKO427" s="1420"/>
      <c r="LKP427" s="1420"/>
      <c r="LKQ427" s="1420"/>
      <c r="LKR427" s="1420"/>
      <c r="LKS427" s="1420"/>
      <c r="LKT427" s="1420"/>
      <c r="LKU427" s="1420"/>
      <c r="LKV427" s="1420"/>
      <c r="LKW427" s="1420"/>
      <c r="LKX427" s="1420"/>
      <c r="LKY427" s="1420"/>
      <c r="LKZ427" s="1420"/>
      <c r="LLA427" s="1420"/>
      <c r="LLB427" s="1420"/>
      <c r="LLC427" s="1420"/>
      <c r="LLD427" s="1420"/>
      <c r="LLE427" s="1420"/>
      <c r="LLF427" s="1420"/>
      <c r="LLG427" s="1420"/>
      <c r="LLH427" s="1420"/>
      <c r="LLI427" s="1420"/>
      <c r="LLJ427" s="1420"/>
      <c r="LLK427" s="1420"/>
      <c r="LLL427" s="1420"/>
      <c r="LLM427" s="1420"/>
      <c r="LLN427" s="1420"/>
      <c r="LLO427" s="1420"/>
      <c r="LLP427" s="1420"/>
      <c r="LLQ427" s="1420"/>
      <c r="LLR427" s="1420"/>
      <c r="LLS427" s="1420"/>
      <c r="LLT427" s="1420"/>
      <c r="LLU427" s="1420"/>
      <c r="LLV427" s="1420"/>
      <c r="LLW427" s="1420"/>
      <c r="LLX427" s="1420"/>
      <c r="LLY427" s="1420"/>
      <c r="LLZ427" s="1420"/>
      <c r="LMA427" s="1420"/>
      <c r="LMB427" s="1420"/>
      <c r="LMC427" s="1420"/>
      <c r="LMD427" s="1420"/>
      <c r="LME427" s="1420"/>
      <c r="LMF427" s="1420"/>
      <c r="LMG427" s="1420"/>
      <c r="LMH427" s="1420"/>
      <c r="LMI427" s="1420"/>
      <c r="LMJ427" s="1420"/>
      <c r="LMK427" s="1420"/>
      <c r="LML427" s="1420"/>
      <c r="LMM427" s="1420"/>
      <c r="LMN427" s="1420"/>
      <c r="LMO427" s="1420"/>
      <c r="LMP427" s="1420"/>
      <c r="LMQ427" s="1420"/>
      <c r="LMR427" s="1420"/>
      <c r="LMS427" s="1420"/>
      <c r="LMT427" s="1420"/>
      <c r="LMU427" s="1420"/>
      <c r="LMV427" s="1420"/>
      <c r="LMW427" s="1420"/>
      <c r="LMX427" s="1420"/>
      <c r="LMY427" s="1420"/>
      <c r="LMZ427" s="1420"/>
      <c r="LNA427" s="1420"/>
      <c r="LNB427" s="1420"/>
      <c r="LNC427" s="1420"/>
      <c r="LND427" s="1420"/>
      <c r="LNE427" s="1420"/>
      <c r="LNF427" s="1420"/>
      <c r="LNG427" s="1420"/>
      <c r="LNH427" s="1420"/>
      <c r="LNI427" s="1420"/>
      <c r="LNJ427" s="1420"/>
      <c r="LNK427" s="1420"/>
      <c r="LNL427" s="1420"/>
      <c r="LNM427" s="1420"/>
      <c r="LNN427" s="1420"/>
      <c r="LNO427" s="1420"/>
      <c r="LNP427" s="1420"/>
      <c r="LNQ427" s="1420"/>
      <c r="LNR427" s="1420"/>
      <c r="LNS427" s="1420"/>
      <c r="LNT427" s="1420"/>
      <c r="LNU427" s="1420"/>
      <c r="LNV427" s="1420"/>
      <c r="LNW427" s="1420"/>
      <c r="LNX427" s="1420"/>
      <c r="LNY427" s="1420"/>
      <c r="LNZ427" s="1420"/>
      <c r="LOA427" s="1420"/>
      <c r="LOB427" s="1420"/>
      <c r="LOC427" s="1420"/>
      <c r="LOD427" s="1420"/>
      <c r="LOE427" s="1420"/>
      <c r="LOF427" s="1420"/>
      <c r="LOG427" s="1420"/>
      <c r="LOH427" s="1420"/>
      <c r="LOI427" s="1420"/>
      <c r="LOJ427" s="1420"/>
      <c r="LOK427" s="1420"/>
      <c r="LOL427" s="1420"/>
      <c r="LOM427" s="1420"/>
      <c r="LON427" s="1420"/>
      <c r="LOO427" s="1420"/>
      <c r="LOP427" s="1420"/>
      <c r="LOQ427" s="1420"/>
      <c r="LOR427" s="1420"/>
      <c r="LOS427" s="1420"/>
      <c r="LOT427" s="1420"/>
      <c r="LOU427" s="1420"/>
      <c r="LOV427" s="1420"/>
      <c r="LOW427" s="1420"/>
      <c r="LOX427" s="1420"/>
      <c r="LOY427" s="1420"/>
      <c r="LOZ427" s="1420"/>
      <c r="LPA427" s="1420"/>
      <c r="LPB427" s="1420"/>
      <c r="LPC427" s="1420"/>
      <c r="LPD427" s="1420"/>
      <c r="LPE427" s="1420"/>
      <c r="LPF427" s="1420"/>
      <c r="LPG427" s="1420"/>
      <c r="LPH427" s="1420"/>
      <c r="LPI427" s="1420"/>
      <c r="LPJ427" s="1420"/>
      <c r="LPK427" s="1420"/>
      <c r="LPL427" s="1420"/>
      <c r="LPM427" s="1420"/>
      <c r="LPN427" s="1420"/>
      <c r="LPO427" s="1420"/>
      <c r="LPP427" s="1420"/>
      <c r="LPQ427" s="1420"/>
      <c r="LPR427" s="1420"/>
      <c r="LPS427" s="1420"/>
      <c r="LPT427" s="1420"/>
      <c r="LPU427" s="1420"/>
      <c r="LPV427" s="1420"/>
      <c r="LPW427" s="1420"/>
      <c r="LPX427" s="1420"/>
      <c r="LPY427" s="1420"/>
      <c r="LPZ427" s="1420"/>
      <c r="LQA427" s="1420"/>
      <c r="LQB427" s="1420"/>
      <c r="LQC427" s="1420"/>
      <c r="LQD427" s="1420"/>
      <c r="LQE427" s="1420"/>
      <c r="LQF427" s="1420"/>
      <c r="LQG427" s="1420"/>
      <c r="LQH427" s="1420"/>
      <c r="LQI427" s="1420"/>
      <c r="LQJ427" s="1420"/>
      <c r="LQK427" s="1420"/>
      <c r="LQL427" s="1420"/>
      <c r="LQM427" s="1420"/>
      <c r="LQN427" s="1420"/>
      <c r="LQO427" s="1420"/>
      <c r="LQP427" s="1420"/>
      <c r="LQQ427" s="1420"/>
      <c r="LQR427" s="1420"/>
      <c r="LQS427" s="1420"/>
      <c r="LQT427" s="1420"/>
      <c r="LQU427" s="1420"/>
      <c r="LQV427" s="1420"/>
      <c r="LQW427" s="1420"/>
      <c r="LQX427" s="1420"/>
      <c r="LQY427" s="1420"/>
      <c r="LQZ427" s="1420"/>
      <c r="LRA427" s="1420"/>
      <c r="LRB427" s="1420"/>
      <c r="LRC427" s="1420"/>
      <c r="LRD427" s="1420"/>
      <c r="LRE427" s="1420"/>
      <c r="LRF427" s="1420"/>
      <c r="LRG427" s="1420"/>
      <c r="LRH427" s="1420"/>
      <c r="LRI427" s="1420"/>
      <c r="LRJ427" s="1420"/>
      <c r="LRK427" s="1420"/>
      <c r="LRL427" s="1420"/>
      <c r="LRM427" s="1420"/>
      <c r="LRN427" s="1420"/>
      <c r="LRO427" s="1420"/>
      <c r="LRP427" s="1420"/>
      <c r="LRQ427" s="1420"/>
      <c r="LRR427" s="1420"/>
      <c r="LRS427" s="1420"/>
      <c r="LRT427" s="1420"/>
      <c r="LRU427" s="1420"/>
      <c r="LRV427" s="1420"/>
      <c r="LRW427" s="1420"/>
      <c r="LRX427" s="1420"/>
      <c r="LRY427" s="1420"/>
      <c r="LRZ427" s="1420"/>
      <c r="LSA427" s="1420"/>
      <c r="LSB427" s="1420"/>
      <c r="LSC427" s="1420"/>
      <c r="LSD427" s="1420"/>
      <c r="LSE427" s="1420"/>
      <c r="LSF427" s="1420"/>
      <c r="LSG427" s="1420"/>
      <c r="LSH427" s="1420"/>
      <c r="LSI427" s="1420"/>
      <c r="LSJ427" s="1420"/>
      <c r="LSK427" s="1420"/>
      <c r="LSL427" s="1420"/>
      <c r="LSM427" s="1420"/>
      <c r="LSN427" s="1420"/>
      <c r="LSO427" s="1420"/>
      <c r="LSP427" s="1420"/>
      <c r="LSQ427" s="1420"/>
      <c r="LSR427" s="1420"/>
      <c r="LSS427" s="1420"/>
      <c r="LST427" s="1420"/>
      <c r="LSU427" s="1420"/>
      <c r="LSV427" s="1420"/>
      <c r="LSW427" s="1420"/>
      <c r="LSX427" s="1420"/>
      <c r="LSY427" s="1420"/>
      <c r="LSZ427" s="1420"/>
      <c r="LTA427" s="1420"/>
      <c r="LTB427" s="1420"/>
      <c r="LTC427" s="1420"/>
      <c r="LTD427" s="1420"/>
      <c r="LTE427" s="1420"/>
      <c r="LTF427" s="1420"/>
      <c r="LTG427" s="1420"/>
      <c r="LTH427" s="1420"/>
      <c r="LTI427" s="1420"/>
      <c r="LTJ427" s="1420"/>
      <c r="LTK427" s="1420"/>
      <c r="LTL427" s="1420"/>
      <c r="LTM427" s="1420"/>
      <c r="LTN427" s="1420"/>
      <c r="LTO427" s="1420"/>
      <c r="LTP427" s="1420"/>
      <c r="LTQ427" s="1420"/>
      <c r="LTR427" s="1420"/>
      <c r="LTS427" s="1420"/>
      <c r="LTT427" s="1420"/>
      <c r="LTU427" s="1420"/>
      <c r="LTV427" s="1420"/>
      <c r="LTW427" s="1420"/>
      <c r="LTX427" s="1420"/>
      <c r="LTY427" s="1420"/>
      <c r="LTZ427" s="1420"/>
      <c r="LUA427" s="1420"/>
      <c r="LUB427" s="1420"/>
      <c r="LUC427" s="1420"/>
      <c r="LUD427" s="1420"/>
      <c r="LUE427" s="1420"/>
      <c r="LUF427" s="1420"/>
      <c r="LUG427" s="1420"/>
      <c r="LUH427" s="1420"/>
      <c r="LUI427" s="1420"/>
      <c r="LUJ427" s="1420"/>
      <c r="LUK427" s="1420"/>
      <c r="LUL427" s="1420"/>
      <c r="LUM427" s="1420"/>
      <c r="LUN427" s="1420"/>
      <c r="LUO427" s="1420"/>
      <c r="LUP427" s="1420"/>
      <c r="LUQ427" s="1420"/>
      <c r="LUR427" s="1420"/>
      <c r="LUS427" s="1420"/>
      <c r="LUT427" s="1420"/>
      <c r="LUU427" s="1420"/>
      <c r="LUV427" s="1420"/>
      <c r="LUW427" s="1420"/>
      <c r="LUX427" s="1420"/>
      <c r="LUY427" s="1420"/>
      <c r="LUZ427" s="1420"/>
      <c r="LVA427" s="1420"/>
      <c r="LVB427" s="1420"/>
      <c r="LVC427" s="1420"/>
      <c r="LVD427" s="1420"/>
      <c r="LVE427" s="1420"/>
      <c r="LVF427" s="1420"/>
      <c r="LVG427" s="1420"/>
      <c r="LVH427" s="1420"/>
      <c r="LVI427" s="1420"/>
      <c r="LVJ427" s="1420"/>
      <c r="LVK427" s="1420"/>
      <c r="LVL427" s="1420"/>
      <c r="LVM427" s="1420"/>
      <c r="LVN427" s="1420"/>
      <c r="LVO427" s="1420"/>
      <c r="LVP427" s="1420"/>
      <c r="LVQ427" s="1420"/>
      <c r="LVR427" s="1420"/>
      <c r="LVS427" s="1420"/>
      <c r="LVT427" s="1420"/>
      <c r="LVU427" s="1420"/>
      <c r="LVV427" s="1420"/>
      <c r="LVW427" s="1420"/>
      <c r="LVX427" s="1420"/>
      <c r="LVY427" s="1420"/>
      <c r="LVZ427" s="1420"/>
      <c r="LWA427" s="1420"/>
      <c r="LWB427" s="1420"/>
      <c r="LWC427" s="1420"/>
      <c r="LWD427" s="1420"/>
      <c r="LWE427" s="1420"/>
      <c r="LWF427" s="1420"/>
      <c r="LWG427" s="1420"/>
      <c r="LWH427" s="1420"/>
      <c r="LWI427" s="1420"/>
      <c r="LWJ427" s="1420"/>
      <c r="LWK427" s="1420"/>
      <c r="LWL427" s="1420"/>
      <c r="LWM427" s="1420"/>
      <c r="LWN427" s="1420"/>
      <c r="LWO427" s="1420"/>
      <c r="LWP427" s="1420"/>
      <c r="LWQ427" s="1420"/>
      <c r="LWR427" s="1420"/>
      <c r="LWS427" s="1420"/>
      <c r="LWT427" s="1420"/>
      <c r="LWU427" s="1420"/>
      <c r="LWV427" s="1420"/>
      <c r="LWW427" s="1420"/>
      <c r="LWX427" s="1420"/>
      <c r="LWY427" s="1420"/>
      <c r="LWZ427" s="1420"/>
      <c r="LXA427" s="1420"/>
      <c r="LXB427" s="1420"/>
      <c r="LXC427" s="1420"/>
      <c r="LXD427" s="1420"/>
      <c r="LXE427" s="1420"/>
      <c r="LXF427" s="1420"/>
      <c r="LXG427" s="1420"/>
      <c r="LXH427" s="1420"/>
      <c r="LXI427" s="1420"/>
      <c r="LXJ427" s="1420"/>
      <c r="LXK427" s="1420"/>
      <c r="LXL427" s="1420"/>
      <c r="LXM427" s="1420"/>
      <c r="LXN427" s="1420"/>
      <c r="LXO427" s="1420"/>
      <c r="LXP427" s="1420"/>
      <c r="LXQ427" s="1420"/>
      <c r="LXR427" s="1420"/>
      <c r="LXS427" s="1420"/>
      <c r="LXT427" s="1420"/>
      <c r="LXU427" s="1420"/>
      <c r="LXV427" s="1420"/>
      <c r="LXW427" s="1420"/>
      <c r="LXX427" s="1420"/>
      <c r="LXY427" s="1420"/>
      <c r="LXZ427" s="1420"/>
      <c r="LYA427" s="1420"/>
      <c r="LYB427" s="1420"/>
      <c r="LYC427" s="1420"/>
      <c r="LYD427" s="1420"/>
      <c r="LYE427" s="1420"/>
      <c r="LYF427" s="1420"/>
      <c r="LYG427" s="1420"/>
      <c r="LYH427" s="1420"/>
      <c r="LYI427" s="1420"/>
      <c r="LYJ427" s="1420"/>
      <c r="LYK427" s="1420"/>
      <c r="LYL427" s="1420"/>
      <c r="LYM427" s="1420"/>
      <c r="LYN427" s="1420"/>
      <c r="LYO427" s="1420"/>
      <c r="LYP427" s="1420"/>
      <c r="LYQ427" s="1420"/>
      <c r="LYR427" s="1420"/>
      <c r="LYS427" s="1420"/>
      <c r="LYT427" s="1420"/>
      <c r="LYU427" s="1420"/>
      <c r="LYV427" s="1420"/>
      <c r="LYW427" s="1420"/>
      <c r="LYX427" s="1420"/>
      <c r="LYY427" s="1420"/>
      <c r="LYZ427" s="1420"/>
      <c r="LZA427" s="1420"/>
      <c r="LZB427" s="1420"/>
      <c r="LZC427" s="1420"/>
      <c r="LZD427" s="1420"/>
      <c r="LZE427" s="1420"/>
      <c r="LZF427" s="1420"/>
      <c r="LZG427" s="1420"/>
      <c r="LZH427" s="1420"/>
      <c r="LZI427" s="1420"/>
      <c r="LZJ427" s="1420"/>
      <c r="LZK427" s="1420"/>
      <c r="LZL427" s="1420"/>
      <c r="LZM427" s="1420"/>
      <c r="LZN427" s="1420"/>
      <c r="LZO427" s="1420"/>
      <c r="LZP427" s="1420"/>
      <c r="LZQ427" s="1420"/>
      <c r="LZR427" s="1420"/>
      <c r="LZS427" s="1420"/>
      <c r="LZT427" s="1420"/>
      <c r="LZU427" s="1420"/>
      <c r="LZV427" s="1420"/>
      <c r="LZW427" s="1420"/>
      <c r="LZX427" s="1420"/>
      <c r="LZY427" s="1420"/>
      <c r="LZZ427" s="1420"/>
      <c r="MAA427" s="1420"/>
      <c r="MAB427" s="1420"/>
      <c r="MAC427" s="1420"/>
      <c r="MAD427" s="1420"/>
      <c r="MAE427" s="1420"/>
      <c r="MAF427" s="1420"/>
      <c r="MAG427" s="1420"/>
      <c r="MAH427" s="1420"/>
      <c r="MAI427" s="1420"/>
      <c r="MAJ427" s="1420"/>
      <c r="MAK427" s="1420"/>
      <c r="MAL427" s="1420"/>
      <c r="MAM427" s="1420"/>
      <c r="MAN427" s="1420"/>
      <c r="MAO427" s="1420"/>
      <c r="MAP427" s="1420"/>
      <c r="MAQ427" s="1420"/>
      <c r="MAR427" s="1420"/>
      <c r="MAS427" s="1420"/>
      <c r="MAT427" s="1420"/>
      <c r="MAU427" s="1420"/>
      <c r="MAV427" s="1420"/>
      <c r="MAW427" s="1420"/>
      <c r="MAX427" s="1420"/>
      <c r="MAY427" s="1420"/>
      <c r="MAZ427" s="1420"/>
      <c r="MBA427" s="1420"/>
      <c r="MBB427" s="1420"/>
      <c r="MBC427" s="1420"/>
      <c r="MBD427" s="1420"/>
      <c r="MBE427" s="1420"/>
      <c r="MBF427" s="1420"/>
      <c r="MBG427" s="1420"/>
      <c r="MBH427" s="1420"/>
      <c r="MBI427" s="1420"/>
      <c r="MBJ427" s="1420"/>
      <c r="MBK427" s="1420"/>
      <c r="MBL427" s="1420"/>
      <c r="MBM427" s="1420"/>
      <c r="MBN427" s="1420"/>
      <c r="MBO427" s="1420"/>
      <c r="MBP427" s="1420"/>
      <c r="MBQ427" s="1420"/>
      <c r="MBR427" s="1420"/>
      <c r="MBS427" s="1420"/>
      <c r="MBT427" s="1420"/>
      <c r="MBU427" s="1420"/>
      <c r="MBV427" s="1420"/>
      <c r="MBW427" s="1420"/>
      <c r="MBX427" s="1420"/>
      <c r="MBY427" s="1420"/>
      <c r="MBZ427" s="1420"/>
      <c r="MCA427" s="1420"/>
      <c r="MCB427" s="1420"/>
      <c r="MCC427" s="1420"/>
      <c r="MCD427" s="1420"/>
      <c r="MCE427" s="1420"/>
      <c r="MCF427" s="1420"/>
      <c r="MCG427" s="1420"/>
      <c r="MCH427" s="1420"/>
      <c r="MCI427" s="1420"/>
      <c r="MCJ427" s="1420"/>
      <c r="MCK427" s="1420"/>
      <c r="MCL427" s="1420"/>
      <c r="MCM427" s="1420"/>
      <c r="MCN427" s="1420"/>
      <c r="MCO427" s="1420"/>
      <c r="MCP427" s="1420"/>
      <c r="MCQ427" s="1420"/>
      <c r="MCR427" s="1420"/>
      <c r="MCS427" s="1420"/>
      <c r="MCT427" s="1420"/>
      <c r="MCU427" s="1420"/>
      <c r="MCV427" s="1420"/>
      <c r="MCW427" s="1420"/>
      <c r="MCX427" s="1420"/>
      <c r="MCY427" s="1420"/>
      <c r="MCZ427" s="1420"/>
      <c r="MDA427" s="1420"/>
      <c r="MDB427" s="1420"/>
      <c r="MDC427" s="1420"/>
      <c r="MDD427" s="1420"/>
      <c r="MDE427" s="1420"/>
      <c r="MDF427" s="1420"/>
      <c r="MDG427" s="1420"/>
      <c r="MDH427" s="1420"/>
      <c r="MDI427" s="1420"/>
      <c r="MDJ427" s="1420"/>
      <c r="MDK427" s="1420"/>
      <c r="MDL427" s="1420"/>
      <c r="MDM427" s="1420"/>
      <c r="MDN427" s="1420"/>
      <c r="MDO427" s="1420"/>
      <c r="MDP427" s="1420"/>
      <c r="MDQ427" s="1420"/>
      <c r="MDR427" s="1420"/>
      <c r="MDS427" s="1420"/>
      <c r="MDT427" s="1420"/>
      <c r="MDU427" s="1420"/>
      <c r="MDV427" s="1420"/>
      <c r="MDW427" s="1420"/>
      <c r="MDX427" s="1420"/>
      <c r="MDY427" s="1420"/>
      <c r="MDZ427" s="1420"/>
      <c r="MEA427" s="1420"/>
      <c r="MEB427" s="1420"/>
      <c r="MEC427" s="1420"/>
      <c r="MED427" s="1420"/>
      <c r="MEE427" s="1420"/>
      <c r="MEF427" s="1420"/>
      <c r="MEG427" s="1420"/>
      <c r="MEH427" s="1420"/>
      <c r="MEI427" s="1420"/>
      <c r="MEJ427" s="1420"/>
      <c r="MEK427" s="1420"/>
      <c r="MEL427" s="1420"/>
      <c r="MEM427" s="1420"/>
      <c r="MEN427" s="1420"/>
      <c r="MEO427" s="1420"/>
      <c r="MEP427" s="1420"/>
      <c r="MEQ427" s="1420"/>
      <c r="MER427" s="1420"/>
      <c r="MES427" s="1420"/>
      <c r="MET427" s="1420"/>
      <c r="MEU427" s="1420"/>
      <c r="MEV427" s="1420"/>
      <c r="MEW427" s="1420"/>
      <c r="MEX427" s="1420"/>
      <c r="MEY427" s="1420"/>
      <c r="MEZ427" s="1420"/>
      <c r="MFA427" s="1420"/>
      <c r="MFB427" s="1420"/>
      <c r="MFC427" s="1420"/>
      <c r="MFD427" s="1420"/>
      <c r="MFE427" s="1420"/>
      <c r="MFF427" s="1420"/>
      <c r="MFG427" s="1420"/>
      <c r="MFH427" s="1420"/>
      <c r="MFI427" s="1420"/>
      <c r="MFJ427" s="1420"/>
      <c r="MFK427" s="1420"/>
      <c r="MFL427" s="1420"/>
      <c r="MFM427" s="1420"/>
      <c r="MFN427" s="1420"/>
      <c r="MFO427" s="1420"/>
      <c r="MFP427" s="1420"/>
      <c r="MFQ427" s="1420"/>
      <c r="MFR427" s="1420"/>
      <c r="MFS427" s="1420"/>
      <c r="MFT427" s="1420"/>
      <c r="MFU427" s="1420"/>
      <c r="MFV427" s="1420"/>
      <c r="MFW427" s="1420"/>
      <c r="MFX427" s="1420"/>
      <c r="MFY427" s="1420"/>
      <c r="MFZ427" s="1420"/>
      <c r="MGA427" s="1420"/>
      <c r="MGB427" s="1420"/>
      <c r="MGC427" s="1420"/>
      <c r="MGD427" s="1420"/>
      <c r="MGE427" s="1420"/>
      <c r="MGF427" s="1420"/>
      <c r="MGG427" s="1420"/>
      <c r="MGH427" s="1420"/>
      <c r="MGI427" s="1420"/>
      <c r="MGJ427" s="1420"/>
      <c r="MGK427" s="1420"/>
      <c r="MGL427" s="1420"/>
      <c r="MGM427" s="1420"/>
      <c r="MGN427" s="1420"/>
      <c r="MGO427" s="1420"/>
      <c r="MGP427" s="1420"/>
      <c r="MGQ427" s="1420"/>
      <c r="MGR427" s="1420"/>
      <c r="MGS427" s="1420"/>
      <c r="MGT427" s="1420"/>
      <c r="MGU427" s="1420"/>
      <c r="MGV427" s="1420"/>
      <c r="MGW427" s="1420"/>
      <c r="MGX427" s="1420"/>
      <c r="MGY427" s="1420"/>
      <c r="MGZ427" s="1420"/>
      <c r="MHA427" s="1420"/>
      <c r="MHB427" s="1420"/>
      <c r="MHC427" s="1420"/>
      <c r="MHD427" s="1420"/>
      <c r="MHE427" s="1420"/>
      <c r="MHF427" s="1420"/>
      <c r="MHG427" s="1420"/>
      <c r="MHH427" s="1420"/>
      <c r="MHI427" s="1420"/>
      <c r="MHJ427" s="1420"/>
      <c r="MHK427" s="1420"/>
      <c r="MHL427" s="1420"/>
      <c r="MHM427" s="1420"/>
      <c r="MHN427" s="1420"/>
      <c r="MHO427" s="1420"/>
      <c r="MHP427" s="1420"/>
      <c r="MHQ427" s="1420"/>
      <c r="MHR427" s="1420"/>
      <c r="MHS427" s="1420"/>
      <c r="MHT427" s="1420"/>
      <c r="MHU427" s="1420"/>
      <c r="MHV427" s="1420"/>
      <c r="MHW427" s="1420"/>
      <c r="MHX427" s="1420"/>
      <c r="MHY427" s="1420"/>
      <c r="MHZ427" s="1420"/>
      <c r="MIA427" s="1420"/>
      <c r="MIB427" s="1420"/>
      <c r="MIC427" s="1420"/>
      <c r="MID427" s="1420"/>
      <c r="MIE427" s="1420"/>
      <c r="MIF427" s="1420"/>
      <c r="MIG427" s="1420"/>
      <c r="MIH427" s="1420"/>
      <c r="MII427" s="1420"/>
      <c r="MIJ427" s="1420"/>
      <c r="MIK427" s="1420"/>
      <c r="MIL427" s="1420"/>
      <c r="MIM427" s="1420"/>
      <c r="MIN427" s="1420"/>
      <c r="MIO427" s="1420"/>
      <c r="MIP427" s="1420"/>
      <c r="MIQ427" s="1420"/>
      <c r="MIR427" s="1420"/>
      <c r="MIS427" s="1420"/>
      <c r="MIT427" s="1420"/>
      <c r="MIU427" s="1420"/>
      <c r="MIV427" s="1420"/>
      <c r="MIW427" s="1420"/>
      <c r="MIX427" s="1420"/>
      <c r="MIY427" s="1420"/>
      <c r="MIZ427" s="1420"/>
      <c r="MJA427" s="1420"/>
      <c r="MJB427" s="1420"/>
      <c r="MJC427" s="1420"/>
      <c r="MJD427" s="1420"/>
      <c r="MJE427" s="1420"/>
      <c r="MJF427" s="1420"/>
      <c r="MJG427" s="1420"/>
      <c r="MJH427" s="1420"/>
      <c r="MJI427" s="1420"/>
      <c r="MJJ427" s="1420"/>
      <c r="MJK427" s="1420"/>
      <c r="MJL427" s="1420"/>
      <c r="MJM427" s="1420"/>
      <c r="MJN427" s="1420"/>
      <c r="MJO427" s="1420"/>
      <c r="MJP427" s="1420"/>
      <c r="MJQ427" s="1420"/>
      <c r="MJR427" s="1420"/>
      <c r="MJS427" s="1420"/>
      <c r="MJT427" s="1420"/>
      <c r="MJU427" s="1420"/>
      <c r="MJV427" s="1420"/>
      <c r="MJW427" s="1420"/>
      <c r="MJX427" s="1420"/>
      <c r="MJY427" s="1420"/>
      <c r="MJZ427" s="1420"/>
      <c r="MKA427" s="1420"/>
      <c r="MKB427" s="1420"/>
      <c r="MKC427" s="1420"/>
      <c r="MKD427" s="1420"/>
      <c r="MKE427" s="1420"/>
      <c r="MKF427" s="1420"/>
      <c r="MKG427" s="1420"/>
      <c r="MKH427" s="1420"/>
      <c r="MKI427" s="1420"/>
      <c r="MKJ427" s="1420"/>
      <c r="MKK427" s="1420"/>
      <c r="MKL427" s="1420"/>
      <c r="MKM427" s="1420"/>
      <c r="MKN427" s="1420"/>
      <c r="MKO427" s="1420"/>
      <c r="MKP427" s="1420"/>
      <c r="MKQ427" s="1420"/>
      <c r="MKR427" s="1420"/>
      <c r="MKS427" s="1420"/>
      <c r="MKT427" s="1420"/>
      <c r="MKU427" s="1420"/>
      <c r="MKV427" s="1420"/>
      <c r="MKW427" s="1420"/>
      <c r="MKX427" s="1420"/>
      <c r="MKY427" s="1420"/>
      <c r="MKZ427" s="1420"/>
      <c r="MLA427" s="1420"/>
      <c r="MLB427" s="1420"/>
      <c r="MLC427" s="1420"/>
      <c r="MLD427" s="1420"/>
      <c r="MLE427" s="1420"/>
      <c r="MLF427" s="1420"/>
      <c r="MLG427" s="1420"/>
      <c r="MLH427" s="1420"/>
      <c r="MLI427" s="1420"/>
      <c r="MLJ427" s="1420"/>
      <c r="MLK427" s="1420"/>
      <c r="MLL427" s="1420"/>
      <c r="MLM427" s="1420"/>
      <c r="MLN427" s="1420"/>
      <c r="MLO427" s="1420"/>
      <c r="MLP427" s="1420"/>
      <c r="MLQ427" s="1420"/>
      <c r="MLR427" s="1420"/>
      <c r="MLS427" s="1420"/>
      <c r="MLT427" s="1420"/>
      <c r="MLU427" s="1420"/>
      <c r="MLV427" s="1420"/>
      <c r="MLW427" s="1420"/>
      <c r="MLX427" s="1420"/>
      <c r="MLY427" s="1420"/>
      <c r="MLZ427" s="1420"/>
      <c r="MMA427" s="1420"/>
      <c r="MMB427" s="1420"/>
      <c r="MMC427" s="1420"/>
      <c r="MMD427" s="1420"/>
      <c r="MME427" s="1420"/>
      <c r="MMF427" s="1420"/>
      <c r="MMG427" s="1420"/>
      <c r="MMH427" s="1420"/>
      <c r="MMI427" s="1420"/>
      <c r="MMJ427" s="1420"/>
      <c r="MMK427" s="1420"/>
      <c r="MML427" s="1420"/>
      <c r="MMM427" s="1420"/>
      <c r="MMN427" s="1420"/>
      <c r="MMO427" s="1420"/>
      <c r="MMP427" s="1420"/>
      <c r="MMQ427" s="1420"/>
      <c r="MMR427" s="1420"/>
      <c r="MMS427" s="1420"/>
      <c r="MMT427" s="1420"/>
      <c r="MMU427" s="1420"/>
      <c r="MMV427" s="1420"/>
      <c r="MMW427" s="1420"/>
      <c r="MMX427" s="1420"/>
      <c r="MMY427" s="1420"/>
      <c r="MMZ427" s="1420"/>
      <c r="MNA427" s="1420"/>
      <c r="MNB427" s="1420"/>
      <c r="MNC427" s="1420"/>
      <c r="MND427" s="1420"/>
      <c r="MNE427" s="1420"/>
      <c r="MNF427" s="1420"/>
      <c r="MNG427" s="1420"/>
      <c r="MNH427" s="1420"/>
      <c r="MNI427" s="1420"/>
      <c r="MNJ427" s="1420"/>
      <c r="MNK427" s="1420"/>
      <c r="MNL427" s="1420"/>
      <c r="MNM427" s="1420"/>
      <c r="MNN427" s="1420"/>
      <c r="MNO427" s="1420"/>
      <c r="MNP427" s="1420"/>
      <c r="MNQ427" s="1420"/>
      <c r="MNR427" s="1420"/>
      <c r="MNS427" s="1420"/>
      <c r="MNT427" s="1420"/>
      <c r="MNU427" s="1420"/>
      <c r="MNV427" s="1420"/>
      <c r="MNW427" s="1420"/>
      <c r="MNX427" s="1420"/>
      <c r="MNY427" s="1420"/>
      <c r="MNZ427" s="1420"/>
      <c r="MOA427" s="1420"/>
      <c r="MOB427" s="1420"/>
      <c r="MOC427" s="1420"/>
      <c r="MOD427" s="1420"/>
      <c r="MOE427" s="1420"/>
      <c r="MOF427" s="1420"/>
      <c r="MOG427" s="1420"/>
      <c r="MOH427" s="1420"/>
      <c r="MOI427" s="1420"/>
      <c r="MOJ427" s="1420"/>
      <c r="MOK427" s="1420"/>
      <c r="MOL427" s="1420"/>
      <c r="MOM427" s="1420"/>
      <c r="MON427" s="1420"/>
      <c r="MOO427" s="1420"/>
      <c r="MOP427" s="1420"/>
      <c r="MOQ427" s="1420"/>
      <c r="MOR427" s="1420"/>
      <c r="MOS427" s="1420"/>
      <c r="MOT427" s="1420"/>
      <c r="MOU427" s="1420"/>
      <c r="MOV427" s="1420"/>
      <c r="MOW427" s="1420"/>
      <c r="MOX427" s="1420"/>
      <c r="MOY427" s="1420"/>
      <c r="MOZ427" s="1420"/>
      <c r="MPA427" s="1420"/>
      <c r="MPB427" s="1420"/>
      <c r="MPC427" s="1420"/>
      <c r="MPD427" s="1420"/>
      <c r="MPE427" s="1420"/>
      <c r="MPF427" s="1420"/>
      <c r="MPG427" s="1420"/>
      <c r="MPH427" s="1420"/>
      <c r="MPI427" s="1420"/>
      <c r="MPJ427" s="1420"/>
      <c r="MPK427" s="1420"/>
      <c r="MPL427" s="1420"/>
      <c r="MPM427" s="1420"/>
      <c r="MPN427" s="1420"/>
      <c r="MPO427" s="1420"/>
      <c r="MPP427" s="1420"/>
      <c r="MPQ427" s="1420"/>
      <c r="MPR427" s="1420"/>
      <c r="MPS427" s="1420"/>
      <c r="MPT427" s="1420"/>
      <c r="MPU427" s="1420"/>
      <c r="MPV427" s="1420"/>
      <c r="MPW427" s="1420"/>
      <c r="MPX427" s="1420"/>
      <c r="MPY427" s="1420"/>
      <c r="MPZ427" s="1420"/>
      <c r="MQA427" s="1420"/>
      <c r="MQB427" s="1420"/>
      <c r="MQC427" s="1420"/>
      <c r="MQD427" s="1420"/>
      <c r="MQE427" s="1420"/>
      <c r="MQF427" s="1420"/>
      <c r="MQG427" s="1420"/>
      <c r="MQH427" s="1420"/>
      <c r="MQI427" s="1420"/>
      <c r="MQJ427" s="1420"/>
      <c r="MQK427" s="1420"/>
      <c r="MQL427" s="1420"/>
      <c r="MQM427" s="1420"/>
      <c r="MQN427" s="1420"/>
      <c r="MQO427" s="1420"/>
      <c r="MQP427" s="1420"/>
      <c r="MQQ427" s="1420"/>
      <c r="MQR427" s="1420"/>
      <c r="MQS427" s="1420"/>
      <c r="MQT427" s="1420"/>
      <c r="MQU427" s="1420"/>
      <c r="MQV427" s="1420"/>
      <c r="MQW427" s="1420"/>
      <c r="MQX427" s="1420"/>
      <c r="MQY427" s="1420"/>
      <c r="MQZ427" s="1420"/>
      <c r="MRA427" s="1420"/>
      <c r="MRB427" s="1420"/>
      <c r="MRC427" s="1420"/>
      <c r="MRD427" s="1420"/>
      <c r="MRE427" s="1420"/>
      <c r="MRF427" s="1420"/>
      <c r="MRG427" s="1420"/>
      <c r="MRH427" s="1420"/>
      <c r="MRI427" s="1420"/>
      <c r="MRJ427" s="1420"/>
      <c r="MRK427" s="1420"/>
      <c r="MRL427" s="1420"/>
      <c r="MRM427" s="1420"/>
      <c r="MRN427" s="1420"/>
      <c r="MRO427" s="1420"/>
      <c r="MRP427" s="1420"/>
      <c r="MRQ427" s="1420"/>
      <c r="MRR427" s="1420"/>
      <c r="MRS427" s="1420"/>
      <c r="MRT427" s="1420"/>
      <c r="MRU427" s="1420"/>
      <c r="MRV427" s="1420"/>
      <c r="MRW427" s="1420"/>
      <c r="MRX427" s="1420"/>
      <c r="MRY427" s="1420"/>
      <c r="MRZ427" s="1420"/>
      <c r="MSA427" s="1420"/>
      <c r="MSB427" s="1420"/>
      <c r="MSC427" s="1420"/>
      <c r="MSD427" s="1420"/>
      <c r="MSE427" s="1420"/>
      <c r="MSF427" s="1420"/>
      <c r="MSG427" s="1420"/>
      <c r="MSH427" s="1420"/>
      <c r="MSI427" s="1420"/>
      <c r="MSJ427" s="1420"/>
      <c r="MSK427" s="1420"/>
      <c r="MSL427" s="1420"/>
      <c r="MSM427" s="1420"/>
      <c r="MSN427" s="1420"/>
      <c r="MSO427" s="1420"/>
      <c r="MSP427" s="1420"/>
      <c r="MSQ427" s="1420"/>
      <c r="MSR427" s="1420"/>
      <c r="MSS427" s="1420"/>
      <c r="MST427" s="1420"/>
      <c r="MSU427" s="1420"/>
      <c r="MSV427" s="1420"/>
      <c r="MSW427" s="1420"/>
      <c r="MSX427" s="1420"/>
      <c r="MSY427" s="1420"/>
      <c r="MSZ427" s="1420"/>
      <c r="MTA427" s="1420"/>
      <c r="MTB427" s="1420"/>
      <c r="MTC427" s="1420"/>
      <c r="MTD427" s="1420"/>
      <c r="MTE427" s="1420"/>
      <c r="MTF427" s="1420"/>
      <c r="MTG427" s="1420"/>
      <c r="MTH427" s="1420"/>
      <c r="MTI427" s="1420"/>
      <c r="MTJ427" s="1420"/>
      <c r="MTK427" s="1420"/>
      <c r="MTL427" s="1420"/>
      <c r="MTM427" s="1420"/>
      <c r="MTN427" s="1420"/>
      <c r="MTO427" s="1420"/>
      <c r="MTP427" s="1420"/>
      <c r="MTQ427" s="1420"/>
      <c r="MTR427" s="1420"/>
      <c r="MTS427" s="1420"/>
      <c r="MTT427" s="1420"/>
      <c r="MTU427" s="1420"/>
      <c r="MTV427" s="1420"/>
      <c r="MTW427" s="1420"/>
      <c r="MTX427" s="1420"/>
      <c r="MTY427" s="1420"/>
      <c r="MTZ427" s="1420"/>
      <c r="MUA427" s="1420"/>
      <c r="MUB427" s="1420"/>
      <c r="MUC427" s="1420"/>
      <c r="MUD427" s="1420"/>
      <c r="MUE427" s="1420"/>
      <c r="MUF427" s="1420"/>
      <c r="MUG427" s="1420"/>
      <c r="MUH427" s="1420"/>
      <c r="MUI427" s="1420"/>
      <c r="MUJ427" s="1420"/>
      <c r="MUK427" s="1420"/>
      <c r="MUL427" s="1420"/>
      <c r="MUM427" s="1420"/>
      <c r="MUN427" s="1420"/>
      <c r="MUO427" s="1420"/>
      <c r="MUP427" s="1420"/>
      <c r="MUQ427" s="1420"/>
      <c r="MUR427" s="1420"/>
      <c r="MUS427" s="1420"/>
      <c r="MUT427" s="1420"/>
      <c r="MUU427" s="1420"/>
      <c r="MUV427" s="1420"/>
      <c r="MUW427" s="1420"/>
      <c r="MUX427" s="1420"/>
      <c r="MUY427" s="1420"/>
      <c r="MUZ427" s="1420"/>
      <c r="MVA427" s="1420"/>
      <c r="MVB427" s="1420"/>
      <c r="MVC427" s="1420"/>
      <c r="MVD427" s="1420"/>
      <c r="MVE427" s="1420"/>
      <c r="MVF427" s="1420"/>
      <c r="MVG427" s="1420"/>
      <c r="MVH427" s="1420"/>
      <c r="MVI427" s="1420"/>
      <c r="MVJ427" s="1420"/>
      <c r="MVK427" s="1420"/>
      <c r="MVL427" s="1420"/>
      <c r="MVM427" s="1420"/>
      <c r="MVN427" s="1420"/>
      <c r="MVO427" s="1420"/>
      <c r="MVP427" s="1420"/>
      <c r="MVQ427" s="1420"/>
      <c r="MVR427" s="1420"/>
      <c r="MVS427" s="1420"/>
      <c r="MVT427" s="1420"/>
      <c r="MVU427" s="1420"/>
      <c r="MVV427" s="1420"/>
      <c r="MVW427" s="1420"/>
      <c r="MVX427" s="1420"/>
      <c r="MVY427" s="1420"/>
      <c r="MVZ427" s="1420"/>
      <c r="MWA427" s="1420"/>
      <c r="MWB427" s="1420"/>
      <c r="MWC427" s="1420"/>
      <c r="MWD427" s="1420"/>
      <c r="MWE427" s="1420"/>
      <c r="MWF427" s="1420"/>
      <c r="MWG427" s="1420"/>
      <c r="MWH427" s="1420"/>
      <c r="MWI427" s="1420"/>
      <c r="MWJ427" s="1420"/>
      <c r="MWK427" s="1420"/>
      <c r="MWL427" s="1420"/>
      <c r="MWM427" s="1420"/>
      <c r="MWN427" s="1420"/>
      <c r="MWO427" s="1420"/>
      <c r="MWP427" s="1420"/>
      <c r="MWQ427" s="1420"/>
      <c r="MWR427" s="1420"/>
      <c r="MWS427" s="1420"/>
      <c r="MWT427" s="1420"/>
      <c r="MWU427" s="1420"/>
      <c r="MWV427" s="1420"/>
      <c r="MWW427" s="1420"/>
      <c r="MWX427" s="1420"/>
      <c r="MWY427" s="1420"/>
      <c r="MWZ427" s="1420"/>
      <c r="MXA427" s="1420"/>
      <c r="MXB427" s="1420"/>
      <c r="MXC427" s="1420"/>
      <c r="MXD427" s="1420"/>
      <c r="MXE427" s="1420"/>
      <c r="MXF427" s="1420"/>
      <c r="MXG427" s="1420"/>
      <c r="MXH427" s="1420"/>
      <c r="MXI427" s="1420"/>
      <c r="MXJ427" s="1420"/>
      <c r="MXK427" s="1420"/>
      <c r="MXL427" s="1420"/>
      <c r="MXM427" s="1420"/>
      <c r="MXN427" s="1420"/>
      <c r="MXO427" s="1420"/>
      <c r="MXP427" s="1420"/>
      <c r="MXQ427" s="1420"/>
      <c r="MXR427" s="1420"/>
      <c r="MXS427" s="1420"/>
      <c r="MXT427" s="1420"/>
      <c r="MXU427" s="1420"/>
      <c r="MXV427" s="1420"/>
      <c r="MXW427" s="1420"/>
      <c r="MXX427" s="1420"/>
      <c r="MXY427" s="1420"/>
      <c r="MXZ427" s="1420"/>
      <c r="MYA427" s="1420"/>
      <c r="MYB427" s="1420"/>
      <c r="MYC427" s="1420"/>
      <c r="MYD427" s="1420"/>
      <c r="MYE427" s="1420"/>
      <c r="MYF427" s="1420"/>
      <c r="MYG427" s="1420"/>
      <c r="MYH427" s="1420"/>
      <c r="MYI427" s="1420"/>
      <c r="MYJ427" s="1420"/>
      <c r="MYK427" s="1420"/>
      <c r="MYL427" s="1420"/>
      <c r="MYM427" s="1420"/>
      <c r="MYN427" s="1420"/>
      <c r="MYO427" s="1420"/>
      <c r="MYP427" s="1420"/>
      <c r="MYQ427" s="1420"/>
      <c r="MYR427" s="1420"/>
      <c r="MYS427" s="1420"/>
      <c r="MYT427" s="1420"/>
      <c r="MYU427" s="1420"/>
      <c r="MYV427" s="1420"/>
      <c r="MYW427" s="1420"/>
      <c r="MYX427" s="1420"/>
      <c r="MYY427" s="1420"/>
      <c r="MYZ427" s="1420"/>
      <c r="MZA427" s="1420"/>
      <c r="MZB427" s="1420"/>
      <c r="MZC427" s="1420"/>
      <c r="MZD427" s="1420"/>
      <c r="MZE427" s="1420"/>
      <c r="MZF427" s="1420"/>
      <c r="MZG427" s="1420"/>
      <c r="MZH427" s="1420"/>
      <c r="MZI427" s="1420"/>
      <c r="MZJ427" s="1420"/>
      <c r="MZK427" s="1420"/>
      <c r="MZL427" s="1420"/>
      <c r="MZM427" s="1420"/>
      <c r="MZN427" s="1420"/>
      <c r="MZO427" s="1420"/>
      <c r="MZP427" s="1420"/>
      <c r="MZQ427" s="1420"/>
      <c r="MZR427" s="1420"/>
      <c r="MZS427" s="1420"/>
      <c r="MZT427" s="1420"/>
      <c r="MZU427" s="1420"/>
      <c r="MZV427" s="1420"/>
      <c r="MZW427" s="1420"/>
      <c r="MZX427" s="1420"/>
      <c r="MZY427" s="1420"/>
      <c r="MZZ427" s="1420"/>
      <c r="NAA427" s="1420"/>
      <c r="NAB427" s="1420"/>
      <c r="NAC427" s="1420"/>
      <c r="NAD427" s="1420"/>
      <c r="NAE427" s="1420"/>
      <c r="NAF427" s="1420"/>
      <c r="NAG427" s="1420"/>
      <c r="NAH427" s="1420"/>
      <c r="NAI427" s="1420"/>
      <c r="NAJ427" s="1420"/>
      <c r="NAK427" s="1420"/>
      <c r="NAL427" s="1420"/>
      <c r="NAM427" s="1420"/>
      <c r="NAN427" s="1420"/>
      <c r="NAO427" s="1420"/>
      <c r="NAP427" s="1420"/>
      <c r="NAQ427" s="1420"/>
      <c r="NAR427" s="1420"/>
      <c r="NAS427" s="1420"/>
      <c r="NAT427" s="1420"/>
      <c r="NAU427" s="1420"/>
      <c r="NAV427" s="1420"/>
      <c r="NAW427" s="1420"/>
      <c r="NAX427" s="1420"/>
      <c r="NAY427" s="1420"/>
      <c r="NAZ427" s="1420"/>
      <c r="NBA427" s="1420"/>
      <c r="NBB427" s="1420"/>
      <c r="NBC427" s="1420"/>
      <c r="NBD427" s="1420"/>
      <c r="NBE427" s="1420"/>
      <c r="NBF427" s="1420"/>
      <c r="NBG427" s="1420"/>
      <c r="NBH427" s="1420"/>
      <c r="NBI427" s="1420"/>
      <c r="NBJ427" s="1420"/>
      <c r="NBK427" s="1420"/>
      <c r="NBL427" s="1420"/>
      <c r="NBM427" s="1420"/>
      <c r="NBN427" s="1420"/>
      <c r="NBO427" s="1420"/>
      <c r="NBP427" s="1420"/>
      <c r="NBQ427" s="1420"/>
      <c r="NBR427" s="1420"/>
      <c r="NBS427" s="1420"/>
      <c r="NBT427" s="1420"/>
      <c r="NBU427" s="1420"/>
      <c r="NBV427" s="1420"/>
      <c r="NBW427" s="1420"/>
      <c r="NBX427" s="1420"/>
      <c r="NBY427" s="1420"/>
      <c r="NBZ427" s="1420"/>
      <c r="NCA427" s="1420"/>
      <c r="NCB427" s="1420"/>
      <c r="NCC427" s="1420"/>
      <c r="NCD427" s="1420"/>
      <c r="NCE427" s="1420"/>
      <c r="NCF427" s="1420"/>
      <c r="NCG427" s="1420"/>
      <c r="NCH427" s="1420"/>
      <c r="NCI427" s="1420"/>
      <c r="NCJ427" s="1420"/>
      <c r="NCK427" s="1420"/>
      <c r="NCL427" s="1420"/>
      <c r="NCM427" s="1420"/>
      <c r="NCN427" s="1420"/>
      <c r="NCO427" s="1420"/>
      <c r="NCP427" s="1420"/>
      <c r="NCQ427" s="1420"/>
      <c r="NCR427" s="1420"/>
      <c r="NCS427" s="1420"/>
      <c r="NCT427" s="1420"/>
      <c r="NCU427" s="1420"/>
      <c r="NCV427" s="1420"/>
      <c r="NCW427" s="1420"/>
      <c r="NCX427" s="1420"/>
      <c r="NCY427" s="1420"/>
      <c r="NCZ427" s="1420"/>
      <c r="NDA427" s="1420"/>
      <c r="NDB427" s="1420"/>
      <c r="NDC427" s="1420"/>
      <c r="NDD427" s="1420"/>
      <c r="NDE427" s="1420"/>
      <c r="NDF427" s="1420"/>
      <c r="NDG427" s="1420"/>
      <c r="NDH427" s="1420"/>
      <c r="NDI427" s="1420"/>
      <c r="NDJ427" s="1420"/>
      <c r="NDK427" s="1420"/>
      <c r="NDL427" s="1420"/>
      <c r="NDM427" s="1420"/>
      <c r="NDN427" s="1420"/>
      <c r="NDO427" s="1420"/>
      <c r="NDP427" s="1420"/>
      <c r="NDQ427" s="1420"/>
      <c r="NDR427" s="1420"/>
      <c r="NDS427" s="1420"/>
      <c r="NDT427" s="1420"/>
      <c r="NDU427" s="1420"/>
      <c r="NDV427" s="1420"/>
      <c r="NDW427" s="1420"/>
      <c r="NDX427" s="1420"/>
      <c r="NDY427" s="1420"/>
      <c r="NDZ427" s="1420"/>
      <c r="NEA427" s="1420"/>
      <c r="NEB427" s="1420"/>
      <c r="NEC427" s="1420"/>
      <c r="NED427" s="1420"/>
      <c r="NEE427" s="1420"/>
      <c r="NEF427" s="1420"/>
      <c r="NEG427" s="1420"/>
      <c r="NEH427" s="1420"/>
      <c r="NEI427" s="1420"/>
      <c r="NEJ427" s="1420"/>
      <c r="NEK427" s="1420"/>
      <c r="NEL427" s="1420"/>
      <c r="NEM427" s="1420"/>
      <c r="NEN427" s="1420"/>
      <c r="NEO427" s="1420"/>
      <c r="NEP427" s="1420"/>
      <c r="NEQ427" s="1420"/>
      <c r="NER427" s="1420"/>
      <c r="NES427" s="1420"/>
      <c r="NET427" s="1420"/>
      <c r="NEU427" s="1420"/>
      <c r="NEV427" s="1420"/>
      <c r="NEW427" s="1420"/>
      <c r="NEX427" s="1420"/>
      <c r="NEY427" s="1420"/>
      <c r="NEZ427" s="1420"/>
      <c r="NFA427" s="1420"/>
      <c r="NFB427" s="1420"/>
      <c r="NFC427" s="1420"/>
      <c r="NFD427" s="1420"/>
      <c r="NFE427" s="1420"/>
      <c r="NFF427" s="1420"/>
      <c r="NFG427" s="1420"/>
      <c r="NFH427" s="1420"/>
      <c r="NFI427" s="1420"/>
      <c r="NFJ427" s="1420"/>
      <c r="NFK427" s="1420"/>
      <c r="NFL427" s="1420"/>
      <c r="NFM427" s="1420"/>
      <c r="NFN427" s="1420"/>
      <c r="NFO427" s="1420"/>
      <c r="NFP427" s="1420"/>
      <c r="NFQ427" s="1420"/>
      <c r="NFR427" s="1420"/>
      <c r="NFS427" s="1420"/>
      <c r="NFT427" s="1420"/>
      <c r="NFU427" s="1420"/>
      <c r="NFV427" s="1420"/>
      <c r="NFW427" s="1420"/>
      <c r="NFX427" s="1420"/>
      <c r="NFY427" s="1420"/>
      <c r="NFZ427" s="1420"/>
      <c r="NGA427" s="1420"/>
      <c r="NGB427" s="1420"/>
      <c r="NGC427" s="1420"/>
      <c r="NGD427" s="1420"/>
      <c r="NGE427" s="1420"/>
      <c r="NGF427" s="1420"/>
      <c r="NGG427" s="1420"/>
      <c r="NGH427" s="1420"/>
      <c r="NGI427" s="1420"/>
      <c r="NGJ427" s="1420"/>
      <c r="NGK427" s="1420"/>
      <c r="NGL427" s="1420"/>
      <c r="NGM427" s="1420"/>
      <c r="NGN427" s="1420"/>
      <c r="NGO427" s="1420"/>
      <c r="NGP427" s="1420"/>
      <c r="NGQ427" s="1420"/>
      <c r="NGR427" s="1420"/>
      <c r="NGS427" s="1420"/>
      <c r="NGT427" s="1420"/>
      <c r="NGU427" s="1420"/>
      <c r="NGV427" s="1420"/>
      <c r="NGW427" s="1420"/>
      <c r="NGX427" s="1420"/>
      <c r="NGY427" s="1420"/>
      <c r="NGZ427" s="1420"/>
      <c r="NHA427" s="1420"/>
      <c r="NHB427" s="1420"/>
      <c r="NHC427" s="1420"/>
      <c r="NHD427" s="1420"/>
      <c r="NHE427" s="1420"/>
      <c r="NHF427" s="1420"/>
      <c r="NHG427" s="1420"/>
      <c r="NHH427" s="1420"/>
      <c r="NHI427" s="1420"/>
      <c r="NHJ427" s="1420"/>
      <c r="NHK427" s="1420"/>
      <c r="NHL427" s="1420"/>
      <c r="NHM427" s="1420"/>
      <c r="NHN427" s="1420"/>
      <c r="NHO427" s="1420"/>
      <c r="NHP427" s="1420"/>
      <c r="NHQ427" s="1420"/>
      <c r="NHR427" s="1420"/>
      <c r="NHS427" s="1420"/>
      <c r="NHT427" s="1420"/>
      <c r="NHU427" s="1420"/>
      <c r="NHV427" s="1420"/>
      <c r="NHW427" s="1420"/>
      <c r="NHX427" s="1420"/>
      <c r="NHY427" s="1420"/>
      <c r="NHZ427" s="1420"/>
      <c r="NIA427" s="1420"/>
      <c r="NIB427" s="1420"/>
      <c r="NIC427" s="1420"/>
      <c r="NID427" s="1420"/>
      <c r="NIE427" s="1420"/>
      <c r="NIF427" s="1420"/>
      <c r="NIG427" s="1420"/>
      <c r="NIH427" s="1420"/>
      <c r="NII427" s="1420"/>
      <c r="NIJ427" s="1420"/>
      <c r="NIK427" s="1420"/>
      <c r="NIL427" s="1420"/>
      <c r="NIM427" s="1420"/>
      <c r="NIN427" s="1420"/>
      <c r="NIO427" s="1420"/>
      <c r="NIP427" s="1420"/>
      <c r="NIQ427" s="1420"/>
      <c r="NIR427" s="1420"/>
      <c r="NIS427" s="1420"/>
      <c r="NIT427" s="1420"/>
      <c r="NIU427" s="1420"/>
      <c r="NIV427" s="1420"/>
      <c r="NIW427" s="1420"/>
      <c r="NIX427" s="1420"/>
      <c r="NIY427" s="1420"/>
      <c r="NIZ427" s="1420"/>
      <c r="NJA427" s="1420"/>
      <c r="NJB427" s="1420"/>
      <c r="NJC427" s="1420"/>
      <c r="NJD427" s="1420"/>
      <c r="NJE427" s="1420"/>
      <c r="NJF427" s="1420"/>
      <c r="NJG427" s="1420"/>
      <c r="NJH427" s="1420"/>
      <c r="NJI427" s="1420"/>
      <c r="NJJ427" s="1420"/>
      <c r="NJK427" s="1420"/>
      <c r="NJL427" s="1420"/>
      <c r="NJM427" s="1420"/>
      <c r="NJN427" s="1420"/>
      <c r="NJO427" s="1420"/>
      <c r="NJP427" s="1420"/>
      <c r="NJQ427" s="1420"/>
      <c r="NJR427" s="1420"/>
      <c r="NJS427" s="1420"/>
      <c r="NJT427" s="1420"/>
      <c r="NJU427" s="1420"/>
      <c r="NJV427" s="1420"/>
      <c r="NJW427" s="1420"/>
      <c r="NJX427" s="1420"/>
      <c r="NJY427" s="1420"/>
      <c r="NJZ427" s="1420"/>
      <c r="NKA427" s="1420"/>
      <c r="NKB427" s="1420"/>
      <c r="NKC427" s="1420"/>
      <c r="NKD427" s="1420"/>
      <c r="NKE427" s="1420"/>
      <c r="NKF427" s="1420"/>
      <c r="NKG427" s="1420"/>
      <c r="NKH427" s="1420"/>
      <c r="NKI427" s="1420"/>
      <c r="NKJ427" s="1420"/>
      <c r="NKK427" s="1420"/>
      <c r="NKL427" s="1420"/>
      <c r="NKM427" s="1420"/>
      <c r="NKN427" s="1420"/>
      <c r="NKO427" s="1420"/>
      <c r="NKP427" s="1420"/>
      <c r="NKQ427" s="1420"/>
      <c r="NKR427" s="1420"/>
      <c r="NKS427" s="1420"/>
      <c r="NKT427" s="1420"/>
      <c r="NKU427" s="1420"/>
      <c r="NKV427" s="1420"/>
      <c r="NKW427" s="1420"/>
      <c r="NKX427" s="1420"/>
      <c r="NKY427" s="1420"/>
      <c r="NKZ427" s="1420"/>
      <c r="NLA427" s="1420"/>
      <c r="NLB427" s="1420"/>
      <c r="NLC427" s="1420"/>
      <c r="NLD427" s="1420"/>
      <c r="NLE427" s="1420"/>
      <c r="NLF427" s="1420"/>
      <c r="NLG427" s="1420"/>
      <c r="NLH427" s="1420"/>
      <c r="NLI427" s="1420"/>
      <c r="NLJ427" s="1420"/>
      <c r="NLK427" s="1420"/>
      <c r="NLL427" s="1420"/>
      <c r="NLM427" s="1420"/>
      <c r="NLN427" s="1420"/>
      <c r="NLO427" s="1420"/>
      <c r="NLP427" s="1420"/>
      <c r="NLQ427" s="1420"/>
      <c r="NLR427" s="1420"/>
      <c r="NLS427" s="1420"/>
      <c r="NLT427" s="1420"/>
      <c r="NLU427" s="1420"/>
      <c r="NLV427" s="1420"/>
      <c r="NLW427" s="1420"/>
      <c r="NLX427" s="1420"/>
      <c r="NLY427" s="1420"/>
      <c r="NLZ427" s="1420"/>
      <c r="NMA427" s="1420"/>
      <c r="NMB427" s="1420"/>
      <c r="NMC427" s="1420"/>
      <c r="NMD427" s="1420"/>
      <c r="NME427" s="1420"/>
      <c r="NMF427" s="1420"/>
      <c r="NMG427" s="1420"/>
      <c r="NMH427" s="1420"/>
      <c r="NMI427" s="1420"/>
      <c r="NMJ427" s="1420"/>
      <c r="NMK427" s="1420"/>
      <c r="NML427" s="1420"/>
      <c r="NMM427" s="1420"/>
      <c r="NMN427" s="1420"/>
      <c r="NMO427" s="1420"/>
      <c r="NMP427" s="1420"/>
      <c r="NMQ427" s="1420"/>
      <c r="NMR427" s="1420"/>
      <c r="NMS427" s="1420"/>
      <c r="NMT427" s="1420"/>
      <c r="NMU427" s="1420"/>
      <c r="NMV427" s="1420"/>
      <c r="NMW427" s="1420"/>
      <c r="NMX427" s="1420"/>
      <c r="NMY427" s="1420"/>
      <c r="NMZ427" s="1420"/>
      <c r="NNA427" s="1420"/>
      <c r="NNB427" s="1420"/>
      <c r="NNC427" s="1420"/>
      <c r="NND427" s="1420"/>
      <c r="NNE427" s="1420"/>
      <c r="NNF427" s="1420"/>
      <c r="NNG427" s="1420"/>
      <c r="NNH427" s="1420"/>
      <c r="NNI427" s="1420"/>
      <c r="NNJ427" s="1420"/>
      <c r="NNK427" s="1420"/>
      <c r="NNL427" s="1420"/>
      <c r="NNM427" s="1420"/>
      <c r="NNN427" s="1420"/>
      <c r="NNO427" s="1420"/>
      <c r="NNP427" s="1420"/>
      <c r="NNQ427" s="1420"/>
      <c r="NNR427" s="1420"/>
      <c r="NNS427" s="1420"/>
      <c r="NNT427" s="1420"/>
      <c r="NNU427" s="1420"/>
      <c r="NNV427" s="1420"/>
      <c r="NNW427" s="1420"/>
      <c r="NNX427" s="1420"/>
      <c r="NNY427" s="1420"/>
      <c r="NNZ427" s="1420"/>
      <c r="NOA427" s="1420"/>
      <c r="NOB427" s="1420"/>
      <c r="NOC427" s="1420"/>
      <c r="NOD427" s="1420"/>
      <c r="NOE427" s="1420"/>
      <c r="NOF427" s="1420"/>
      <c r="NOG427" s="1420"/>
      <c r="NOH427" s="1420"/>
      <c r="NOI427" s="1420"/>
      <c r="NOJ427" s="1420"/>
      <c r="NOK427" s="1420"/>
      <c r="NOL427" s="1420"/>
      <c r="NOM427" s="1420"/>
      <c r="NON427" s="1420"/>
      <c r="NOO427" s="1420"/>
      <c r="NOP427" s="1420"/>
      <c r="NOQ427" s="1420"/>
      <c r="NOR427" s="1420"/>
      <c r="NOS427" s="1420"/>
      <c r="NOT427" s="1420"/>
      <c r="NOU427" s="1420"/>
      <c r="NOV427" s="1420"/>
      <c r="NOW427" s="1420"/>
      <c r="NOX427" s="1420"/>
      <c r="NOY427" s="1420"/>
      <c r="NOZ427" s="1420"/>
      <c r="NPA427" s="1420"/>
      <c r="NPB427" s="1420"/>
      <c r="NPC427" s="1420"/>
      <c r="NPD427" s="1420"/>
      <c r="NPE427" s="1420"/>
      <c r="NPF427" s="1420"/>
      <c r="NPG427" s="1420"/>
      <c r="NPH427" s="1420"/>
      <c r="NPI427" s="1420"/>
      <c r="NPJ427" s="1420"/>
      <c r="NPK427" s="1420"/>
      <c r="NPL427" s="1420"/>
      <c r="NPM427" s="1420"/>
      <c r="NPN427" s="1420"/>
      <c r="NPO427" s="1420"/>
      <c r="NPP427" s="1420"/>
      <c r="NPQ427" s="1420"/>
      <c r="NPR427" s="1420"/>
      <c r="NPS427" s="1420"/>
      <c r="NPT427" s="1420"/>
      <c r="NPU427" s="1420"/>
      <c r="NPV427" s="1420"/>
      <c r="NPW427" s="1420"/>
      <c r="NPX427" s="1420"/>
      <c r="NPY427" s="1420"/>
      <c r="NPZ427" s="1420"/>
      <c r="NQA427" s="1420"/>
      <c r="NQB427" s="1420"/>
      <c r="NQC427" s="1420"/>
      <c r="NQD427" s="1420"/>
      <c r="NQE427" s="1420"/>
      <c r="NQF427" s="1420"/>
      <c r="NQG427" s="1420"/>
      <c r="NQH427" s="1420"/>
      <c r="NQI427" s="1420"/>
      <c r="NQJ427" s="1420"/>
      <c r="NQK427" s="1420"/>
      <c r="NQL427" s="1420"/>
      <c r="NQM427" s="1420"/>
      <c r="NQN427" s="1420"/>
      <c r="NQO427" s="1420"/>
      <c r="NQP427" s="1420"/>
      <c r="NQQ427" s="1420"/>
      <c r="NQR427" s="1420"/>
      <c r="NQS427" s="1420"/>
      <c r="NQT427" s="1420"/>
      <c r="NQU427" s="1420"/>
      <c r="NQV427" s="1420"/>
      <c r="NQW427" s="1420"/>
      <c r="NQX427" s="1420"/>
      <c r="NQY427" s="1420"/>
      <c r="NQZ427" s="1420"/>
      <c r="NRA427" s="1420"/>
      <c r="NRB427" s="1420"/>
      <c r="NRC427" s="1420"/>
      <c r="NRD427" s="1420"/>
      <c r="NRE427" s="1420"/>
      <c r="NRF427" s="1420"/>
      <c r="NRG427" s="1420"/>
      <c r="NRH427" s="1420"/>
      <c r="NRI427" s="1420"/>
      <c r="NRJ427" s="1420"/>
      <c r="NRK427" s="1420"/>
      <c r="NRL427" s="1420"/>
      <c r="NRM427" s="1420"/>
      <c r="NRN427" s="1420"/>
      <c r="NRO427" s="1420"/>
      <c r="NRP427" s="1420"/>
      <c r="NRQ427" s="1420"/>
      <c r="NRR427" s="1420"/>
      <c r="NRS427" s="1420"/>
      <c r="NRT427" s="1420"/>
      <c r="NRU427" s="1420"/>
      <c r="NRV427" s="1420"/>
      <c r="NRW427" s="1420"/>
      <c r="NRX427" s="1420"/>
      <c r="NRY427" s="1420"/>
      <c r="NRZ427" s="1420"/>
      <c r="NSA427" s="1420"/>
      <c r="NSB427" s="1420"/>
      <c r="NSC427" s="1420"/>
      <c r="NSD427" s="1420"/>
      <c r="NSE427" s="1420"/>
      <c r="NSF427" s="1420"/>
      <c r="NSG427" s="1420"/>
      <c r="NSH427" s="1420"/>
      <c r="NSI427" s="1420"/>
      <c r="NSJ427" s="1420"/>
      <c r="NSK427" s="1420"/>
      <c r="NSL427" s="1420"/>
      <c r="NSM427" s="1420"/>
      <c r="NSN427" s="1420"/>
      <c r="NSO427" s="1420"/>
      <c r="NSP427" s="1420"/>
      <c r="NSQ427" s="1420"/>
      <c r="NSR427" s="1420"/>
      <c r="NSS427" s="1420"/>
      <c r="NST427" s="1420"/>
      <c r="NSU427" s="1420"/>
      <c r="NSV427" s="1420"/>
      <c r="NSW427" s="1420"/>
      <c r="NSX427" s="1420"/>
      <c r="NSY427" s="1420"/>
      <c r="NSZ427" s="1420"/>
      <c r="NTA427" s="1420"/>
      <c r="NTB427" s="1420"/>
      <c r="NTC427" s="1420"/>
      <c r="NTD427" s="1420"/>
      <c r="NTE427" s="1420"/>
      <c r="NTF427" s="1420"/>
      <c r="NTG427" s="1420"/>
      <c r="NTH427" s="1420"/>
      <c r="NTI427" s="1420"/>
      <c r="NTJ427" s="1420"/>
      <c r="NTK427" s="1420"/>
      <c r="NTL427" s="1420"/>
      <c r="NTM427" s="1420"/>
      <c r="NTN427" s="1420"/>
      <c r="NTO427" s="1420"/>
      <c r="NTP427" s="1420"/>
      <c r="NTQ427" s="1420"/>
      <c r="NTR427" s="1420"/>
      <c r="NTS427" s="1420"/>
      <c r="NTT427" s="1420"/>
      <c r="NTU427" s="1420"/>
      <c r="NTV427" s="1420"/>
      <c r="NTW427" s="1420"/>
      <c r="NTX427" s="1420"/>
      <c r="NTY427" s="1420"/>
      <c r="NTZ427" s="1420"/>
      <c r="NUA427" s="1420"/>
      <c r="NUB427" s="1420"/>
      <c r="NUC427" s="1420"/>
      <c r="NUD427" s="1420"/>
      <c r="NUE427" s="1420"/>
      <c r="NUF427" s="1420"/>
      <c r="NUG427" s="1420"/>
      <c r="NUH427" s="1420"/>
      <c r="NUI427" s="1420"/>
      <c r="NUJ427" s="1420"/>
      <c r="NUK427" s="1420"/>
      <c r="NUL427" s="1420"/>
      <c r="NUM427" s="1420"/>
      <c r="NUN427" s="1420"/>
      <c r="NUO427" s="1420"/>
      <c r="NUP427" s="1420"/>
      <c r="NUQ427" s="1420"/>
      <c r="NUR427" s="1420"/>
      <c r="NUS427" s="1420"/>
      <c r="NUT427" s="1420"/>
      <c r="NUU427" s="1420"/>
      <c r="NUV427" s="1420"/>
      <c r="NUW427" s="1420"/>
      <c r="NUX427" s="1420"/>
      <c r="NUY427" s="1420"/>
      <c r="NUZ427" s="1420"/>
      <c r="NVA427" s="1420"/>
      <c r="NVB427" s="1420"/>
      <c r="NVC427" s="1420"/>
      <c r="NVD427" s="1420"/>
      <c r="NVE427" s="1420"/>
      <c r="NVF427" s="1420"/>
      <c r="NVG427" s="1420"/>
      <c r="NVH427" s="1420"/>
      <c r="NVI427" s="1420"/>
      <c r="NVJ427" s="1420"/>
      <c r="NVK427" s="1420"/>
      <c r="NVL427" s="1420"/>
      <c r="NVM427" s="1420"/>
      <c r="NVN427" s="1420"/>
      <c r="NVO427" s="1420"/>
      <c r="NVP427" s="1420"/>
      <c r="NVQ427" s="1420"/>
      <c r="NVR427" s="1420"/>
      <c r="NVS427" s="1420"/>
      <c r="NVT427" s="1420"/>
      <c r="NVU427" s="1420"/>
      <c r="NVV427" s="1420"/>
      <c r="NVW427" s="1420"/>
      <c r="NVX427" s="1420"/>
      <c r="NVY427" s="1420"/>
      <c r="NVZ427" s="1420"/>
      <c r="NWA427" s="1420"/>
      <c r="NWB427" s="1420"/>
      <c r="NWC427" s="1420"/>
      <c r="NWD427" s="1420"/>
      <c r="NWE427" s="1420"/>
      <c r="NWF427" s="1420"/>
      <c r="NWG427" s="1420"/>
      <c r="NWH427" s="1420"/>
      <c r="NWI427" s="1420"/>
      <c r="NWJ427" s="1420"/>
      <c r="NWK427" s="1420"/>
      <c r="NWL427" s="1420"/>
      <c r="NWM427" s="1420"/>
      <c r="NWN427" s="1420"/>
      <c r="NWO427" s="1420"/>
      <c r="NWP427" s="1420"/>
      <c r="NWQ427" s="1420"/>
      <c r="NWR427" s="1420"/>
      <c r="NWS427" s="1420"/>
      <c r="NWT427" s="1420"/>
      <c r="NWU427" s="1420"/>
      <c r="NWV427" s="1420"/>
      <c r="NWW427" s="1420"/>
      <c r="NWX427" s="1420"/>
      <c r="NWY427" s="1420"/>
      <c r="NWZ427" s="1420"/>
      <c r="NXA427" s="1420"/>
      <c r="NXB427" s="1420"/>
      <c r="NXC427" s="1420"/>
      <c r="NXD427" s="1420"/>
      <c r="NXE427" s="1420"/>
      <c r="NXF427" s="1420"/>
      <c r="NXG427" s="1420"/>
      <c r="NXH427" s="1420"/>
      <c r="NXI427" s="1420"/>
      <c r="NXJ427" s="1420"/>
      <c r="NXK427" s="1420"/>
      <c r="NXL427" s="1420"/>
      <c r="NXM427" s="1420"/>
      <c r="NXN427" s="1420"/>
      <c r="NXO427" s="1420"/>
      <c r="NXP427" s="1420"/>
      <c r="NXQ427" s="1420"/>
      <c r="NXR427" s="1420"/>
      <c r="NXS427" s="1420"/>
      <c r="NXT427" s="1420"/>
      <c r="NXU427" s="1420"/>
      <c r="NXV427" s="1420"/>
      <c r="NXW427" s="1420"/>
      <c r="NXX427" s="1420"/>
      <c r="NXY427" s="1420"/>
      <c r="NXZ427" s="1420"/>
      <c r="NYA427" s="1420"/>
      <c r="NYB427" s="1420"/>
      <c r="NYC427" s="1420"/>
      <c r="NYD427" s="1420"/>
      <c r="NYE427" s="1420"/>
      <c r="NYF427" s="1420"/>
      <c r="NYG427" s="1420"/>
      <c r="NYH427" s="1420"/>
      <c r="NYI427" s="1420"/>
      <c r="NYJ427" s="1420"/>
      <c r="NYK427" s="1420"/>
      <c r="NYL427" s="1420"/>
      <c r="NYM427" s="1420"/>
      <c r="NYN427" s="1420"/>
      <c r="NYO427" s="1420"/>
      <c r="NYP427" s="1420"/>
      <c r="NYQ427" s="1420"/>
      <c r="NYR427" s="1420"/>
      <c r="NYS427" s="1420"/>
      <c r="NYT427" s="1420"/>
      <c r="NYU427" s="1420"/>
      <c r="NYV427" s="1420"/>
      <c r="NYW427" s="1420"/>
      <c r="NYX427" s="1420"/>
      <c r="NYY427" s="1420"/>
      <c r="NYZ427" s="1420"/>
      <c r="NZA427" s="1420"/>
      <c r="NZB427" s="1420"/>
      <c r="NZC427" s="1420"/>
      <c r="NZD427" s="1420"/>
      <c r="NZE427" s="1420"/>
      <c r="NZF427" s="1420"/>
      <c r="NZG427" s="1420"/>
      <c r="NZH427" s="1420"/>
      <c r="NZI427" s="1420"/>
      <c r="NZJ427" s="1420"/>
      <c r="NZK427" s="1420"/>
      <c r="NZL427" s="1420"/>
      <c r="NZM427" s="1420"/>
      <c r="NZN427" s="1420"/>
      <c r="NZO427" s="1420"/>
      <c r="NZP427" s="1420"/>
      <c r="NZQ427" s="1420"/>
      <c r="NZR427" s="1420"/>
      <c r="NZS427" s="1420"/>
      <c r="NZT427" s="1420"/>
      <c r="NZU427" s="1420"/>
      <c r="NZV427" s="1420"/>
      <c r="NZW427" s="1420"/>
      <c r="NZX427" s="1420"/>
      <c r="NZY427" s="1420"/>
      <c r="NZZ427" s="1420"/>
      <c r="OAA427" s="1420"/>
      <c r="OAB427" s="1420"/>
      <c r="OAC427" s="1420"/>
      <c r="OAD427" s="1420"/>
      <c r="OAE427" s="1420"/>
      <c r="OAF427" s="1420"/>
      <c r="OAG427" s="1420"/>
      <c r="OAH427" s="1420"/>
      <c r="OAI427" s="1420"/>
      <c r="OAJ427" s="1420"/>
      <c r="OAK427" s="1420"/>
      <c r="OAL427" s="1420"/>
      <c r="OAM427" s="1420"/>
      <c r="OAN427" s="1420"/>
      <c r="OAO427" s="1420"/>
      <c r="OAP427" s="1420"/>
      <c r="OAQ427" s="1420"/>
      <c r="OAR427" s="1420"/>
      <c r="OAS427" s="1420"/>
      <c r="OAT427" s="1420"/>
      <c r="OAU427" s="1420"/>
      <c r="OAV427" s="1420"/>
      <c r="OAW427" s="1420"/>
      <c r="OAX427" s="1420"/>
      <c r="OAY427" s="1420"/>
      <c r="OAZ427" s="1420"/>
      <c r="OBA427" s="1420"/>
      <c r="OBB427" s="1420"/>
      <c r="OBC427" s="1420"/>
      <c r="OBD427" s="1420"/>
      <c r="OBE427" s="1420"/>
      <c r="OBF427" s="1420"/>
      <c r="OBG427" s="1420"/>
      <c r="OBH427" s="1420"/>
      <c r="OBI427" s="1420"/>
      <c r="OBJ427" s="1420"/>
      <c r="OBK427" s="1420"/>
      <c r="OBL427" s="1420"/>
      <c r="OBM427" s="1420"/>
      <c r="OBN427" s="1420"/>
      <c r="OBO427" s="1420"/>
      <c r="OBP427" s="1420"/>
      <c r="OBQ427" s="1420"/>
      <c r="OBR427" s="1420"/>
      <c r="OBS427" s="1420"/>
      <c r="OBT427" s="1420"/>
      <c r="OBU427" s="1420"/>
      <c r="OBV427" s="1420"/>
      <c r="OBW427" s="1420"/>
      <c r="OBX427" s="1420"/>
      <c r="OBY427" s="1420"/>
      <c r="OBZ427" s="1420"/>
      <c r="OCA427" s="1420"/>
      <c r="OCB427" s="1420"/>
      <c r="OCC427" s="1420"/>
      <c r="OCD427" s="1420"/>
      <c r="OCE427" s="1420"/>
      <c r="OCF427" s="1420"/>
      <c r="OCG427" s="1420"/>
      <c r="OCH427" s="1420"/>
      <c r="OCI427" s="1420"/>
      <c r="OCJ427" s="1420"/>
      <c r="OCK427" s="1420"/>
      <c r="OCL427" s="1420"/>
      <c r="OCM427" s="1420"/>
      <c r="OCN427" s="1420"/>
      <c r="OCO427" s="1420"/>
      <c r="OCP427" s="1420"/>
      <c r="OCQ427" s="1420"/>
      <c r="OCR427" s="1420"/>
      <c r="OCS427" s="1420"/>
      <c r="OCT427" s="1420"/>
      <c r="OCU427" s="1420"/>
      <c r="OCV427" s="1420"/>
      <c r="OCW427" s="1420"/>
      <c r="OCX427" s="1420"/>
      <c r="OCY427" s="1420"/>
      <c r="OCZ427" s="1420"/>
      <c r="ODA427" s="1420"/>
      <c r="ODB427" s="1420"/>
      <c r="ODC427" s="1420"/>
      <c r="ODD427" s="1420"/>
      <c r="ODE427" s="1420"/>
      <c r="ODF427" s="1420"/>
      <c r="ODG427" s="1420"/>
      <c r="ODH427" s="1420"/>
      <c r="ODI427" s="1420"/>
      <c r="ODJ427" s="1420"/>
      <c r="ODK427" s="1420"/>
      <c r="ODL427" s="1420"/>
      <c r="ODM427" s="1420"/>
      <c r="ODN427" s="1420"/>
      <c r="ODO427" s="1420"/>
      <c r="ODP427" s="1420"/>
      <c r="ODQ427" s="1420"/>
      <c r="ODR427" s="1420"/>
      <c r="ODS427" s="1420"/>
      <c r="ODT427" s="1420"/>
      <c r="ODU427" s="1420"/>
      <c r="ODV427" s="1420"/>
      <c r="ODW427" s="1420"/>
      <c r="ODX427" s="1420"/>
      <c r="ODY427" s="1420"/>
      <c r="ODZ427" s="1420"/>
      <c r="OEA427" s="1420"/>
      <c r="OEB427" s="1420"/>
      <c r="OEC427" s="1420"/>
      <c r="OED427" s="1420"/>
      <c r="OEE427" s="1420"/>
      <c r="OEF427" s="1420"/>
      <c r="OEG427" s="1420"/>
      <c r="OEH427" s="1420"/>
      <c r="OEI427" s="1420"/>
      <c r="OEJ427" s="1420"/>
      <c r="OEK427" s="1420"/>
      <c r="OEL427" s="1420"/>
      <c r="OEM427" s="1420"/>
      <c r="OEN427" s="1420"/>
      <c r="OEO427" s="1420"/>
      <c r="OEP427" s="1420"/>
      <c r="OEQ427" s="1420"/>
      <c r="OER427" s="1420"/>
      <c r="OES427" s="1420"/>
      <c r="OET427" s="1420"/>
      <c r="OEU427" s="1420"/>
      <c r="OEV427" s="1420"/>
      <c r="OEW427" s="1420"/>
      <c r="OEX427" s="1420"/>
      <c r="OEY427" s="1420"/>
      <c r="OEZ427" s="1420"/>
      <c r="OFA427" s="1420"/>
      <c r="OFB427" s="1420"/>
      <c r="OFC427" s="1420"/>
      <c r="OFD427" s="1420"/>
      <c r="OFE427" s="1420"/>
      <c r="OFF427" s="1420"/>
      <c r="OFG427" s="1420"/>
      <c r="OFH427" s="1420"/>
      <c r="OFI427" s="1420"/>
      <c r="OFJ427" s="1420"/>
      <c r="OFK427" s="1420"/>
      <c r="OFL427" s="1420"/>
      <c r="OFM427" s="1420"/>
      <c r="OFN427" s="1420"/>
      <c r="OFO427" s="1420"/>
      <c r="OFP427" s="1420"/>
      <c r="OFQ427" s="1420"/>
      <c r="OFR427" s="1420"/>
      <c r="OFS427" s="1420"/>
      <c r="OFT427" s="1420"/>
      <c r="OFU427" s="1420"/>
      <c r="OFV427" s="1420"/>
      <c r="OFW427" s="1420"/>
      <c r="OFX427" s="1420"/>
      <c r="OFY427" s="1420"/>
      <c r="OFZ427" s="1420"/>
      <c r="OGA427" s="1420"/>
      <c r="OGB427" s="1420"/>
      <c r="OGC427" s="1420"/>
      <c r="OGD427" s="1420"/>
      <c r="OGE427" s="1420"/>
      <c r="OGF427" s="1420"/>
      <c r="OGG427" s="1420"/>
      <c r="OGH427" s="1420"/>
      <c r="OGI427" s="1420"/>
      <c r="OGJ427" s="1420"/>
      <c r="OGK427" s="1420"/>
      <c r="OGL427" s="1420"/>
      <c r="OGM427" s="1420"/>
      <c r="OGN427" s="1420"/>
      <c r="OGO427" s="1420"/>
      <c r="OGP427" s="1420"/>
      <c r="OGQ427" s="1420"/>
      <c r="OGR427" s="1420"/>
      <c r="OGS427" s="1420"/>
      <c r="OGT427" s="1420"/>
      <c r="OGU427" s="1420"/>
      <c r="OGV427" s="1420"/>
      <c r="OGW427" s="1420"/>
      <c r="OGX427" s="1420"/>
      <c r="OGY427" s="1420"/>
      <c r="OGZ427" s="1420"/>
      <c r="OHA427" s="1420"/>
      <c r="OHB427" s="1420"/>
      <c r="OHC427" s="1420"/>
      <c r="OHD427" s="1420"/>
      <c r="OHE427" s="1420"/>
      <c r="OHF427" s="1420"/>
      <c r="OHG427" s="1420"/>
      <c r="OHH427" s="1420"/>
      <c r="OHI427" s="1420"/>
      <c r="OHJ427" s="1420"/>
      <c r="OHK427" s="1420"/>
      <c r="OHL427" s="1420"/>
      <c r="OHM427" s="1420"/>
      <c r="OHN427" s="1420"/>
      <c r="OHO427" s="1420"/>
      <c r="OHP427" s="1420"/>
      <c r="OHQ427" s="1420"/>
      <c r="OHR427" s="1420"/>
      <c r="OHS427" s="1420"/>
      <c r="OHT427" s="1420"/>
      <c r="OHU427" s="1420"/>
      <c r="OHV427" s="1420"/>
      <c r="OHW427" s="1420"/>
      <c r="OHX427" s="1420"/>
      <c r="OHY427" s="1420"/>
      <c r="OHZ427" s="1420"/>
      <c r="OIA427" s="1420"/>
      <c r="OIB427" s="1420"/>
      <c r="OIC427" s="1420"/>
      <c r="OID427" s="1420"/>
      <c r="OIE427" s="1420"/>
      <c r="OIF427" s="1420"/>
      <c r="OIG427" s="1420"/>
      <c r="OIH427" s="1420"/>
      <c r="OII427" s="1420"/>
      <c r="OIJ427" s="1420"/>
      <c r="OIK427" s="1420"/>
      <c r="OIL427" s="1420"/>
      <c r="OIM427" s="1420"/>
      <c r="OIN427" s="1420"/>
      <c r="OIO427" s="1420"/>
      <c r="OIP427" s="1420"/>
      <c r="OIQ427" s="1420"/>
      <c r="OIR427" s="1420"/>
      <c r="OIS427" s="1420"/>
      <c r="OIT427" s="1420"/>
      <c r="OIU427" s="1420"/>
      <c r="OIV427" s="1420"/>
      <c r="OIW427" s="1420"/>
      <c r="OIX427" s="1420"/>
      <c r="OIY427" s="1420"/>
      <c r="OIZ427" s="1420"/>
      <c r="OJA427" s="1420"/>
      <c r="OJB427" s="1420"/>
      <c r="OJC427" s="1420"/>
      <c r="OJD427" s="1420"/>
      <c r="OJE427" s="1420"/>
      <c r="OJF427" s="1420"/>
      <c r="OJG427" s="1420"/>
      <c r="OJH427" s="1420"/>
      <c r="OJI427" s="1420"/>
      <c r="OJJ427" s="1420"/>
      <c r="OJK427" s="1420"/>
      <c r="OJL427" s="1420"/>
      <c r="OJM427" s="1420"/>
      <c r="OJN427" s="1420"/>
      <c r="OJO427" s="1420"/>
      <c r="OJP427" s="1420"/>
      <c r="OJQ427" s="1420"/>
      <c r="OJR427" s="1420"/>
      <c r="OJS427" s="1420"/>
      <c r="OJT427" s="1420"/>
      <c r="OJU427" s="1420"/>
      <c r="OJV427" s="1420"/>
      <c r="OJW427" s="1420"/>
      <c r="OJX427" s="1420"/>
      <c r="OJY427" s="1420"/>
      <c r="OJZ427" s="1420"/>
      <c r="OKA427" s="1420"/>
      <c r="OKB427" s="1420"/>
      <c r="OKC427" s="1420"/>
      <c r="OKD427" s="1420"/>
      <c r="OKE427" s="1420"/>
      <c r="OKF427" s="1420"/>
      <c r="OKG427" s="1420"/>
      <c r="OKH427" s="1420"/>
      <c r="OKI427" s="1420"/>
      <c r="OKJ427" s="1420"/>
      <c r="OKK427" s="1420"/>
      <c r="OKL427" s="1420"/>
      <c r="OKM427" s="1420"/>
      <c r="OKN427" s="1420"/>
      <c r="OKO427" s="1420"/>
      <c r="OKP427" s="1420"/>
      <c r="OKQ427" s="1420"/>
      <c r="OKR427" s="1420"/>
      <c r="OKS427" s="1420"/>
      <c r="OKT427" s="1420"/>
      <c r="OKU427" s="1420"/>
      <c r="OKV427" s="1420"/>
      <c r="OKW427" s="1420"/>
      <c r="OKX427" s="1420"/>
      <c r="OKY427" s="1420"/>
      <c r="OKZ427" s="1420"/>
      <c r="OLA427" s="1420"/>
      <c r="OLB427" s="1420"/>
      <c r="OLC427" s="1420"/>
      <c r="OLD427" s="1420"/>
      <c r="OLE427" s="1420"/>
      <c r="OLF427" s="1420"/>
      <c r="OLG427" s="1420"/>
      <c r="OLH427" s="1420"/>
      <c r="OLI427" s="1420"/>
      <c r="OLJ427" s="1420"/>
      <c r="OLK427" s="1420"/>
      <c r="OLL427" s="1420"/>
      <c r="OLM427" s="1420"/>
      <c r="OLN427" s="1420"/>
      <c r="OLO427" s="1420"/>
      <c r="OLP427" s="1420"/>
      <c r="OLQ427" s="1420"/>
      <c r="OLR427" s="1420"/>
      <c r="OLS427" s="1420"/>
      <c r="OLT427" s="1420"/>
      <c r="OLU427" s="1420"/>
      <c r="OLV427" s="1420"/>
      <c r="OLW427" s="1420"/>
      <c r="OLX427" s="1420"/>
      <c r="OLY427" s="1420"/>
      <c r="OLZ427" s="1420"/>
      <c r="OMA427" s="1420"/>
      <c r="OMB427" s="1420"/>
      <c r="OMC427" s="1420"/>
      <c r="OMD427" s="1420"/>
      <c r="OME427" s="1420"/>
      <c r="OMF427" s="1420"/>
      <c r="OMG427" s="1420"/>
      <c r="OMH427" s="1420"/>
      <c r="OMI427" s="1420"/>
      <c r="OMJ427" s="1420"/>
      <c r="OMK427" s="1420"/>
      <c r="OML427" s="1420"/>
      <c r="OMM427" s="1420"/>
      <c r="OMN427" s="1420"/>
      <c r="OMO427" s="1420"/>
      <c r="OMP427" s="1420"/>
      <c r="OMQ427" s="1420"/>
      <c r="OMR427" s="1420"/>
      <c r="OMS427" s="1420"/>
      <c r="OMT427" s="1420"/>
      <c r="OMU427" s="1420"/>
      <c r="OMV427" s="1420"/>
      <c r="OMW427" s="1420"/>
      <c r="OMX427" s="1420"/>
      <c r="OMY427" s="1420"/>
      <c r="OMZ427" s="1420"/>
      <c r="ONA427" s="1420"/>
      <c r="ONB427" s="1420"/>
      <c r="ONC427" s="1420"/>
      <c r="OND427" s="1420"/>
      <c r="ONE427" s="1420"/>
      <c r="ONF427" s="1420"/>
      <c r="ONG427" s="1420"/>
      <c r="ONH427" s="1420"/>
      <c r="ONI427" s="1420"/>
      <c r="ONJ427" s="1420"/>
      <c r="ONK427" s="1420"/>
      <c r="ONL427" s="1420"/>
      <c r="ONM427" s="1420"/>
      <c r="ONN427" s="1420"/>
      <c r="ONO427" s="1420"/>
      <c r="ONP427" s="1420"/>
      <c r="ONQ427" s="1420"/>
      <c r="ONR427" s="1420"/>
      <c r="ONS427" s="1420"/>
      <c r="ONT427" s="1420"/>
      <c r="ONU427" s="1420"/>
      <c r="ONV427" s="1420"/>
      <c r="ONW427" s="1420"/>
      <c r="ONX427" s="1420"/>
      <c r="ONY427" s="1420"/>
      <c r="ONZ427" s="1420"/>
      <c r="OOA427" s="1420"/>
      <c r="OOB427" s="1420"/>
      <c r="OOC427" s="1420"/>
      <c r="OOD427" s="1420"/>
      <c r="OOE427" s="1420"/>
      <c r="OOF427" s="1420"/>
      <c r="OOG427" s="1420"/>
      <c r="OOH427" s="1420"/>
      <c r="OOI427" s="1420"/>
      <c r="OOJ427" s="1420"/>
      <c r="OOK427" s="1420"/>
      <c r="OOL427" s="1420"/>
      <c r="OOM427" s="1420"/>
      <c r="OON427" s="1420"/>
      <c r="OOO427" s="1420"/>
      <c r="OOP427" s="1420"/>
      <c r="OOQ427" s="1420"/>
      <c r="OOR427" s="1420"/>
      <c r="OOS427" s="1420"/>
      <c r="OOT427" s="1420"/>
      <c r="OOU427" s="1420"/>
      <c r="OOV427" s="1420"/>
      <c r="OOW427" s="1420"/>
      <c r="OOX427" s="1420"/>
      <c r="OOY427" s="1420"/>
      <c r="OOZ427" s="1420"/>
      <c r="OPA427" s="1420"/>
      <c r="OPB427" s="1420"/>
      <c r="OPC427" s="1420"/>
      <c r="OPD427" s="1420"/>
      <c r="OPE427" s="1420"/>
      <c r="OPF427" s="1420"/>
      <c r="OPG427" s="1420"/>
      <c r="OPH427" s="1420"/>
      <c r="OPI427" s="1420"/>
      <c r="OPJ427" s="1420"/>
      <c r="OPK427" s="1420"/>
      <c r="OPL427" s="1420"/>
      <c r="OPM427" s="1420"/>
      <c r="OPN427" s="1420"/>
      <c r="OPO427" s="1420"/>
      <c r="OPP427" s="1420"/>
      <c r="OPQ427" s="1420"/>
      <c r="OPR427" s="1420"/>
      <c r="OPS427" s="1420"/>
      <c r="OPT427" s="1420"/>
      <c r="OPU427" s="1420"/>
      <c r="OPV427" s="1420"/>
      <c r="OPW427" s="1420"/>
      <c r="OPX427" s="1420"/>
      <c r="OPY427" s="1420"/>
      <c r="OPZ427" s="1420"/>
      <c r="OQA427" s="1420"/>
      <c r="OQB427" s="1420"/>
      <c r="OQC427" s="1420"/>
      <c r="OQD427" s="1420"/>
      <c r="OQE427" s="1420"/>
      <c r="OQF427" s="1420"/>
      <c r="OQG427" s="1420"/>
      <c r="OQH427" s="1420"/>
      <c r="OQI427" s="1420"/>
      <c r="OQJ427" s="1420"/>
      <c r="OQK427" s="1420"/>
      <c r="OQL427" s="1420"/>
      <c r="OQM427" s="1420"/>
      <c r="OQN427" s="1420"/>
      <c r="OQO427" s="1420"/>
      <c r="OQP427" s="1420"/>
      <c r="OQQ427" s="1420"/>
      <c r="OQR427" s="1420"/>
      <c r="OQS427" s="1420"/>
      <c r="OQT427" s="1420"/>
      <c r="OQU427" s="1420"/>
      <c r="OQV427" s="1420"/>
      <c r="OQW427" s="1420"/>
      <c r="OQX427" s="1420"/>
      <c r="OQY427" s="1420"/>
      <c r="OQZ427" s="1420"/>
      <c r="ORA427" s="1420"/>
      <c r="ORB427" s="1420"/>
      <c r="ORC427" s="1420"/>
      <c r="ORD427" s="1420"/>
      <c r="ORE427" s="1420"/>
      <c r="ORF427" s="1420"/>
      <c r="ORG427" s="1420"/>
      <c r="ORH427" s="1420"/>
      <c r="ORI427" s="1420"/>
      <c r="ORJ427" s="1420"/>
      <c r="ORK427" s="1420"/>
      <c r="ORL427" s="1420"/>
      <c r="ORM427" s="1420"/>
      <c r="ORN427" s="1420"/>
      <c r="ORO427" s="1420"/>
      <c r="ORP427" s="1420"/>
      <c r="ORQ427" s="1420"/>
      <c r="ORR427" s="1420"/>
      <c r="ORS427" s="1420"/>
      <c r="ORT427" s="1420"/>
      <c r="ORU427" s="1420"/>
      <c r="ORV427" s="1420"/>
      <c r="ORW427" s="1420"/>
      <c r="ORX427" s="1420"/>
      <c r="ORY427" s="1420"/>
      <c r="ORZ427" s="1420"/>
      <c r="OSA427" s="1420"/>
      <c r="OSB427" s="1420"/>
      <c r="OSC427" s="1420"/>
      <c r="OSD427" s="1420"/>
      <c r="OSE427" s="1420"/>
      <c r="OSF427" s="1420"/>
      <c r="OSG427" s="1420"/>
      <c r="OSH427" s="1420"/>
      <c r="OSI427" s="1420"/>
      <c r="OSJ427" s="1420"/>
      <c r="OSK427" s="1420"/>
      <c r="OSL427" s="1420"/>
      <c r="OSM427" s="1420"/>
      <c r="OSN427" s="1420"/>
      <c r="OSO427" s="1420"/>
      <c r="OSP427" s="1420"/>
      <c r="OSQ427" s="1420"/>
      <c r="OSR427" s="1420"/>
      <c r="OSS427" s="1420"/>
      <c r="OST427" s="1420"/>
      <c r="OSU427" s="1420"/>
      <c r="OSV427" s="1420"/>
      <c r="OSW427" s="1420"/>
      <c r="OSX427" s="1420"/>
      <c r="OSY427" s="1420"/>
      <c r="OSZ427" s="1420"/>
      <c r="OTA427" s="1420"/>
      <c r="OTB427" s="1420"/>
      <c r="OTC427" s="1420"/>
      <c r="OTD427" s="1420"/>
      <c r="OTE427" s="1420"/>
      <c r="OTF427" s="1420"/>
      <c r="OTG427" s="1420"/>
      <c r="OTH427" s="1420"/>
      <c r="OTI427" s="1420"/>
      <c r="OTJ427" s="1420"/>
      <c r="OTK427" s="1420"/>
      <c r="OTL427" s="1420"/>
      <c r="OTM427" s="1420"/>
      <c r="OTN427" s="1420"/>
      <c r="OTO427" s="1420"/>
      <c r="OTP427" s="1420"/>
      <c r="OTQ427" s="1420"/>
      <c r="OTR427" s="1420"/>
      <c r="OTS427" s="1420"/>
      <c r="OTT427" s="1420"/>
      <c r="OTU427" s="1420"/>
      <c r="OTV427" s="1420"/>
      <c r="OTW427" s="1420"/>
      <c r="OTX427" s="1420"/>
      <c r="OTY427" s="1420"/>
      <c r="OTZ427" s="1420"/>
      <c r="OUA427" s="1420"/>
      <c r="OUB427" s="1420"/>
      <c r="OUC427" s="1420"/>
      <c r="OUD427" s="1420"/>
      <c r="OUE427" s="1420"/>
      <c r="OUF427" s="1420"/>
      <c r="OUG427" s="1420"/>
      <c r="OUH427" s="1420"/>
      <c r="OUI427" s="1420"/>
      <c r="OUJ427" s="1420"/>
      <c r="OUK427" s="1420"/>
      <c r="OUL427" s="1420"/>
      <c r="OUM427" s="1420"/>
      <c r="OUN427" s="1420"/>
      <c r="OUO427" s="1420"/>
      <c r="OUP427" s="1420"/>
      <c r="OUQ427" s="1420"/>
      <c r="OUR427" s="1420"/>
      <c r="OUS427" s="1420"/>
      <c r="OUT427" s="1420"/>
      <c r="OUU427" s="1420"/>
      <c r="OUV427" s="1420"/>
      <c r="OUW427" s="1420"/>
      <c r="OUX427" s="1420"/>
      <c r="OUY427" s="1420"/>
      <c r="OUZ427" s="1420"/>
      <c r="OVA427" s="1420"/>
      <c r="OVB427" s="1420"/>
      <c r="OVC427" s="1420"/>
      <c r="OVD427" s="1420"/>
      <c r="OVE427" s="1420"/>
      <c r="OVF427" s="1420"/>
      <c r="OVG427" s="1420"/>
      <c r="OVH427" s="1420"/>
      <c r="OVI427" s="1420"/>
      <c r="OVJ427" s="1420"/>
      <c r="OVK427" s="1420"/>
      <c r="OVL427" s="1420"/>
      <c r="OVM427" s="1420"/>
      <c r="OVN427" s="1420"/>
      <c r="OVO427" s="1420"/>
      <c r="OVP427" s="1420"/>
      <c r="OVQ427" s="1420"/>
      <c r="OVR427" s="1420"/>
      <c r="OVS427" s="1420"/>
      <c r="OVT427" s="1420"/>
      <c r="OVU427" s="1420"/>
      <c r="OVV427" s="1420"/>
      <c r="OVW427" s="1420"/>
      <c r="OVX427" s="1420"/>
      <c r="OVY427" s="1420"/>
      <c r="OVZ427" s="1420"/>
      <c r="OWA427" s="1420"/>
      <c r="OWB427" s="1420"/>
      <c r="OWC427" s="1420"/>
      <c r="OWD427" s="1420"/>
      <c r="OWE427" s="1420"/>
      <c r="OWF427" s="1420"/>
      <c r="OWG427" s="1420"/>
      <c r="OWH427" s="1420"/>
      <c r="OWI427" s="1420"/>
      <c r="OWJ427" s="1420"/>
      <c r="OWK427" s="1420"/>
      <c r="OWL427" s="1420"/>
      <c r="OWM427" s="1420"/>
      <c r="OWN427" s="1420"/>
      <c r="OWO427" s="1420"/>
      <c r="OWP427" s="1420"/>
      <c r="OWQ427" s="1420"/>
      <c r="OWR427" s="1420"/>
      <c r="OWS427" s="1420"/>
      <c r="OWT427" s="1420"/>
      <c r="OWU427" s="1420"/>
      <c r="OWV427" s="1420"/>
      <c r="OWW427" s="1420"/>
      <c r="OWX427" s="1420"/>
      <c r="OWY427" s="1420"/>
      <c r="OWZ427" s="1420"/>
      <c r="OXA427" s="1420"/>
      <c r="OXB427" s="1420"/>
      <c r="OXC427" s="1420"/>
      <c r="OXD427" s="1420"/>
      <c r="OXE427" s="1420"/>
      <c r="OXF427" s="1420"/>
      <c r="OXG427" s="1420"/>
      <c r="OXH427" s="1420"/>
      <c r="OXI427" s="1420"/>
      <c r="OXJ427" s="1420"/>
      <c r="OXK427" s="1420"/>
      <c r="OXL427" s="1420"/>
      <c r="OXM427" s="1420"/>
      <c r="OXN427" s="1420"/>
      <c r="OXO427" s="1420"/>
      <c r="OXP427" s="1420"/>
      <c r="OXQ427" s="1420"/>
      <c r="OXR427" s="1420"/>
      <c r="OXS427" s="1420"/>
      <c r="OXT427" s="1420"/>
      <c r="OXU427" s="1420"/>
      <c r="OXV427" s="1420"/>
      <c r="OXW427" s="1420"/>
      <c r="OXX427" s="1420"/>
      <c r="OXY427" s="1420"/>
      <c r="OXZ427" s="1420"/>
      <c r="OYA427" s="1420"/>
      <c r="OYB427" s="1420"/>
      <c r="OYC427" s="1420"/>
      <c r="OYD427" s="1420"/>
      <c r="OYE427" s="1420"/>
      <c r="OYF427" s="1420"/>
      <c r="OYG427" s="1420"/>
      <c r="OYH427" s="1420"/>
      <c r="OYI427" s="1420"/>
      <c r="OYJ427" s="1420"/>
      <c r="OYK427" s="1420"/>
      <c r="OYL427" s="1420"/>
      <c r="OYM427" s="1420"/>
      <c r="OYN427" s="1420"/>
      <c r="OYO427" s="1420"/>
      <c r="OYP427" s="1420"/>
      <c r="OYQ427" s="1420"/>
      <c r="OYR427" s="1420"/>
      <c r="OYS427" s="1420"/>
      <c r="OYT427" s="1420"/>
      <c r="OYU427" s="1420"/>
      <c r="OYV427" s="1420"/>
      <c r="OYW427" s="1420"/>
      <c r="OYX427" s="1420"/>
      <c r="OYY427" s="1420"/>
      <c r="OYZ427" s="1420"/>
      <c r="OZA427" s="1420"/>
      <c r="OZB427" s="1420"/>
      <c r="OZC427" s="1420"/>
      <c r="OZD427" s="1420"/>
      <c r="OZE427" s="1420"/>
      <c r="OZF427" s="1420"/>
      <c r="OZG427" s="1420"/>
      <c r="OZH427" s="1420"/>
      <c r="OZI427" s="1420"/>
      <c r="OZJ427" s="1420"/>
      <c r="OZK427" s="1420"/>
      <c r="OZL427" s="1420"/>
      <c r="OZM427" s="1420"/>
      <c r="OZN427" s="1420"/>
      <c r="OZO427" s="1420"/>
      <c r="OZP427" s="1420"/>
      <c r="OZQ427" s="1420"/>
      <c r="OZR427" s="1420"/>
      <c r="OZS427" s="1420"/>
      <c r="OZT427" s="1420"/>
      <c r="OZU427" s="1420"/>
      <c r="OZV427" s="1420"/>
      <c r="OZW427" s="1420"/>
      <c r="OZX427" s="1420"/>
      <c r="OZY427" s="1420"/>
      <c r="OZZ427" s="1420"/>
      <c r="PAA427" s="1420"/>
      <c r="PAB427" s="1420"/>
      <c r="PAC427" s="1420"/>
      <c r="PAD427" s="1420"/>
      <c r="PAE427" s="1420"/>
      <c r="PAF427" s="1420"/>
      <c r="PAG427" s="1420"/>
      <c r="PAH427" s="1420"/>
      <c r="PAI427" s="1420"/>
      <c r="PAJ427" s="1420"/>
      <c r="PAK427" s="1420"/>
      <c r="PAL427" s="1420"/>
      <c r="PAM427" s="1420"/>
      <c r="PAN427" s="1420"/>
      <c r="PAO427" s="1420"/>
      <c r="PAP427" s="1420"/>
      <c r="PAQ427" s="1420"/>
      <c r="PAR427" s="1420"/>
      <c r="PAS427" s="1420"/>
      <c r="PAT427" s="1420"/>
      <c r="PAU427" s="1420"/>
      <c r="PAV427" s="1420"/>
      <c r="PAW427" s="1420"/>
      <c r="PAX427" s="1420"/>
      <c r="PAY427" s="1420"/>
      <c r="PAZ427" s="1420"/>
      <c r="PBA427" s="1420"/>
      <c r="PBB427" s="1420"/>
      <c r="PBC427" s="1420"/>
      <c r="PBD427" s="1420"/>
      <c r="PBE427" s="1420"/>
      <c r="PBF427" s="1420"/>
      <c r="PBG427" s="1420"/>
      <c r="PBH427" s="1420"/>
      <c r="PBI427" s="1420"/>
      <c r="PBJ427" s="1420"/>
      <c r="PBK427" s="1420"/>
      <c r="PBL427" s="1420"/>
      <c r="PBM427" s="1420"/>
      <c r="PBN427" s="1420"/>
      <c r="PBO427" s="1420"/>
      <c r="PBP427" s="1420"/>
      <c r="PBQ427" s="1420"/>
      <c r="PBR427" s="1420"/>
      <c r="PBS427" s="1420"/>
      <c r="PBT427" s="1420"/>
      <c r="PBU427" s="1420"/>
      <c r="PBV427" s="1420"/>
      <c r="PBW427" s="1420"/>
      <c r="PBX427" s="1420"/>
      <c r="PBY427" s="1420"/>
      <c r="PBZ427" s="1420"/>
      <c r="PCA427" s="1420"/>
      <c r="PCB427" s="1420"/>
      <c r="PCC427" s="1420"/>
      <c r="PCD427" s="1420"/>
      <c r="PCE427" s="1420"/>
      <c r="PCF427" s="1420"/>
      <c r="PCG427" s="1420"/>
      <c r="PCH427" s="1420"/>
      <c r="PCI427" s="1420"/>
      <c r="PCJ427" s="1420"/>
      <c r="PCK427" s="1420"/>
      <c r="PCL427" s="1420"/>
      <c r="PCM427" s="1420"/>
      <c r="PCN427" s="1420"/>
      <c r="PCO427" s="1420"/>
      <c r="PCP427" s="1420"/>
      <c r="PCQ427" s="1420"/>
      <c r="PCR427" s="1420"/>
      <c r="PCS427" s="1420"/>
      <c r="PCT427" s="1420"/>
      <c r="PCU427" s="1420"/>
      <c r="PCV427" s="1420"/>
      <c r="PCW427" s="1420"/>
      <c r="PCX427" s="1420"/>
      <c r="PCY427" s="1420"/>
      <c r="PCZ427" s="1420"/>
      <c r="PDA427" s="1420"/>
      <c r="PDB427" s="1420"/>
      <c r="PDC427" s="1420"/>
      <c r="PDD427" s="1420"/>
      <c r="PDE427" s="1420"/>
      <c r="PDF427" s="1420"/>
      <c r="PDG427" s="1420"/>
      <c r="PDH427" s="1420"/>
      <c r="PDI427" s="1420"/>
      <c r="PDJ427" s="1420"/>
      <c r="PDK427" s="1420"/>
      <c r="PDL427" s="1420"/>
      <c r="PDM427" s="1420"/>
      <c r="PDN427" s="1420"/>
      <c r="PDO427" s="1420"/>
      <c r="PDP427" s="1420"/>
      <c r="PDQ427" s="1420"/>
      <c r="PDR427" s="1420"/>
      <c r="PDS427" s="1420"/>
      <c r="PDT427" s="1420"/>
      <c r="PDU427" s="1420"/>
      <c r="PDV427" s="1420"/>
      <c r="PDW427" s="1420"/>
      <c r="PDX427" s="1420"/>
      <c r="PDY427" s="1420"/>
      <c r="PDZ427" s="1420"/>
      <c r="PEA427" s="1420"/>
      <c r="PEB427" s="1420"/>
      <c r="PEC427" s="1420"/>
      <c r="PED427" s="1420"/>
      <c r="PEE427" s="1420"/>
      <c r="PEF427" s="1420"/>
      <c r="PEG427" s="1420"/>
      <c r="PEH427" s="1420"/>
      <c r="PEI427" s="1420"/>
      <c r="PEJ427" s="1420"/>
      <c r="PEK427" s="1420"/>
      <c r="PEL427" s="1420"/>
      <c r="PEM427" s="1420"/>
      <c r="PEN427" s="1420"/>
      <c r="PEO427" s="1420"/>
      <c r="PEP427" s="1420"/>
      <c r="PEQ427" s="1420"/>
      <c r="PER427" s="1420"/>
      <c r="PES427" s="1420"/>
      <c r="PET427" s="1420"/>
      <c r="PEU427" s="1420"/>
      <c r="PEV427" s="1420"/>
      <c r="PEW427" s="1420"/>
      <c r="PEX427" s="1420"/>
      <c r="PEY427" s="1420"/>
      <c r="PEZ427" s="1420"/>
      <c r="PFA427" s="1420"/>
      <c r="PFB427" s="1420"/>
      <c r="PFC427" s="1420"/>
      <c r="PFD427" s="1420"/>
      <c r="PFE427" s="1420"/>
      <c r="PFF427" s="1420"/>
      <c r="PFG427" s="1420"/>
      <c r="PFH427" s="1420"/>
      <c r="PFI427" s="1420"/>
      <c r="PFJ427" s="1420"/>
      <c r="PFK427" s="1420"/>
      <c r="PFL427" s="1420"/>
      <c r="PFM427" s="1420"/>
      <c r="PFN427" s="1420"/>
      <c r="PFO427" s="1420"/>
      <c r="PFP427" s="1420"/>
      <c r="PFQ427" s="1420"/>
      <c r="PFR427" s="1420"/>
      <c r="PFS427" s="1420"/>
      <c r="PFT427" s="1420"/>
      <c r="PFU427" s="1420"/>
      <c r="PFV427" s="1420"/>
      <c r="PFW427" s="1420"/>
      <c r="PFX427" s="1420"/>
      <c r="PFY427" s="1420"/>
      <c r="PFZ427" s="1420"/>
      <c r="PGA427" s="1420"/>
      <c r="PGB427" s="1420"/>
      <c r="PGC427" s="1420"/>
      <c r="PGD427" s="1420"/>
      <c r="PGE427" s="1420"/>
      <c r="PGF427" s="1420"/>
      <c r="PGG427" s="1420"/>
      <c r="PGH427" s="1420"/>
      <c r="PGI427" s="1420"/>
      <c r="PGJ427" s="1420"/>
      <c r="PGK427" s="1420"/>
      <c r="PGL427" s="1420"/>
      <c r="PGM427" s="1420"/>
      <c r="PGN427" s="1420"/>
      <c r="PGO427" s="1420"/>
      <c r="PGP427" s="1420"/>
      <c r="PGQ427" s="1420"/>
      <c r="PGR427" s="1420"/>
      <c r="PGS427" s="1420"/>
      <c r="PGT427" s="1420"/>
      <c r="PGU427" s="1420"/>
      <c r="PGV427" s="1420"/>
      <c r="PGW427" s="1420"/>
      <c r="PGX427" s="1420"/>
      <c r="PGY427" s="1420"/>
      <c r="PGZ427" s="1420"/>
      <c r="PHA427" s="1420"/>
      <c r="PHB427" s="1420"/>
      <c r="PHC427" s="1420"/>
      <c r="PHD427" s="1420"/>
      <c r="PHE427" s="1420"/>
      <c r="PHF427" s="1420"/>
      <c r="PHG427" s="1420"/>
      <c r="PHH427" s="1420"/>
      <c r="PHI427" s="1420"/>
      <c r="PHJ427" s="1420"/>
      <c r="PHK427" s="1420"/>
      <c r="PHL427" s="1420"/>
      <c r="PHM427" s="1420"/>
      <c r="PHN427" s="1420"/>
      <c r="PHO427" s="1420"/>
      <c r="PHP427" s="1420"/>
      <c r="PHQ427" s="1420"/>
      <c r="PHR427" s="1420"/>
      <c r="PHS427" s="1420"/>
      <c r="PHT427" s="1420"/>
      <c r="PHU427" s="1420"/>
      <c r="PHV427" s="1420"/>
      <c r="PHW427" s="1420"/>
      <c r="PHX427" s="1420"/>
      <c r="PHY427" s="1420"/>
      <c r="PHZ427" s="1420"/>
      <c r="PIA427" s="1420"/>
      <c r="PIB427" s="1420"/>
      <c r="PIC427" s="1420"/>
      <c r="PID427" s="1420"/>
      <c r="PIE427" s="1420"/>
      <c r="PIF427" s="1420"/>
      <c r="PIG427" s="1420"/>
      <c r="PIH427" s="1420"/>
      <c r="PII427" s="1420"/>
      <c r="PIJ427" s="1420"/>
      <c r="PIK427" s="1420"/>
      <c r="PIL427" s="1420"/>
      <c r="PIM427" s="1420"/>
      <c r="PIN427" s="1420"/>
      <c r="PIO427" s="1420"/>
      <c r="PIP427" s="1420"/>
      <c r="PIQ427" s="1420"/>
      <c r="PIR427" s="1420"/>
      <c r="PIS427" s="1420"/>
      <c r="PIT427" s="1420"/>
      <c r="PIU427" s="1420"/>
      <c r="PIV427" s="1420"/>
      <c r="PIW427" s="1420"/>
      <c r="PIX427" s="1420"/>
      <c r="PIY427" s="1420"/>
      <c r="PIZ427" s="1420"/>
      <c r="PJA427" s="1420"/>
      <c r="PJB427" s="1420"/>
      <c r="PJC427" s="1420"/>
      <c r="PJD427" s="1420"/>
      <c r="PJE427" s="1420"/>
      <c r="PJF427" s="1420"/>
      <c r="PJG427" s="1420"/>
      <c r="PJH427" s="1420"/>
      <c r="PJI427" s="1420"/>
      <c r="PJJ427" s="1420"/>
      <c r="PJK427" s="1420"/>
      <c r="PJL427" s="1420"/>
      <c r="PJM427" s="1420"/>
      <c r="PJN427" s="1420"/>
      <c r="PJO427" s="1420"/>
      <c r="PJP427" s="1420"/>
      <c r="PJQ427" s="1420"/>
      <c r="PJR427" s="1420"/>
      <c r="PJS427" s="1420"/>
      <c r="PJT427" s="1420"/>
      <c r="PJU427" s="1420"/>
      <c r="PJV427" s="1420"/>
      <c r="PJW427" s="1420"/>
      <c r="PJX427" s="1420"/>
      <c r="PJY427" s="1420"/>
      <c r="PJZ427" s="1420"/>
      <c r="PKA427" s="1420"/>
      <c r="PKB427" s="1420"/>
      <c r="PKC427" s="1420"/>
      <c r="PKD427" s="1420"/>
      <c r="PKE427" s="1420"/>
      <c r="PKF427" s="1420"/>
      <c r="PKG427" s="1420"/>
      <c r="PKH427" s="1420"/>
      <c r="PKI427" s="1420"/>
      <c r="PKJ427" s="1420"/>
      <c r="PKK427" s="1420"/>
      <c r="PKL427" s="1420"/>
      <c r="PKM427" s="1420"/>
      <c r="PKN427" s="1420"/>
      <c r="PKO427" s="1420"/>
      <c r="PKP427" s="1420"/>
      <c r="PKQ427" s="1420"/>
      <c r="PKR427" s="1420"/>
      <c r="PKS427" s="1420"/>
      <c r="PKT427" s="1420"/>
      <c r="PKU427" s="1420"/>
      <c r="PKV427" s="1420"/>
      <c r="PKW427" s="1420"/>
      <c r="PKX427" s="1420"/>
      <c r="PKY427" s="1420"/>
      <c r="PKZ427" s="1420"/>
      <c r="PLA427" s="1420"/>
      <c r="PLB427" s="1420"/>
      <c r="PLC427" s="1420"/>
      <c r="PLD427" s="1420"/>
      <c r="PLE427" s="1420"/>
      <c r="PLF427" s="1420"/>
      <c r="PLG427" s="1420"/>
      <c r="PLH427" s="1420"/>
      <c r="PLI427" s="1420"/>
      <c r="PLJ427" s="1420"/>
      <c r="PLK427" s="1420"/>
      <c r="PLL427" s="1420"/>
      <c r="PLM427" s="1420"/>
      <c r="PLN427" s="1420"/>
      <c r="PLO427" s="1420"/>
      <c r="PLP427" s="1420"/>
      <c r="PLQ427" s="1420"/>
      <c r="PLR427" s="1420"/>
      <c r="PLS427" s="1420"/>
      <c r="PLT427" s="1420"/>
      <c r="PLU427" s="1420"/>
      <c r="PLV427" s="1420"/>
      <c r="PLW427" s="1420"/>
      <c r="PLX427" s="1420"/>
      <c r="PLY427" s="1420"/>
      <c r="PLZ427" s="1420"/>
      <c r="PMA427" s="1420"/>
      <c r="PMB427" s="1420"/>
      <c r="PMC427" s="1420"/>
      <c r="PMD427" s="1420"/>
      <c r="PME427" s="1420"/>
      <c r="PMF427" s="1420"/>
      <c r="PMG427" s="1420"/>
      <c r="PMH427" s="1420"/>
      <c r="PMI427" s="1420"/>
      <c r="PMJ427" s="1420"/>
      <c r="PMK427" s="1420"/>
      <c r="PML427" s="1420"/>
      <c r="PMM427" s="1420"/>
      <c r="PMN427" s="1420"/>
      <c r="PMO427" s="1420"/>
      <c r="PMP427" s="1420"/>
      <c r="PMQ427" s="1420"/>
      <c r="PMR427" s="1420"/>
      <c r="PMS427" s="1420"/>
      <c r="PMT427" s="1420"/>
      <c r="PMU427" s="1420"/>
      <c r="PMV427" s="1420"/>
      <c r="PMW427" s="1420"/>
      <c r="PMX427" s="1420"/>
      <c r="PMY427" s="1420"/>
      <c r="PMZ427" s="1420"/>
      <c r="PNA427" s="1420"/>
      <c r="PNB427" s="1420"/>
      <c r="PNC427" s="1420"/>
      <c r="PND427" s="1420"/>
      <c r="PNE427" s="1420"/>
      <c r="PNF427" s="1420"/>
      <c r="PNG427" s="1420"/>
      <c r="PNH427" s="1420"/>
      <c r="PNI427" s="1420"/>
      <c r="PNJ427" s="1420"/>
      <c r="PNK427" s="1420"/>
      <c r="PNL427" s="1420"/>
      <c r="PNM427" s="1420"/>
      <c r="PNN427" s="1420"/>
      <c r="PNO427" s="1420"/>
      <c r="PNP427" s="1420"/>
      <c r="PNQ427" s="1420"/>
      <c r="PNR427" s="1420"/>
      <c r="PNS427" s="1420"/>
      <c r="PNT427" s="1420"/>
      <c r="PNU427" s="1420"/>
      <c r="PNV427" s="1420"/>
      <c r="PNW427" s="1420"/>
      <c r="PNX427" s="1420"/>
      <c r="PNY427" s="1420"/>
      <c r="PNZ427" s="1420"/>
      <c r="POA427" s="1420"/>
      <c r="POB427" s="1420"/>
      <c r="POC427" s="1420"/>
      <c r="POD427" s="1420"/>
      <c r="POE427" s="1420"/>
      <c r="POF427" s="1420"/>
      <c r="POG427" s="1420"/>
      <c r="POH427" s="1420"/>
      <c r="POI427" s="1420"/>
      <c r="POJ427" s="1420"/>
      <c r="POK427" s="1420"/>
      <c r="POL427" s="1420"/>
      <c r="POM427" s="1420"/>
      <c r="PON427" s="1420"/>
      <c r="POO427" s="1420"/>
      <c r="POP427" s="1420"/>
      <c r="POQ427" s="1420"/>
      <c r="POR427" s="1420"/>
      <c r="POS427" s="1420"/>
      <c r="POT427" s="1420"/>
      <c r="POU427" s="1420"/>
      <c r="POV427" s="1420"/>
      <c r="POW427" s="1420"/>
      <c r="POX427" s="1420"/>
      <c r="POY427" s="1420"/>
      <c r="POZ427" s="1420"/>
      <c r="PPA427" s="1420"/>
      <c r="PPB427" s="1420"/>
      <c r="PPC427" s="1420"/>
      <c r="PPD427" s="1420"/>
      <c r="PPE427" s="1420"/>
      <c r="PPF427" s="1420"/>
      <c r="PPG427" s="1420"/>
      <c r="PPH427" s="1420"/>
      <c r="PPI427" s="1420"/>
      <c r="PPJ427" s="1420"/>
      <c r="PPK427" s="1420"/>
      <c r="PPL427" s="1420"/>
      <c r="PPM427" s="1420"/>
      <c r="PPN427" s="1420"/>
      <c r="PPO427" s="1420"/>
      <c r="PPP427" s="1420"/>
      <c r="PPQ427" s="1420"/>
      <c r="PPR427" s="1420"/>
      <c r="PPS427" s="1420"/>
      <c r="PPT427" s="1420"/>
      <c r="PPU427" s="1420"/>
      <c r="PPV427" s="1420"/>
      <c r="PPW427" s="1420"/>
      <c r="PPX427" s="1420"/>
      <c r="PPY427" s="1420"/>
      <c r="PPZ427" s="1420"/>
      <c r="PQA427" s="1420"/>
      <c r="PQB427" s="1420"/>
      <c r="PQC427" s="1420"/>
      <c r="PQD427" s="1420"/>
      <c r="PQE427" s="1420"/>
      <c r="PQF427" s="1420"/>
      <c r="PQG427" s="1420"/>
      <c r="PQH427" s="1420"/>
      <c r="PQI427" s="1420"/>
      <c r="PQJ427" s="1420"/>
      <c r="PQK427" s="1420"/>
      <c r="PQL427" s="1420"/>
      <c r="PQM427" s="1420"/>
      <c r="PQN427" s="1420"/>
      <c r="PQO427" s="1420"/>
      <c r="PQP427" s="1420"/>
      <c r="PQQ427" s="1420"/>
      <c r="PQR427" s="1420"/>
      <c r="PQS427" s="1420"/>
      <c r="PQT427" s="1420"/>
      <c r="PQU427" s="1420"/>
      <c r="PQV427" s="1420"/>
      <c r="PQW427" s="1420"/>
      <c r="PQX427" s="1420"/>
      <c r="PQY427" s="1420"/>
      <c r="PQZ427" s="1420"/>
      <c r="PRA427" s="1420"/>
      <c r="PRB427" s="1420"/>
      <c r="PRC427" s="1420"/>
      <c r="PRD427" s="1420"/>
      <c r="PRE427" s="1420"/>
      <c r="PRF427" s="1420"/>
      <c r="PRG427" s="1420"/>
      <c r="PRH427" s="1420"/>
      <c r="PRI427" s="1420"/>
      <c r="PRJ427" s="1420"/>
      <c r="PRK427" s="1420"/>
      <c r="PRL427" s="1420"/>
      <c r="PRM427" s="1420"/>
      <c r="PRN427" s="1420"/>
      <c r="PRO427" s="1420"/>
      <c r="PRP427" s="1420"/>
      <c r="PRQ427" s="1420"/>
      <c r="PRR427" s="1420"/>
      <c r="PRS427" s="1420"/>
      <c r="PRT427" s="1420"/>
      <c r="PRU427" s="1420"/>
      <c r="PRV427" s="1420"/>
      <c r="PRW427" s="1420"/>
      <c r="PRX427" s="1420"/>
      <c r="PRY427" s="1420"/>
      <c r="PRZ427" s="1420"/>
      <c r="PSA427" s="1420"/>
      <c r="PSB427" s="1420"/>
      <c r="PSC427" s="1420"/>
      <c r="PSD427" s="1420"/>
      <c r="PSE427" s="1420"/>
      <c r="PSF427" s="1420"/>
      <c r="PSG427" s="1420"/>
      <c r="PSH427" s="1420"/>
      <c r="PSI427" s="1420"/>
      <c r="PSJ427" s="1420"/>
      <c r="PSK427" s="1420"/>
      <c r="PSL427" s="1420"/>
      <c r="PSM427" s="1420"/>
      <c r="PSN427" s="1420"/>
      <c r="PSO427" s="1420"/>
      <c r="PSP427" s="1420"/>
      <c r="PSQ427" s="1420"/>
      <c r="PSR427" s="1420"/>
      <c r="PSS427" s="1420"/>
      <c r="PST427" s="1420"/>
      <c r="PSU427" s="1420"/>
      <c r="PSV427" s="1420"/>
      <c r="PSW427" s="1420"/>
      <c r="PSX427" s="1420"/>
      <c r="PSY427" s="1420"/>
      <c r="PSZ427" s="1420"/>
      <c r="PTA427" s="1420"/>
      <c r="PTB427" s="1420"/>
      <c r="PTC427" s="1420"/>
      <c r="PTD427" s="1420"/>
      <c r="PTE427" s="1420"/>
      <c r="PTF427" s="1420"/>
      <c r="PTG427" s="1420"/>
      <c r="PTH427" s="1420"/>
      <c r="PTI427" s="1420"/>
      <c r="PTJ427" s="1420"/>
      <c r="PTK427" s="1420"/>
      <c r="PTL427" s="1420"/>
      <c r="PTM427" s="1420"/>
      <c r="PTN427" s="1420"/>
      <c r="PTO427" s="1420"/>
      <c r="PTP427" s="1420"/>
      <c r="PTQ427" s="1420"/>
      <c r="PTR427" s="1420"/>
      <c r="PTS427" s="1420"/>
      <c r="PTT427" s="1420"/>
      <c r="PTU427" s="1420"/>
      <c r="PTV427" s="1420"/>
      <c r="PTW427" s="1420"/>
      <c r="PTX427" s="1420"/>
      <c r="PTY427" s="1420"/>
      <c r="PTZ427" s="1420"/>
      <c r="PUA427" s="1420"/>
      <c r="PUB427" s="1420"/>
      <c r="PUC427" s="1420"/>
      <c r="PUD427" s="1420"/>
      <c r="PUE427" s="1420"/>
      <c r="PUF427" s="1420"/>
      <c r="PUG427" s="1420"/>
      <c r="PUH427" s="1420"/>
      <c r="PUI427" s="1420"/>
      <c r="PUJ427" s="1420"/>
      <c r="PUK427" s="1420"/>
      <c r="PUL427" s="1420"/>
      <c r="PUM427" s="1420"/>
      <c r="PUN427" s="1420"/>
      <c r="PUO427" s="1420"/>
      <c r="PUP427" s="1420"/>
      <c r="PUQ427" s="1420"/>
      <c r="PUR427" s="1420"/>
      <c r="PUS427" s="1420"/>
      <c r="PUT427" s="1420"/>
      <c r="PUU427" s="1420"/>
      <c r="PUV427" s="1420"/>
      <c r="PUW427" s="1420"/>
      <c r="PUX427" s="1420"/>
      <c r="PUY427" s="1420"/>
      <c r="PUZ427" s="1420"/>
      <c r="PVA427" s="1420"/>
      <c r="PVB427" s="1420"/>
      <c r="PVC427" s="1420"/>
      <c r="PVD427" s="1420"/>
      <c r="PVE427" s="1420"/>
      <c r="PVF427" s="1420"/>
      <c r="PVG427" s="1420"/>
      <c r="PVH427" s="1420"/>
      <c r="PVI427" s="1420"/>
      <c r="PVJ427" s="1420"/>
      <c r="PVK427" s="1420"/>
      <c r="PVL427" s="1420"/>
      <c r="PVM427" s="1420"/>
      <c r="PVN427" s="1420"/>
      <c r="PVO427" s="1420"/>
      <c r="PVP427" s="1420"/>
      <c r="PVQ427" s="1420"/>
      <c r="PVR427" s="1420"/>
      <c r="PVS427" s="1420"/>
      <c r="PVT427" s="1420"/>
      <c r="PVU427" s="1420"/>
      <c r="PVV427" s="1420"/>
      <c r="PVW427" s="1420"/>
      <c r="PVX427" s="1420"/>
      <c r="PVY427" s="1420"/>
      <c r="PVZ427" s="1420"/>
      <c r="PWA427" s="1420"/>
      <c r="PWB427" s="1420"/>
      <c r="PWC427" s="1420"/>
      <c r="PWD427" s="1420"/>
      <c r="PWE427" s="1420"/>
      <c r="PWF427" s="1420"/>
      <c r="PWG427" s="1420"/>
      <c r="PWH427" s="1420"/>
      <c r="PWI427" s="1420"/>
      <c r="PWJ427" s="1420"/>
      <c r="PWK427" s="1420"/>
      <c r="PWL427" s="1420"/>
      <c r="PWM427" s="1420"/>
      <c r="PWN427" s="1420"/>
      <c r="PWO427" s="1420"/>
      <c r="PWP427" s="1420"/>
      <c r="PWQ427" s="1420"/>
      <c r="PWR427" s="1420"/>
      <c r="PWS427" s="1420"/>
      <c r="PWT427" s="1420"/>
      <c r="PWU427" s="1420"/>
      <c r="PWV427" s="1420"/>
      <c r="PWW427" s="1420"/>
      <c r="PWX427" s="1420"/>
      <c r="PWY427" s="1420"/>
      <c r="PWZ427" s="1420"/>
      <c r="PXA427" s="1420"/>
      <c r="PXB427" s="1420"/>
      <c r="PXC427" s="1420"/>
      <c r="PXD427" s="1420"/>
      <c r="PXE427" s="1420"/>
      <c r="PXF427" s="1420"/>
      <c r="PXG427" s="1420"/>
      <c r="PXH427" s="1420"/>
      <c r="PXI427" s="1420"/>
      <c r="PXJ427" s="1420"/>
      <c r="PXK427" s="1420"/>
      <c r="PXL427" s="1420"/>
      <c r="PXM427" s="1420"/>
      <c r="PXN427" s="1420"/>
      <c r="PXO427" s="1420"/>
      <c r="PXP427" s="1420"/>
      <c r="PXQ427" s="1420"/>
      <c r="PXR427" s="1420"/>
      <c r="PXS427" s="1420"/>
      <c r="PXT427" s="1420"/>
      <c r="PXU427" s="1420"/>
      <c r="PXV427" s="1420"/>
      <c r="PXW427" s="1420"/>
      <c r="PXX427" s="1420"/>
      <c r="PXY427" s="1420"/>
      <c r="PXZ427" s="1420"/>
      <c r="PYA427" s="1420"/>
      <c r="PYB427" s="1420"/>
      <c r="PYC427" s="1420"/>
      <c r="PYD427" s="1420"/>
      <c r="PYE427" s="1420"/>
      <c r="PYF427" s="1420"/>
      <c r="PYG427" s="1420"/>
      <c r="PYH427" s="1420"/>
      <c r="PYI427" s="1420"/>
      <c r="PYJ427" s="1420"/>
      <c r="PYK427" s="1420"/>
      <c r="PYL427" s="1420"/>
      <c r="PYM427" s="1420"/>
      <c r="PYN427" s="1420"/>
      <c r="PYO427" s="1420"/>
      <c r="PYP427" s="1420"/>
      <c r="PYQ427" s="1420"/>
      <c r="PYR427" s="1420"/>
      <c r="PYS427" s="1420"/>
      <c r="PYT427" s="1420"/>
      <c r="PYU427" s="1420"/>
      <c r="PYV427" s="1420"/>
      <c r="PYW427" s="1420"/>
      <c r="PYX427" s="1420"/>
      <c r="PYY427" s="1420"/>
      <c r="PYZ427" s="1420"/>
      <c r="PZA427" s="1420"/>
      <c r="PZB427" s="1420"/>
      <c r="PZC427" s="1420"/>
      <c r="PZD427" s="1420"/>
      <c r="PZE427" s="1420"/>
      <c r="PZF427" s="1420"/>
      <c r="PZG427" s="1420"/>
      <c r="PZH427" s="1420"/>
      <c r="PZI427" s="1420"/>
      <c r="PZJ427" s="1420"/>
      <c r="PZK427" s="1420"/>
      <c r="PZL427" s="1420"/>
      <c r="PZM427" s="1420"/>
      <c r="PZN427" s="1420"/>
      <c r="PZO427" s="1420"/>
      <c r="PZP427" s="1420"/>
      <c r="PZQ427" s="1420"/>
      <c r="PZR427" s="1420"/>
      <c r="PZS427" s="1420"/>
      <c r="PZT427" s="1420"/>
      <c r="PZU427" s="1420"/>
      <c r="PZV427" s="1420"/>
      <c r="PZW427" s="1420"/>
      <c r="PZX427" s="1420"/>
      <c r="PZY427" s="1420"/>
      <c r="PZZ427" s="1420"/>
      <c r="QAA427" s="1420"/>
      <c r="QAB427" s="1420"/>
      <c r="QAC427" s="1420"/>
      <c r="QAD427" s="1420"/>
      <c r="QAE427" s="1420"/>
      <c r="QAF427" s="1420"/>
      <c r="QAG427" s="1420"/>
      <c r="QAH427" s="1420"/>
      <c r="QAI427" s="1420"/>
      <c r="QAJ427" s="1420"/>
      <c r="QAK427" s="1420"/>
      <c r="QAL427" s="1420"/>
      <c r="QAM427" s="1420"/>
      <c r="QAN427" s="1420"/>
      <c r="QAO427" s="1420"/>
      <c r="QAP427" s="1420"/>
      <c r="QAQ427" s="1420"/>
      <c r="QAR427" s="1420"/>
      <c r="QAS427" s="1420"/>
      <c r="QAT427" s="1420"/>
      <c r="QAU427" s="1420"/>
      <c r="QAV427" s="1420"/>
      <c r="QAW427" s="1420"/>
      <c r="QAX427" s="1420"/>
      <c r="QAY427" s="1420"/>
      <c r="QAZ427" s="1420"/>
      <c r="QBA427" s="1420"/>
      <c r="QBB427" s="1420"/>
      <c r="QBC427" s="1420"/>
      <c r="QBD427" s="1420"/>
      <c r="QBE427" s="1420"/>
      <c r="QBF427" s="1420"/>
      <c r="QBG427" s="1420"/>
      <c r="QBH427" s="1420"/>
      <c r="QBI427" s="1420"/>
      <c r="QBJ427" s="1420"/>
      <c r="QBK427" s="1420"/>
      <c r="QBL427" s="1420"/>
      <c r="QBM427" s="1420"/>
      <c r="QBN427" s="1420"/>
      <c r="QBO427" s="1420"/>
      <c r="QBP427" s="1420"/>
      <c r="QBQ427" s="1420"/>
      <c r="QBR427" s="1420"/>
      <c r="QBS427" s="1420"/>
      <c r="QBT427" s="1420"/>
      <c r="QBU427" s="1420"/>
      <c r="QBV427" s="1420"/>
      <c r="QBW427" s="1420"/>
      <c r="QBX427" s="1420"/>
      <c r="QBY427" s="1420"/>
      <c r="QBZ427" s="1420"/>
      <c r="QCA427" s="1420"/>
      <c r="QCB427" s="1420"/>
      <c r="QCC427" s="1420"/>
      <c r="QCD427" s="1420"/>
      <c r="QCE427" s="1420"/>
      <c r="QCF427" s="1420"/>
      <c r="QCG427" s="1420"/>
      <c r="QCH427" s="1420"/>
      <c r="QCI427" s="1420"/>
      <c r="QCJ427" s="1420"/>
      <c r="QCK427" s="1420"/>
      <c r="QCL427" s="1420"/>
      <c r="QCM427" s="1420"/>
      <c r="QCN427" s="1420"/>
      <c r="QCO427" s="1420"/>
      <c r="QCP427" s="1420"/>
      <c r="QCQ427" s="1420"/>
      <c r="QCR427" s="1420"/>
      <c r="QCS427" s="1420"/>
      <c r="QCT427" s="1420"/>
      <c r="QCU427" s="1420"/>
      <c r="QCV427" s="1420"/>
      <c r="QCW427" s="1420"/>
      <c r="QCX427" s="1420"/>
      <c r="QCY427" s="1420"/>
      <c r="QCZ427" s="1420"/>
      <c r="QDA427" s="1420"/>
      <c r="QDB427" s="1420"/>
      <c r="QDC427" s="1420"/>
      <c r="QDD427" s="1420"/>
      <c r="QDE427" s="1420"/>
      <c r="QDF427" s="1420"/>
      <c r="QDG427" s="1420"/>
      <c r="QDH427" s="1420"/>
      <c r="QDI427" s="1420"/>
      <c r="QDJ427" s="1420"/>
      <c r="QDK427" s="1420"/>
      <c r="QDL427" s="1420"/>
      <c r="QDM427" s="1420"/>
      <c r="QDN427" s="1420"/>
      <c r="QDO427" s="1420"/>
      <c r="QDP427" s="1420"/>
      <c r="QDQ427" s="1420"/>
      <c r="QDR427" s="1420"/>
      <c r="QDS427" s="1420"/>
      <c r="QDT427" s="1420"/>
      <c r="QDU427" s="1420"/>
      <c r="QDV427" s="1420"/>
      <c r="QDW427" s="1420"/>
      <c r="QDX427" s="1420"/>
      <c r="QDY427" s="1420"/>
      <c r="QDZ427" s="1420"/>
      <c r="QEA427" s="1420"/>
      <c r="QEB427" s="1420"/>
      <c r="QEC427" s="1420"/>
      <c r="QED427" s="1420"/>
      <c r="QEE427" s="1420"/>
      <c r="QEF427" s="1420"/>
      <c r="QEG427" s="1420"/>
      <c r="QEH427" s="1420"/>
      <c r="QEI427" s="1420"/>
      <c r="QEJ427" s="1420"/>
      <c r="QEK427" s="1420"/>
      <c r="QEL427" s="1420"/>
      <c r="QEM427" s="1420"/>
      <c r="QEN427" s="1420"/>
      <c r="QEO427" s="1420"/>
      <c r="QEP427" s="1420"/>
      <c r="QEQ427" s="1420"/>
      <c r="QER427" s="1420"/>
      <c r="QES427" s="1420"/>
      <c r="QET427" s="1420"/>
      <c r="QEU427" s="1420"/>
      <c r="QEV427" s="1420"/>
      <c r="QEW427" s="1420"/>
      <c r="QEX427" s="1420"/>
      <c r="QEY427" s="1420"/>
      <c r="QEZ427" s="1420"/>
      <c r="QFA427" s="1420"/>
      <c r="QFB427" s="1420"/>
      <c r="QFC427" s="1420"/>
      <c r="QFD427" s="1420"/>
      <c r="QFE427" s="1420"/>
      <c r="QFF427" s="1420"/>
      <c r="QFG427" s="1420"/>
      <c r="QFH427" s="1420"/>
      <c r="QFI427" s="1420"/>
      <c r="QFJ427" s="1420"/>
      <c r="QFK427" s="1420"/>
      <c r="QFL427" s="1420"/>
      <c r="QFM427" s="1420"/>
      <c r="QFN427" s="1420"/>
      <c r="QFO427" s="1420"/>
      <c r="QFP427" s="1420"/>
      <c r="QFQ427" s="1420"/>
      <c r="QFR427" s="1420"/>
      <c r="QFS427" s="1420"/>
      <c r="QFT427" s="1420"/>
      <c r="QFU427" s="1420"/>
      <c r="QFV427" s="1420"/>
      <c r="QFW427" s="1420"/>
      <c r="QFX427" s="1420"/>
      <c r="QFY427" s="1420"/>
      <c r="QFZ427" s="1420"/>
      <c r="QGA427" s="1420"/>
      <c r="QGB427" s="1420"/>
      <c r="QGC427" s="1420"/>
      <c r="QGD427" s="1420"/>
      <c r="QGE427" s="1420"/>
      <c r="QGF427" s="1420"/>
      <c r="QGG427" s="1420"/>
      <c r="QGH427" s="1420"/>
      <c r="QGI427" s="1420"/>
      <c r="QGJ427" s="1420"/>
      <c r="QGK427" s="1420"/>
      <c r="QGL427" s="1420"/>
      <c r="QGM427" s="1420"/>
      <c r="QGN427" s="1420"/>
      <c r="QGO427" s="1420"/>
      <c r="QGP427" s="1420"/>
      <c r="QGQ427" s="1420"/>
      <c r="QGR427" s="1420"/>
      <c r="QGS427" s="1420"/>
      <c r="QGT427" s="1420"/>
      <c r="QGU427" s="1420"/>
      <c r="QGV427" s="1420"/>
      <c r="QGW427" s="1420"/>
      <c r="QGX427" s="1420"/>
      <c r="QGY427" s="1420"/>
      <c r="QGZ427" s="1420"/>
      <c r="QHA427" s="1420"/>
      <c r="QHB427" s="1420"/>
      <c r="QHC427" s="1420"/>
      <c r="QHD427" s="1420"/>
      <c r="QHE427" s="1420"/>
      <c r="QHF427" s="1420"/>
      <c r="QHG427" s="1420"/>
      <c r="QHH427" s="1420"/>
      <c r="QHI427" s="1420"/>
      <c r="QHJ427" s="1420"/>
      <c r="QHK427" s="1420"/>
      <c r="QHL427" s="1420"/>
      <c r="QHM427" s="1420"/>
      <c r="QHN427" s="1420"/>
      <c r="QHO427" s="1420"/>
      <c r="QHP427" s="1420"/>
      <c r="QHQ427" s="1420"/>
      <c r="QHR427" s="1420"/>
      <c r="QHS427" s="1420"/>
      <c r="QHT427" s="1420"/>
      <c r="QHU427" s="1420"/>
      <c r="QHV427" s="1420"/>
      <c r="QHW427" s="1420"/>
      <c r="QHX427" s="1420"/>
      <c r="QHY427" s="1420"/>
      <c r="QHZ427" s="1420"/>
      <c r="QIA427" s="1420"/>
      <c r="QIB427" s="1420"/>
      <c r="QIC427" s="1420"/>
      <c r="QID427" s="1420"/>
      <c r="QIE427" s="1420"/>
      <c r="QIF427" s="1420"/>
      <c r="QIG427" s="1420"/>
      <c r="QIH427" s="1420"/>
      <c r="QII427" s="1420"/>
      <c r="QIJ427" s="1420"/>
      <c r="QIK427" s="1420"/>
      <c r="QIL427" s="1420"/>
      <c r="QIM427" s="1420"/>
      <c r="QIN427" s="1420"/>
      <c r="QIO427" s="1420"/>
      <c r="QIP427" s="1420"/>
      <c r="QIQ427" s="1420"/>
      <c r="QIR427" s="1420"/>
      <c r="QIS427" s="1420"/>
      <c r="QIT427" s="1420"/>
      <c r="QIU427" s="1420"/>
      <c r="QIV427" s="1420"/>
      <c r="QIW427" s="1420"/>
      <c r="QIX427" s="1420"/>
      <c r="QIY427" s="1420"/>
      <c r="QIZ427" s="1420"/>
      <c r="QJA427" s="1420"/>
      <c r="QJB427" s="1420"/>
      <c r="QJC427" s="1420"/>
      <c r="QJD427" s="1420"/>
      <c r="QJE427" s="1420"/>
      <c r="QJF427" s="1420"/>
      <c r="QJG427" s="1420"/>
      <c r="QJH427" s="1420"/>
      <c r="QJI427" s="1420"/>
      <c r="QJJ427" s="1420"/>
      <c r="QJK427" s="1420"/>
      <c r="QJL427" s="1420"/>
      <c r="QJM427" s="1420"/>
      <c r="QJN427" s="1420"/>
      <c r="QJO427" s="1420"/>
      <c r="QJP427" s="1420"/>
      <c r="QJQ427" s="1420"/>
      <c r="QJR427" s="1420"/>
      <c r="QJS427" s="1420"/>
      <c r="QJT427" s="1420"/>
      <c r="QJU427" s="1420"/>
      <c r="QJV427" s="1420"/>
      <c r="QJW427" s="1420"/>
      <c r="QJX427" s="1420"/>
      <c r="QJY427" s="1420"/>
      <c r="QJZ427" s="1420"/>
      <c r="QKA427" s="1420"/>
      <c r="QKB427" s="1420"/>
      <c r="QKC427" s="1420"/>
      <c r="QKD427" s="1420"/>
      <c r="QKE427" s="1420"/>
      <c r="QKF427" s="1420"/>
      <c r="QKG427" s="1420"/>
      <c r="QKH427" s="1420"/>
      <c r="QKI427" s="1420"/>
      <c r="QKJ427" s="1420"/>
      <c r="QKK427" s="1420"/>
      <c r="QKL427" s="1420"/>
      <c r="QKM427" s="1420"/>
      <c r="QKN427" s="1420"/>
      <c r="QKO427" s="1420"/>
      <c r="QKP427" s="1420"/>
      <c r="QKQ427" s="1420"/>
      <c r="QKR427" s="1420"/>
      <c r="QKS427" s="1420"/>
      <c r="QKT427" s="1420"/>
      <c r="QKU427" s="1420"/>
      <c r="QKV427" s="1420"/>
      <c r="QKW427" s="1420"/>
      <c r="QKX427" s="1420"/>
      <c r="QKY427" s="1420"/>
      <c r="QKZ427" s="1420"/>
      <c r="QLA427" s="1420"/>
      <c r="QLB427" s="1420"/>
      <c r="QLC427" s="1420"/>
      <c r="QLD427" s="1420"/>
      <c r="QLE427" s="1420"/>
      <c r="QLF427" s="1420"/>
      <c r="QLG427" s="1420"/>
      <c r="QLH427" s="1420"/>
      <c r="QLI427" s="1420"/>
      <c r="QLJ427" s="1420"/>
      <c r="QLK427" s="1420"/>
      <c r="QLL427" s="1420"/>
      <c r="QLM427" s="1420"/>
      <c r="QLN427" s="1420"/>
      <c r="QLO427" s="1420"/>
      <c r="QLP427" s="1420"/>
      <c r="QLQ427" s="1420"/>
      <c r="QLR427" s="1420"/>
      <c r="QLS427" s="1420"/>
      <c r="QLT427" s="1420"/>
      <c r="QLU427" s="1420"/>
      <c r="QLV427" s="1420"/>
      <c r="QLW427" s="1420"/>
      <c r="QLX427" s="1420"/>
      <c r="QLY427" s="1420"/>
      <c r="QLZ427" s="1420"/>
      <c r="QMA427" s="1420"/>
      <c r="QMB427" s="1420"/>
      <c r="QMC427" s="1420"/>
      <c r="QMD427" s="1420"/>
      <c r="QME427" s="1420"/>
      <c r="QMF427" s="1420"/>
      <c r="QMG427" s="1420"/>
      <c r="QMH427" s="1420"/>
      <c r="QMI427" s="1420"/>
      <c r="QMJ427" s="1420"/>
      <c r="QMK427" s="1420"/>
      <c r="QML427" s="1420"/>
      <c r="QMM427" s="1420"/>
      <c r="QMN427" s="1420"/>
      <c r="QMO427" s="1420"/>
      <c r="QMP427" s="1420"/>
      <c r="QMQ427" s="1420"/>
      <c r="QMR427" s="1420"/>
      <c r="QMS427" s="1420"/>
      <c r="QMT427" s="1420"/>
      <c r="QMU427" s="1420"/>
      <c r="QMV427" s="1420"/>
      <c r="QMW427" s="1420"/>
      <c r="QMX427" s="1420"/>
      <c r="QMY427" s="1420"/>
      <c r="QMZ427" s="1420"/>
      <c r="QNA427" s="1420"/>
      <c r="QNB427" s="1420"/>
      <c r="QNC427" s="1420"/>
      <c r="QND427" s="1420"/>
      <c r="QNE427" s="1420"/>
      <c r="QNF427" s="1420"/>
      <c r="QNG427" s="1420"/>
      <c r="QNH427" s="1420"/>
      <c r="QNI427" s="1420"/>
      <c r="QNJ427" s="1420"/>
      <c r="QNK427" s="1420"/>
      <c r="QNL427" s="1420"/>
      <c r="QNM427" s="1420"/>
      <c r="QNN427" s="1420"/>
      <c r="QNO427" s="1420"/>
      <c r="QNP427" s="1420"/>
      <c r="QNQ427" s="1420"/>
      <c r="QNR427" s="1420"/>
      <c r="QNS427" s="1420"/>
      <c r="QNT427" s="1420"/>
      <c r="QNU427" s="1420"/>
      <c r="QNV427" s="1420"/>
      <c r="QNW427" s="1420"/>
      <c r="QNX427" s="1420"/>
      <c r="QNY427" s="1420"/>
      <c r="QNZ427" s="1420"/>
      <c r="QOA427" s="1420"/>
      <c r="QOB427" s="1420"/>
      <c r="QOC427" s="1420"/>
      <c r="QOD427" s="1420"/>
      <c r="QOE427" s="1420"/>
      <c r="QOF427" s="1420"/>
      <c r="QOG427" s="1420"/>
      <c r="QOH427" s="1420"/>
      <c r="QOI427" s="1420"/>
      <c r="QOJ427" s="1420"/>
      <c r="QOK427" s="1420"/>
      <c r="QOL427" s="1420"/>
      <c r="QOM427" s="1420"/>
      <c r="QON427" s="1420"/>
      <c r="QOO427" s="1420"/>
      <c r="QOP427" s="1420"/>
      <c r="QOQ427" s="1420"/>
      <c r="QOR427" s="1420"/>
      <c r="QOS427" s="1420"/>
      <c r="QOT427" s="1420"/>
      <c r="QOU427" s="1420"/>
      <c r="QOV427" s="1420"/>
      <c r="QOW427" s="1420"/>
      <c r="QOX427" s="1420"/>
      <c r="QOY427" s="1420"/>
      <c r="QOZ427" s="1420"/>
      <c r="QPA427" s="1420"/>
      <c r="QPB427" s="1420"/>
      <c r="QPC427" s="1420"/>
      <c r="QPD427" s="1420"/>
      <c r="QPE427" s="1420"/>
      <c r="QPF427" s="1420"/>
      <c r="QPG427" s="1420"/>
      <c r="QPH427" s="1420"/>
      <c r="QPI427" s="1420"/>
      <c r="QPJ427" s="1420"/>
      <c r="QPK427" s="1420"/>
      <c r="QPL427" s="1420"/>
      <c r="QPM427" s="1420"/>
      <c r="QPN427" s="1420"/>
      <c r="QPO427" s="1420"/>
      <c r="QPP427" s="1420"/>
      <c r="QPQ427" s="1420"/>
      <c r="QPR427" s="1420"/>
      <c r="QPS427" s="1420"/>
      <c r="QPT427" s="1420"/>
      <c r="QPU427" s="1420"/>
      <c r="QPV427" s="1420"/>
      <c r="QPW427" s="1420"/>
      <c r="QPX427" s="1420"/>
      <c r="QPY427" s="1420"/>
      <c r="QPZ427" s="1420"/>
      <c r="QQA427" s="1420"/>
      <c r="QQB427" s="1420"/>
      <c r="QQC427" s="1420"/>
      <c r="QQD427" s="1420"/>
      <c r="QQE427" s="1420"/>
      <c r="QQF427" s="1420"/>
      <c r="QQG427" s="1420"/>
      <c r="QQH427" s="1420"/>
      <c r="QQI427" s="1420"/>
      <c r="QQJ427" s="1420"/>
      <c r="QQK427" s="1420"/>
      <c r="QQL427" s="1420"/>
      <c r="QQM427" s="1420"/>
      <c r="QQN427" s="1420"/>
      <c r="QQO427" s="1420"/>
      <c r="QQP427" s="1420"/>
      <c r="QQQ427" s="1420"/>
      <c r="QQR427" s="1420"/>
      <c r="QQS427" s="1420"/>
      <c r="QQT427" s="1420"/>
      <c r="QQU427" s="1420"/>
      <c r="QQV427" s="1420"/>
      <c r="QQW427" s="1420"/>
      <c r="QQX427" s="1420"/>
      <c r="QQY427" s="1420"/>
      <c r="QQZ427" s="1420"/>
      <c r="QRA427" s="1420"/>
      <c r="QRB427" s="1420"/>
      <c r="QRC427" s="1420"/>
      <c r="QRD427" s="1420"/>
      <c r="QRE427" s="1420"/>
      <c r="QRF427" s="1420"/>
      <c r="QRG427" s="1420"/>
      <c r="QRH427" s="1420"/>
      <c r="QRI427" s="1420"/>
      <c r="QRJ427" s="1420"/>
      <c r="QRK427" s="1420"/>
      <c r="QRL427" s="1420"/>
      <c r="QRM427" s="1420"/>
      <c r="QRN427" s="1420"/>
      <c r="QRO427" s="1420"/>
      <c r="QRP427" s="1420"/>
      <c r="QRQ427" s="1420"/>
      <c r="QRR427" s="1420"/>
      <c r="QRS427" s="1420"/>
      <c r="QRT427" s="1420"/>
      <c r="QRU427" s="1420"/>
      <c r="QRV427" s="1420"/>
      <c r="QRW427" s="1420"/>
      <c r="QRX427" s="1420"/>
      <c r="QRY427" s="1420"/>
      <c r="QRZ427" s="1420"/>
      <c r="QSA427" s="1420"/>
      <c r="QSB427" s="1420"/>
      <c r="QSC427" s="1420"/>
      <c r="QSD427" s="1420"/>
      <c r="QSE427" s="1420"/>
      <c r="QSF427" s="1420"/>
      <c r="QSG427" s="1420"/>
      <c r="QSH427" s="1420"/>
      <c r="QSI427" s="1420"/>
      <c r="QSJ427" s="1420"/>
      <c r="QSK427" s="1420"/>
      <c r="QSL427" s="1420"/>
      <c r="QSM427" s="1420"/>
      <c r="QSN427" s="1420"/>
      <c r="QSO427" s="1420"/>
      <c r="QSP427" s="1420"/>
      <c r="QSQ427" s="1420"/>
      <c r="QSR427" s="1420"/>
      <c r="QSS427" s="1420"/>
      <c r="QST427" s="1420"/>
      <c r="QSU427" s="1420"/>
      <c r="QSV427" s="1420"/>
      <c r="QSW427" s="1420"/>
      <c r="QSX427" s="1420"/>
      <c r="QSY427" s="1420"/>
      <c r="QSZ427" s="1420"/>
      <c r="QTA427" s="1420"/>
      <c r="QTB427" s="1420"/>
      <c r="QTC427" s="1420"/>
      <c r="QTD427" s="1420"/>
      <c r="QTE427" s="1420"/>
      <c r="QTF427" s="1420"/>
      <c r="QTG427" s="1420"/>
      <c r="QTH427" s="1420"/>
      <c r="QTI427" s="1420"/>
      <c r="QTJ427" s="1420"/>
      <c r="QTK427" s="1420"/>
      <c r="QTL427" s="1420"/>
      <c r="QTM427" s="1420"/>
      <c r="QTN427" s="1420"/>
      <c r="QTO427" s="1420"/>
      <c r="QTP427" s="1420"/>
      <c r="QTQ427" s="1420"/>
      <c r="QTR427" s="1420"/>
      <c r="QTS427" s="1420"/>
      <c r="QTT427" s="1420"/>
      <c r="QTU427" s="1420"/>
      <c r="QTV427" s="1420"/>
      <c r="QTW427" s="1420"/>
      <c r="QTX427" s="1420"/>
      <c r="QTY427" s="1420"/>
      <c r="QTZ427" s="1420"/>
      <c r="QUA427" s="1420"/>
      <c r="QUB427" s="1420"/>
      <c r="QUC427" s="1420"/>
      <c r="QUD427" s="1420"/>
      <c r="QUE427" s="1420"/>
      <c r="QUF427" s="1420"/>
      <c r="QUG427" s="1420"/>
      <c r="QUH427" s="1420"/>
      <c r="QUI427" s="1420"/>
      <c r="QUJ427" s="1420"/>
      <c r="QUK427" s="1420"/>
      <c r="QUL427" s="1420"/>
      <c r="QUM427" s="1420"/>
      <c r="QUN427" s="1420"/>
      <c r="QUO427" s="1420"/>
      <c r="QUP427" s="1420"/>
      <c r="QUQ427" s="1420"/>
      <c r="QUR427" s="1420"/>
      <c r="QUS427" s="1420"/>
      <c r="QUT427" s="1420"/>
      <c r="QUU427" s="1420"/>
      <c r="QUV427" s="1420"/>
      <c r="QUW427" s="1420"/>
      <c r="QUX427" s="1420"/>
      <c r="QUY427" s="1420"/>
      <c r="QUZ427" s="1420"/>
      <c r="QVA427" s="1420"/>
      <c r="QVB427" s="1420"/>
      <c r="QVC427" s="1420"/>
      <c r="QVD427" s="1420"/>
      <c r="QVE427" s="1420"/>
      <c r="QVF427" s="1420"/>
      <c r="QVG427" s="1420"/>
      <c r="QVH427" s="1420"/>
      <c r="QVI427" s="1420"/>
      <c r="QVJ427" s="1420"/>
      <c r="QVK427" s="1420"/>
      <c r="QVL427" s="1420"/>
      <c r="QVM427" s="1420"/>
      <c r="QVN427" s="1420"/>
      <c r="QVO427" s="1420"/>
      <c r="QVP427" s="1420"/>
      <c r="QVQ427" s="1420"/>
      <c r="QVR427" s="1420"/>
      <c r="QVS427" s="1420"/>
      <c r="QVT427" s="1420"/>
      <c r="QVU427" s="1420"/>
      <c r="QVV427" s="1420"/>
      <c r="QVW427" s="1420"/>
      <c r="QVX427" s="1420"/>
      <c r="QVY427" s="1420"/>
      <c r="QVZ427" s="1420"/>
      <c r="QWA427" s="1420"/>
      <c r="QWB427" s="1420"/>
      <c r="QWC427" s="1420"/>
      <c r="QWD427" s="1420"/>
      <c r="QWE427" s="1420"/>
      <c r="QWF427" s="1420"/>
      <c r="QWG427" s="1420"/>
      <c r="QWH427" s="1420"/>
      <c r="QWI427" s="1420"/>
      <c r="QWJ427" s="1420"/>
      <c r="QWK427" s="1420"/>
      <c r="QWL427" s="1420"/>
      <c r="QWM427" s="1420"/>
      <c r="QWN427" s="1420"/>
      <c r="QWO427" s="1420"/>
      <c r="QWP427" s="1420"/>
      <c r="QWQ427" s="1420"/>
      <c r="QWR427" s="1420"/>
      <c r="QWS427" s="1420"/>
      <c r="QWT427" s="1420"/>
      <c r="QWU427" s="1420"/>
      <c r="QWV427" s="1420"/>
      <c r="QWW427" s="1420"/>
      <c r="QWX427" s="1420"/>
      <c r="QWY427" s="1420"/>
      <c r="QWZ427" s="1420"/>
      <c r="QXA427" s="1420"/>
      <c r="QXB427" s="1420"/>
      <c r="QXC427" s="1420"/>
      <c r="QXD427" s="1420"/>
      <c r="QXE427" s="1420"/>
      <c r="QXF427" s="1420"/>
      <c r="QXG427" s="1420"/>
      <c r="QXH427" s="1420"/>
      <c r="QXI427" s="1420"/>
      <c r="QXJ427" s="1420"/>
      <c r="QXK427" s="1420"/>
      <c r="QXL427" s="1420"/>
      <c r="QXM427" s="1420"/>
      <c r="QXN427" s="1420"/>
      <c r="QXO427" s="1420"/>
      <c r="QXP427" s="1420"/>
      <c r="QXQ427" s="1420"/>
      <c r="QXR427" s="1420"/>
      <c r="QXS427" s="1420"/>
      <c r="QXT427" s="1420"/>
      <c r="QXU427" s="1420"/>
      <c r="QXV427" s="1420"/>
      <c r="QXW427" s="1420"/>
      <c r="QXX427" s="1420"/>
      <c r="QXY427" s="1420"/>
      <c r="QXZ427" s="1420"/>
      <c r="QYA427" s="1420"/>
      <c r="QYB427" s="1420"/>
      <c r="QYC427" s="1420"/>
      <c r="QYD427" s="1420"/>
      <c r="QYE427" s="1420"/>
      <c r="QYF427" s="1420"/>
      <c r="QYG427" s="1420"/>
      <c r="QYH427" s="1420"/>
      <c r="QYI427" s="1420"/>
      <c r="QYJ427" s="1420"/>
      <c r="QYK427" s="1420"/>
      <c r="QYL427" s="1420"/>
      <c r="QYM427" s="1420"/>
      <c r="QYN427" s="1420"/>
      <c r="QYO427" s="1420"/>
      <c r="QYP427" s="1420"/>
      <c r="QYQ427" s="1420"/>
      <c r="QYR427" s="1420"/>
      <c r="QYS427" s="1420"/>
      <c r="QYT427" s="1420"/>
      <c r="QYU427" s="1420"/>
      <c r="QYV427" s="1420"/>
      <c r="QYW427" s="1420"/>
      <c r="QYX427" s="1420"/>
      <c r="QYY427" s="1420"/>
      <c r="QYZ427" s="1420"/>
      <c r="QZA427" s="1420"/>
      <c r="QZB427" s="1420"/>
      <c r="QZC427" s="1420"/>
      <c r="QZD427" s="1420"/>
      <c r="QZE427" s="1420"/>
      <c r="QZF427" s="1420"/>
      <c r="QZG427" s="1420"/>
      <c r="QZH427" s="1420"/>
      <c r="QZI427" s="1420"/>
      <c r="QZJ427" s="1420"/>
      <c r="QZK427" s="1420"/>
      <c r="QZL427" s="1420"/>
      <c r="QZM427" s="1420"/>
      <c r="QZN427" s="1420"/>
      <c r="QZO427" s="1420"/>
      <c r="QZP427" s="1420"/>
      <c r="QZQ427" s="1420"/>
      <c r="QZR427" s="1420"/>
      <c r="QZS427" s="1420"/>
      <c r="QZT427" s="1420"/>
      <c r="QZU427" s="1420"/>
      <c r="QZV427" s="1420"/>
      <c r="QZW427" s="1420"/>
      <c r="QZX427" s="1420"/>
      <c r="QZY427" s="1420"/>
      <c r="QZZ427" s="1420"/>
      <c r="RAA427" s="1420"/>
      <c r="RAB427" s="1420"/>
      <c r="RAC427" s="1420"/>
      <c r="RAD427" s="1420"/>
      <c r="RAE427" s="1420"/>
      <c r="RAF427" s="1420"/>
      <c r="RAG427" s="1420"/>
      <c r="RAH427" s="1420"/>
      <c r="RAI427" s="1420"/>
      <c r="RAJ427" s="1420"/>
      <c r="RAK427" s="1420"/>
      <c r="RAL427" s="1420"/>
      <c r="RAM427" s="1420"/>
      <c r="RAN427" s="1420"/>
      <c r="RAO427" s="1420"/>
      <c r="RAP427" s="1420"/>
      <c r="RAQ427" s="1420"/>
      <c r="RAR427" s="1420"/>
      <c r="RAS427" s="1420"/>
      <c r="RAT427" s="1420"/>
      <c r="RAU427" s="1420"/>
      <c r="RAV427" s="1420"/>
      <c r="RAW427" s="1420"/>
      <c r="RAX427" s="1420"/>
      <c r="RAY427" s="1420"/>
      <c r="RAZ427" s="1420"/>
      <c r="RBA427" s="1420"/>
      <c r="RBB427" s="1420"/>
      <c r="RBC427" s="1420"/>
      <c r="RBD427" s="1420"/>
      <c r="RBE427" s="1420"/>
      <c r="RBF427" s="1420"/>
      <c r="RBG427" s="1420"/>
      <c r="RBH427" s="1420"/>
      <c r="RBI427" s="1420"/>
      <c r="RBJ427" s="1420"/>
      <c r="RBK427" s="1420"/>
      <c r="RBL427" s="1420"/>
      <c r="RBM427" s="1420"/>
      <c r="RBN427" s="1420"/>
      <c r="RBO427" s="1420"/>
      <c r="RBP427" s="1420"/>
      <c r="RBQ427" s="1420"/>
      <c r="RBR427" s="1420"/>
      <c r="RBS427" s="1420"/>
      <c r="RBT427" s="1420"/>
      <c r="RBU427" s="1420"/>
      <c r="RBV427" s="1420"/>
      <c r="RBW427" s="1420"/>
      <c r="RBX427" s="1420"/>
      <c r="RBY427" s="1420"/>
      <c r="RBZ427" s="1420"/>
      <c r="RCA427" s="1420"/>
      <c r="RCB427" s="1420"/>
      <c r="RCC427" s="1420"/>
      <c r="RCD427" s="1420"/>
      <c r="RCE427" s="1420"/>
      <c r="RCF427" s="1420"/>
      <c r="RCG427" s="1420"/>
      <c r="RCH427" s="1420"/>
      <c r="RCI427" s="1420"/>
      <c r="RCJ427" s="1420"/>
      <c r="RCK427" s="1420"/>
      <c r="RCL427" s="1420"/>
      <c r="RCM427" s="1420"/>
      <c r="RCN427" s="1420"/>
      <c r="RCO427" s="1420"/>
      <c r="RCP427" s="1420"/>
      <c r="RCQ427" s="1420"/>
      <c r="RCR427" s="1420"/>
      <c r="RCS427" s="1420"/>
      <c r="RCT427" s="1420"/>
      <c r="RCU427" s="1420"/>
      <c r="RCV427" s="1420"/>
      <c r="RCW427" s="1420"/>
      <c r="RCX427" s="1420"/>
      <c r="RCY427" s="1420"/>
      <c r="RCZ427" s="1420"/>
      <c r="RDA427" s="1420"/>
      <c r="RDB427" s="1420"/>
      <c r="RDC427" s="1420"/>
      <c r="RDD427" s="1420"/>
      <c r="RDE427" s="1420"/>
      <c r="RDF427" s="1420"/>
      <c r="RDG427" s="1420"/>
      <c r="RDH427" s="1420"/>
      <c r="RDI427" s="1420"/>
      <c r="RDJ427" s="1420"/>
      <c r="RDK427" s="1420"/>
      <c r="RDL427" s="1420"/>
      <c r="RDM427" s="1420"/>
      <c r="RDN427" s="1420"/>
      <c r="RDO427" s="1420"/>
      <c r="RDP427" s="1420"/>
      <c r="RDQ427" s="1420"/>
      <c r="RDR427" s="1420"/>
      <c r="RDS427" s="1420"/>
      <c r="RDT427" s="1420"/>
      <c r="RDU427" s="1420"/>
      <c r="RDV427" s="1420"/>
      <c r="RDW427" s="1420"/>
      <c r="RDX427" s="1420"/>
      <c r="RDY427" s="1420"/>
      <c r="RDZ427" s="1420"/>
      <c r="REA427" s="1420"/>
      <c r="REB427" s="1420"/>
      <c r="REC427" s="1420"/>
      <c r="RED427" s="1420"/>
      <c r="REE427" s="1420"/>
      <c r="REF427" s="1420"/>
      <c r="REG427" s="1420"/>
      <c r="REH427" s="1420"/>
      <c r="REI427" s="1420"/>
      <c r="REJ427" s="1420"/>
      <c r="REK427" s="1420"/>
      <c r="REL427" s="1420"/>
      <c r="REM427" s="1420"/>
      <c r="REN427" s="1420"/>
      <c r="REO427" s="1420"/>
      <c r="REP427" s="1420"/>
      <c r="REQ427" s="1420"/>
      <c r="RER427" s="1420"/>
      <c r="RES427" s="1420"/>
      <c r="RET427" s="1420"/>
      <c r="REU427" s="1420"/>
      <c r="REV427" s="1420"/>
      <c r="REW427" s="1420"/>
      <c r="REX427" s="1420"/>
      <c r="REY427" s="1420"/>
      <c r="REZ427" s="1420"/>
      <c r="RFA427" s="1420"/>
      <c r="RFB427" s="1420"/>
      <c r="RFC427" s="1420"/>
      <c r="RFD427" s="1420"/>
      <c r="RFE427" s="1420"/>
      <c r="RFF427" s="1420"/>
      <c r="RFG427" s="1420"/>
      <c r="RFH427" s="1420"/>
      <c r="RFI427" s="1420"/>
      <c r="RFJ427" s="1420"/>
      <c r="RFK427" s="1420"/>
      <c r="RFL427" s="1420"/>
      <c r="RFM427" s="1420"/>
      <c r="RFN427" s="1420"/>
      <c r="RFO427" s="1420"/>
      <c r="RFP427" s="1420"/>
      <c r="RFQ427" s="1420"/>
      <c r="RFR427" s="1420"/>
      <c r="RFS427" s="1420"/>
      <c r="RFT427" s="1420"/>
      <c r="RFU427" s="1420"/>
      <c r="RFV427" s="1420"/>
      <c r="RFW427" s="1420"/>
      <c r="RFX427" s="1420"/>
      <c r="RFY427" s="1420"/>
      <c r="RFZ427" s="1420"/>
      <c r="RGA427" s="1420"/>
      <c r="RGB427" s="1420"/>
      <c r="RGC427" s="1420"/>
      <c r="RGD427" s="1420"/>
      <c r="RGE427" s="1420"/>
      <c r="RGF427" s="1420"/>
      <c r="RGG427" s="1420"/>
      <c r="RGH427" s="1420"/>
      <c r="RGI427" s="1420"/>
      <c r="RGJ427" s="1420"/>
      <c r="RGK427" s="1420"/>
      <c r="RGL427" s="1420"/>
      <c r="RGM427" s="1420"/>
      <c r="RGN427" s="1420"/>
      <c r="RGO427" s="1420"/>
      <c r="RGP427" s="1420"/>
      <c r="RGQ427" s="1420"/>
      <c r="RGR427" s="1420"/>
      <c r="RGS427" s="1420"/>
      <c r="RGT427" s="1420"/>
      <c r="RGU427" s="1420"/>
      <c r="RGV427" s="1420"/>
      <c r="RGW427" s="1420"/>
      <c r="RGX427" s="1420"/>
      <c r="RGY427" s="1420"/>
      <c r="RGZ427" s="1420"/>
      <c r="RHA427" s="1420"/>
      <c r="RHB427" s="1420"/>
      <c r="RHC427" s="1420"/>
      <c r="RHD427" s="1420"/>
      <c r="RHE427" s="1420"/>
      <c r="RHF427" s="1420"/>
      <c r="RHG427" s="1420"/>
      <c r="RHH427" s="1420"/>
      <c r="RHI427" s="1420"/>
      <c r="RHJ427" s="1420"/>
      <c r="RHK427" s="1420"/>
      <c r="RHL427" s="1420"/>
      <c r="RHM427" s="1420"/>
      <c r="RHN427" s="1420"/>
      <c r="RHO427" s="1420"/>
      <c r="RHP427" s="1420"/>
      <c r="RHQ427" s="1420"/>
      <c r="RHR427" s="1420"/>
      <c r="RHS427" s="1420"/>
      <c r="RHT427" s="1420"/>
      <c r="RHU427" s="1420"/>
      <c r="RHV427" s="1420"/>
      <c r="RHW427" s="1420"/>
      <c r="RHX427" s="1420"/>
      <c r="RHY427" s="1420"/>
      <c r="RHZ427" s="1420"/>
      <c r="RIA427" s="1420"/>
      <c r="RIB427" s="1420"/>
      <c r="RIC427" s="1420"/>
      <c r="RID427" s="1420"/>
      <c r="RIE427" s="1420"/>
      <c r="RIF427" s="1420"/>
      <c r="RIG427" s="1420"/>
      <c r="RIH427" s="1420"/>
      <c r="RII427" s="1420"/>
      <c r="RIJ427" s="1420"/>
      <c r="RIK427" s="1420"/>
      <c r="RIL427" s="1420"/>
      <c r="RIM427" s="1420"/>
      <c r="RIN427" s="1420"/>
      <c r="RIO427" s="1420"/>
      <c r="RIP427" s="1420"/>
      <c r="RIQ427" s="1420"/>
      <c r="RIR427" s="1420"/>
      <c r="RIS427" s="1420"/>
      <c r="RIT427" s="1420"/>
      <c r="RIU427" s="1420"/>
      <c r="RIV427" s="1420"/>
      <c r="RIW427" s="1420"/>
      <c r="RIX427" s="1420"/>
      <c r="RIY427" s="1420"/>
      <c r="RIZ427" s="1420"/>
      <c r="RJA427" s="1420"/>
      <c r="RJB427" s="1420"/>
      <c r="RJC427" s="1420"/>
      <c r="RJD427" s="1420"/>
      <c r="RJE427" s="1420"/>
      <c r="RJF427" s="1420"/>
      <c r="RJG427" s="1420"/>
      <c r="RJH427" s="1420"/>
      <c r="RJI427" s="1420"/>
      <c r="RJJ427" s="1420"/>
      <c r="RJK427" s="1420"/>
      <c r="RJL427" s="1420"/>
      <c r="RJM427" s="1420"/>
      <c r="RJN427" s="1420"/>
      <c r="RJO427" s="1420"/>
      <c r="RJP427" s="1420"/>
      <c r="RJQ427" s="1420"/>
      <c r="RJR427" s="1420"/>
      <c r="RJS427" s="1420"/>
      <c r="RJT427" s="1420"/>
      <c r="RJU427" s="1420"/>
      <c r="RJV427" s="1420"/>
      <c r="RJW427" s="1420"/>
      <c r="RJX427" s="1420"/>
      <c r="RJY427" s="1420"/>
      <c r="RJZ427" s="1420"/>
      <c r="RKA427" s="1420"/>
      <c r="RKB427" s="1420"/>
      <c r="RKC427" s="1420"/>
      <c r="RKD427" s="1420"/>
      <c r="RKE427" s="1420"/>
      <c r="RKF427" s="1420"/>
      <c r="RKG427" s="1420"/>
      <c r="RKH427" s="1420"/>
      <c r="RKI427" s="1420"/>
      <c r="RKJ427" s="1420"/>
      <c r="RKK427" s="1420"/>
      <c r="RKL427" s="1420"/>
      <c r="RKM427" s="1420"/>
      <c r="RKN427" s="1420"/>
      <c r="RKO427" s="1420"/>
      <c r="RKP427" s="1420"/>
      <c r="RKQ427" s="1420"/>
      <c r="RKR427" s="1420"/>
      <c r="RKS427" s="1420"/>
      <c r="RKT427" s="1420"/>
      <c r="RKU427" s="1420"/>
      <c r="RKV427" s="1420"/>
      <c r="RKW427" s="1420"/>
      <c r="RKX427" s="1420"/>
      <c r="RKY427" s="1420"/>
      <c r="RKZ427" s="1420"/>
      <c r="RLA427" s="1420"/>
      <c r="RLB427" s="1420"/>
      <c r="RLC427" s="1420"/>
      <c r="RLD427" s="1420"/>
      <c r="RLE427" s="1420"/>
      <c r="RLF427" s="1420"/>
      <c r="RLG427" s="1420"/>
      <c r="RLH427" s="1420"/>
      <c r="RLI427" s="1420"/>
      <c r="RLJ427" s="1420"/>
      <c r="RLK427" s="1420"/>
      <c r="RLL427" s="1420"/>
      <c r="RLM427" s="1420"/>
      <c r="RLN427" s="1420"/>
      <c r="RLO427" s="1420"/>
      <c r="RLP427" s="1420"/>
      <c r="RLQ427" s="1420"/>
      <c r="RLR427" s="1420"/>
      <c r="RLS427" s="1420"/>
      <c r="RLT427" s="1420"/>
      <c r="RLU427" s="1420"/>
      <c r="RLV427" s="1420"/>
      <c r="RLW427" s="1420"/>
      <c r="RLX427" s="1420"/>
      <c r="RLY427" s="1420"/>
      <c r="RLZ427" s="1420"/>
      <c r="RMA427" s="1420"/>
      <c r="RMB427" s="1420"/>
      <c r="RMC427" s="1420"/>
      <c r="RMD427" s="1420"/>
      <c r="RME427" s="1420"/>
      <c r="RMF427" s="1420"/>
      <c r="RMG427" s="1420"/>
      <c r="RMH427" s="1420"/>
      <c r="RMI427" s="1420"/>
      <c r="RMJ427" s="1420"/>
      <c r="RMK427" s="1420"/>
      <c r="RML427" s="1420"/>
      <c r="RMM427" s="1420"/>
      <c r="RMN427" s="1420"/>
      <c r="RMO427" s="1420"/>
      <c r="RMP427" s="1420"/>
      <c r="RMQ427" s="1420"/>
      <c r="RMR427" s="1420"/>
      <c r="RMS427" s="1420"/>
      <c r="RMT427" s="1420"/>
      <c r="RMU427" s="1420"/>
      <c r="RMV427" s="1420"/>
      <c r="RMW427" s="1420"/>
      <c r="RMX427" s="1420"/>
      <c r="RMY427" s="1420"/>
      <c r="RMZ427" s="1420"/>
      <c r="RNA427" s="1420"/>
      <c r="RNB427" s="1420"/>
      <c r="RNC427" s="1420"/>
      <c r="RND427" s="1420"/>
      <c r="RNE427" s="1420"/>
      <c r="RNF427" s="1420"/>
      <c r="RNG427" s="1420"/>
      <c r="RNH427" s="1420"/>
      <c r="RNI427" s="1420"/>
      <c r="RNJ427" s="1420"/>
      <c r="RNK427" s="1420"/>
      <c r="RNL427" s="1420"/>
      <c r="RNM427" s="1420"/>
      <c r="RNN427" s="1420"/>
      <c r="RNO427" s="1420"/>
      <c r="RNP427" s="1420"/>
      <c r="RNQ427" s="1420"/>
      <c r="RNR427" s="1420"/>
      <c r="RNS427" s="1420"/>
      <c r="RNT427" s="1420"/>
      <c r="RNU427" s="1420"/>
      <c r="RNV427" s="1420"/>
      <c r="RNW427" s="1420"/>
      <c r="RNX427" s="1420"/>
      <c r="RNY427" s="1420"/>
      <c r="RNZ427" s="1420"/>
      <c r="ROA427" s="1420"/>
      <c r="ROB427" s="1420"/>
      <c r="ROC427" s="1420"/>
      <c r="ROD427" s="1420"/>
      <c r="ROE427" s="1420"/>
      <c r="ROF427" s="1420"/>
      <c r="ROG427" s="1420"/>
      <c r="ROH427" s="1420"/>
      <c r="ROI427" s="1420"/>
      <c r="ROJ427" s="1420"/>
      <c r="ROK427" s="1420"/>
      <c r="ROL427" s="1420"/>
      <c r="ROM427" s="1420"/>
      <c r="RON427" s="1420"/>
      <c r="ROO427" s="1420"/>
      <c r="ROP427" s="1420"/>
      <c r="ROQ427" s="1420"/>
      <c r="ROR427" s="1420"/>
      <c r="ROS427" s="1420"/>
      <c r="ROT427" s="1420"/>
      <c r="ROU427" s="1420"/>
      <c r="ROV427" s="1420"/>
      <c r="ROW427" s="1420"/>
      <c r="ROX427" s="1420"/>
      <c r="ROY427" s="1420"/>
      <c r="ROZ427" s="1420"/>
      <c r="RPA427" s="1420"/>
      <c r="RPB427" s="1420"/>
      <c r="RPC427" s="1420"/>
      <c r="RPD427" s="1420"/>
      <c r="RPE427" s="1420"/>
      <c r="RPF427" s="1420"/>
      <c r="RPG427" s="1420"/>
      <c r="RPH427" s="1420"/>
      <c r="RPI427" s="1420"/>
      <c r="RPJ427" s="1420"/>
      <c r="RPK427" s="1420"/>
      <c r="RPL427" s="1420"/>
      <c r="RPM427" s="1420"/>
      <c r="RPN427" s="1420"/>
      <c r="RPO427" s="1420"/>
      <c r="RPP427" s="1420"/>
      <c r="RPQ427" s="1420"/>
      <c r="RPR427" s="1420"/>
      <c r="RPS427" s="1420"/>
      <c r="RPT427" s="1420"/>
      <c r="RPU427" s="1420"/>
      <c r="RPV427" s="1420"/>
      <c r="RPW427" s="1420"/>
      <c r="RPX427" s="1420"/>
      <c r="RPY427" s="1420"/>
      <c r="RPZ427" s="1420"/>
      <c r="RQA427" s="1420"/>
      <c r="RQB427" s="1420"/>
      <c r="RQC427" s="1420"/>
      <c r="RQD427" s="1420"/>
      <c r="RQE427" s="1420"/>
      <c r="RQF427" s="1420"/>
      <c r="RQG427" s="1420"/>
      <c r="RQH427" s="1420"/>
      <c r="RQI427" s="1420"/>
      <c r="RQJ427" s="1420"/>
      <c r="RQK427" s="1420"/>
      <c r="RQL427" s="1420"/>
      <c r="RQM427" s="1420"/>
      <c r="RQN427" s="1420"/>
      <c r="RQO427" s="1420"/>
      <c r="RQP427" s="1420"/>
      <c r="RQQ427" s="1420"/>
      <c r="RQR427" s="1420"/>
      <c r="RQS427" s="1420"/>
      <c r="RQT427" s="1420"/>
      <c r="RQU427" s="1420"/>
      <c r="RQV427" s="1420"/>
      <c r="RQW427" s="1420"/>
      <c r="RQX427" s="1420"/>
      <c r="RQY427" s="1420"/>
      <c r="RQZ427" s="1420"/>
      <c r="RRA427" s="1420"/>
      <c r="RRB427" s="1420"/>
      <c r="RRC427" s="1420"/>
      <c r="RRD427" s="1420"/>
      <c r="RRE427" s="1420"/>
      <c r="RRF427" s="1420"/>
      <c r="RRG427" s="1420"/>
      <c r="RRH427" s="1420"/>
      <c r="RRI427" s="1420"/>
      <c r="RRJ427" s="1420"/>
      <c r="RRK427" s="1420"/>
      <c r="RRL427" s="1420"/>
      <c r="RRM427" s="1420"/>
      <c r="RRN427" s="1420"/>
      <c r="RRO427" s="1420"/>
      <c r="RRP427" s="1420"/>
      <c r="RRQ427" s="1420"/>
      <c r="RRR427" s="1420"/>
      <c r="RRS427" s="1420"/>
      <c r="RRT427" s="1420"/>
      <c r="RRU427" s="1420"/>
      <c r="RRV427" s="1420"/>
      <c r="RRW427" s="1420"/>
      <c r="RRX427" s="1420"/>
      <c r="RRY427" s="1420"/>
      <c r="RRZ427" s="1420"/>
      <c r="RSA427" s="1420"/>
      <c r="RSB427" s="1420"/>
      <c r="RSC427" s="1420"/>
      <c r="RSD427" s="1420"/>
      <c r="RSE427" s="1420"/>
      <c r="RSF427" s="1420"/>
      <c r="RSG427" s="1420"/>
      <c r="RSH427" s="1420"/>
      <c r="RSI427" s="1420"/>
      <c r="RSJ427" s="1420"/>
      <c r="RSK427" s="1420"/>
      <c r="RSL427" s="1420"/>
      <c r="RSM427" s="1420"/>
      <c r="RSN427" s="1420"/>
      <c r="RSO427" s="1420"/>
      <c r="RSP427" s="1420"/>
      <c r="RSQ427" s="1420"/>
      <c r="RSR427" s="1420"/>
      <c r="RSS427" s="1420"/>
      <c r="RST427" s="1420"/>
      <c r="RSU427" s="1420"/>
      <c r="RSV427" s="1420"/>
      <c r="RSW427" s="1420"/>
      <c r="RSX427" s="1420"/>
      <c r="RSY427" s="1420"/>
      <c r="RSZ427" s="1420"/>
      <c r="RTA427" s="1420"/>
      <c r="RTB427" s="1420"/>
      <c r="RTC427" s="1420"/>
      <c r="RTD427" s="1420"/>
      <c r="RTE427" s="1420"/>
      <c r="RTF427" s="1420"/>
      <c r="RTG427" s="1420"/>
      <c r="RTH427" s="1420"/>
      <c r="RTI427" s="1420"/>
      <c r="RTJ427" s="1420"/>
      <c r="RTK427" s="1420"/>
      <c r="RTL427" s="1420"/>
      <c r="RTM427" s="1420"/>
      <c r="RTN427" s="1420"/>
      <c r="RTO427" s="1420"/>
      <c r="RTP427" s="1420"/>
      <c r="RTQ427" s="1420"/>
      <c r="RTR427" s="1420"/>
      <c r="RTS427" s="1420"/>
      <c r="RTT427" s="1420"/>
      <c r="RTU427" s="1420"/>
      <c r="RTV427" s="1420"/>
      <c r="RTW427" s="1420"/>
      <c r="RTX427" s="1420"/>
      <c r="RTY427" s="1420"/>
      <c r="RTZ427" s="1420"/>
      <c r="RUA427" s="1420"/>
      <c r="RUB427" s="1420"/>
      <c r="RUC427" s="1420"/>
      <c r="RUD427" s="1420"/>
      <c r="RUE427" s="1420"/>
      <c r="RUF427" s="1420"/>
      <c r="RUG427" s="1420"/>
      <c r="RUH427" s="1420"/>
      <c r="RUI427" s="1420"/>
      <c r="RUJ427" s="1420"/>
      <c r="RUK427" s="1420"/>
      <c r="RUL427" s="1420"/>
      <c r="RUM427" s="1420"/>
      <c r="RUN427" s="1420"/>
      <c r="RUO427" s="1420"/>
      <c r="RUP427" s="1420"/>
      <c r="RUQ427" s="1420"/>
      <c r="RUR427" s="1420"/>
      <c r="RUS427" s="1420"/>
      <c r="RUT427" s="1420"/>
      <c r="RUU427" s="1420"/>
      <c r="RUV427" s="1420"/>
      <c r="RUW427" s="1420"/>
      <c r="RUX427" s="1420"/>
      <c r="RUY427" s="1420"/>
      <c r="RUZ427" s="1420"/>
      <c r="RVA427" s="1420"/>
      <c r="RVB427" s="1420"/>
      <c r="RVC427" s="1420"/>
      <c r="RVD427" s="1420"/>
      <c r="RVE427" s="1420"/>
      <c r="RVF427" s="1420"/>
      <c r="RVG427" s="1420"/>
      <c r="RVH427" s="1420"/>
      <c r="RVI427" s="1420"/>
      <c r="RVJ427" s="1420"/>
      <c r="RVK427" s="1420"/>
      <c r="RVL427" s="1420"/>
      <c r="RVM427" s="1420"/>
      <c r="RVN427" s="1420"/>
      <c r="RVO427" s="1420"/>
      <c r="RVP427" s="1420"/>
      <c r="RVQ427" s="1420"/>
      <c r="RVR427" s="1420"/>
      <c r="RVS427" s="1420"/>
      <c r="RVT427" s="1420"/>
      <c r="RVU427" s="1420"/>
      <c r="RVV427" s="1420"/>
      <c r="RVW427" s="1420"/>
      <c r="RVX427" s="1420"/>
      <c r="RVY427" s="1420"/>
      <c r="RVZ427" s="1420"/>
      <c r="RWA427" s="1420"/>
      <c r="RWB427" s="1420"/>
      <c r="RWC427" s="1420"/>
      <c r="RWD427" s="1420"/>
      <c r="RWE427" s="1420"/>
      <c r="RWF427" s="1420"/>
      <c r="RWG427" s="1420"/>
      <c r="RWH427" s="1420"/>
      <c r="RWI427" s="1420"/>
      <c r="RWJ427" s="1420"/>
      <c r="RWK427" s="1420"/>
      <c r="RWL427" s="1420"/>
      <c r="RWM427" s="1420"/>
      <c r="RWN427" s="1420"/>
      <c r="RWO427" s="1420"/>
      <c r="RWP427" s="1420"/>
      <c r="RWQ427" s="1420"/>
      <c r="RWR427" s="1420"/>
      <c r="RWS427" s="1420"/>
      <c r="RWT427" s="1420"/>
      <c r="RWU427" s="1420"/>
      <c r="RWV427" s="1420"/>
      <c r="RWW427" s="1420"/>
      <c r="RWX427" s="1420"/>
      <c r="RWY427" s="1420"/>
      <c r="RWZ427" s="1420"/>
      <c r="RXA427" s="1420"/>
      <c r="RXB427" s="1420"/>
      <c r="RXC427" s="1420"/>
      <c r="RXD427" s="1420"/>
      <c r="RXE427" s="1420"/>
      <c r="RXF427" s="1420"/>
      <c r="RXG427" s="1420"/>
      <c r="RXH427" s="1420"/>
      <c r="RXI427" s="1420"/>
      <c r="RXJ427" s="1420"/>
      <c r="RXK427" s="1420"/>
      <c r="RXL427" s="1420"/>
      <c r="RXM427" s="1420"/>
      <c r="RXN427" s="1420"/>
      <c r="RXO427" s="1420"/>
      <c r="RXP427" s="1420"/>
      <c r="RXQ427" s="1420"/>
      <c r="RXR427" s="1420"/>
      <c r="RXS427" s="1420"/>
      <c r="RXT427" s="1420"/>
      <c r="RXU427" s="1420"/>
      <c r="RXV427" s="1420"/>
      <c r="RXW427" s="1420"/>
      <c r="RXX427" s="1420"/>
      <c r="RXY427" s="1420"/>
      <c r="RXZ427" s="1420"/>
      <c r="RYA427" s="1420"/>
      <c r="RYB427" s="1420"/>
      <c r="RYC427" s="1420"/>
      <c r="RYD427" s="1420"/>
      <c r="RYE427" s="1420"/>
      <c r="RYF427" s="1420"/>
      <c r="RYG427" s="1420"/>
      <c r="RYH427" s="1420"/>
      <c r="RYI427" s="1420"/>
      <c r="RYJ427" s="1420"/>
      <c r="RYK427" s="1420"/>
      <c r="RYL427" s="1420"/>
      <c r="RYM427" s="1420"/>
      <c r="RYN427" s="1420"/>
      <c r="RYO427" s="1420"/>
      <c r="RYP427" s="1420"/>
      <c r="RYQ427" s="1420"/>
      <c r="RYR427" s="1420"/>
      <c r="RYS427" s="1420"/>
      <c r="RYT427" s="1420"/>
      <c r="RYU427" s="1420"/>
      <c r="RYV427" s="1420"/>
      <c r="RYW427" s="1420"/>
      <c r="RYX427" s="1420"/>
      <c r="RYY427" s="1420"/>
      <c r="RYZ427" s="1420"/>
      <c r="RZA427" s="1420"/>
      <c r="RZB427" s="1420"/>
      <c r="RZC427" s="1420"/>
      <c r="RZD427" s="1420"/>
      <c r="RZE427" s="1420"/>
      <c r="RZF427" s="1420"/>
      <c r="RZG427" s="1420"/>
      <c r="RZH427" s="1420"/>
      <c r="RZI427" s="1420"/>
      <c r="RZJ427" s="1420"/>
      <c r="RZK427" s="1420"/>
      <c r="RZL427" s="1420"/>
      <c r="RZM427" s="1420"/>
      <c r="RZN427" s="1420"/>
      <c r="RZO427" s="1420"/>
      <c r="RZP427" s="1420"/>
      <c r="RZQ427" s="1420"/>
      <c r="RZR427" s="1420"/>
      <c r="RZS427" s="1420"/>
      <c r="RZT427" s="1420"/>
      <c r="RZU427" s="1420"/>
      <c r="RZV427" s="1420"/>
      <c r="RZW427" s="1420"/>
      <c r="RZX427" s="1420"/>
      <c r="RZY427" s="1420"/>
      <c r="RZZ427" s="1420"/>
      <c r="SAA427" s="1420"/>
      <c r="SAB427" s="1420"/>
      <c r="SAC427" s="1420"/>
      <c r="SAD427" s="1420"/>
      <c r="SAE427" s="1420"/>
      <c r="SAF427" s="1420"/>
      <c r="SAG427" s="1420"/>
      <c r="SAH427" s="1420"/>
      <c r="SAI427" s="1420"/>
      <c r="SAJ427" s="1420"/>
      <c r="SAK427" s="1420"/>
      <c r="SAL427" s="1420"/>
      <c r="SAM427" s="1420"/>
      <c r="SAN427" s="1420"/>
      <c r="SAO427" s="1420"/>
      <c r="SAP427" s="1420"/>
      <c r="SAQ427" s="1420"/>
      <c r="SAR427" s="1420"/>
      <c r="SAS427" s="1420"/>
      <c r="SAT427" s="1420"/>
      <c r="SAU427" s="1420"/>
      <c r="SAV427" s="1420"/>
      <c r="SAW427" s="1420"/>
      <c r="SAX427" s="1420"/>
      <c r="SAY427" s="1420"/>
      <c r="SAZ427" s="1420"/>
      <c r="SBA427" s="1420"/>
      <c r="SBB427" s="1420"/>
      <c r="SBC427" s="1420"/>
      <c r="SBD427" s="1420"/>
      <c r="SBE427" s="1420"/>
      <c r="SBF427" s="1420"/>
      <c r="SBG427" s="1420"/>
      <c r="SBH427" s="1420"/>
      <c r="SBI427" s="1420"/>
      <c r="SBJ427" s="1420"/>
      <c r="SBK427" s="1420"/>
      <c r="SBL427" s="1420"/>
      <c r="SBM427" s="1420"/>
      <c r="SBN427" s="1420"/>
      <c r="SBO427" s="1420"/>
      <c r="SBP427" s="1420"/>
      <c r="SBQ427" s="1420"/>
      <c r="SBR427" s="1420"/>
      <c r="SBS427" s="1420"/>
      <c r="SBT427" s="1420"/>
      <c r="SBU427" s="1420"/>
      <c r="SBV427" s="1420"/>
      <c r="SBW427" s="1420"/>
      <c r="SBX427" s="1420"/>
      <c r="SBY427" s="1420"/>
      <c r="SBZ427" s="1420"/>
      <c r="SCA427" s="1420"/>
      <c r="SCB427" s="1420"/>
      <c r="SCC427" s="1420"/>
      <c r="SCD427" s="1420"/>
      <c r="SCE427" s="1420"/>
      <c r="SCF427" s="1420"/>
      <c r="SCG427" s="1420"/>
      <c r="SCH427" s="1420"/>
      <c r="SCI427" s="1420"/>
      <c r="SCJ427" s="1420"/>
      <c r="SCK427" s="1420"/>
      <c r="SCL427" s="1420"/>
      <c r="SCM427" s="1420"/>
      <c r="SCN427" s="1420"/>
      <c r="SCO427" s="1420"/>
      <c r="SCP427" s="1420"/>
      <c r="SCQ427" s="1420"/>
      <c r="SCR427" s="1420"/>
      <c r="SCS427" s="1420"/>
      <c r="SCT427" s="1420"/>
      <c r="SCU427" s="1420"/>
      <c r="SCV427" s="1420"/>
      <c r="SCW427" s="1420"/>
      <c r="SCX427" s="1420"/>
      <c r="SCY427" s="1420"/>
      <c r="SCZ427" s="1420"/>
      <c r="SDA427" s="1420"/>
      <c r="SDB427" s="1420"/>
      <c r="SDC427" s="1420"/>
      <c r="SDD427" s="1420"/>
      <c r="SDE427" s="1420"/>
      <c r="SDF427" s="1420"/>
      <c r="SDG427" s="1420"/>
      <c r="SDH427" s="1420"/>
      <c r="SDI427" s="1420"/>
      <c r="SDJ427" s="1420"/>
      <c r="SDK427" s="1420"/>
      <c r="SDL427" s="1420"/>
      <c r="SDM427" s="1420"/>
      <c r="SDN427" s="1420"/>
      <c r="SDO427" s="1420"/>
      <c r="SDP427" s="1420"/>
      <c r="SDQ427" s="1420"/>
      <c r="SDR427" s="1420"/>
      <c r="SDS427" s="1420"/>
      <c r="SDT427" s="1420"/>
      <c r="SDU427" s="1420"/>
      <c r="SDV427" s="1420"/>
      <c r="SDW427" s="1420"/>
      <c r="SDX427" s="1420"/>
      <c r="SDY427" s="1420"/>
      <c r="SDZ427" s="1420"/>
      <c r="SEA427" s="1420"/>
      <c r="SEB427" s="1420"/>
      <c r="SEC427" s="1420"/>
      <c r="SED427" s="1420"/>
      <c r="SEE427" s="1420"/>
      <c r="SEF427" s="1420"/>
      <c r="SEG427" s="1420"/>
      <c r="SEH427" s="1420"/>
      <c r="SEI427" s="1420"/>
      <c r="SEJ427" s="1420"/>
      <c r="SEK427" s="1420"/>
      <c r="SEL427" s="1420"/>
      <c r="SEM427" s="1420"/>
      <c r="SEN427" s="1420"/>
      <c r="SEO427" s="1420"/>
      <c r="SEP427" s="1420"/>
      <c r="SEQ427" s="1420"/>
      <c r="SER427" s="1420"/>
      <c r="SES427" s="1420"/>
      <c r="SET427" s="1420"/>
      <c r="SEU427" s="1420"/>
      <c r="SEV427" s="1420"/>
      <c r="SEW427" s="1420"/>
      <c r="SEX427" s="1420"/>
      <c r="SEY427" s="1420"/>
      <c r="SEZ427" s="1420"/>
      <c r="SFA427" s="1420"/>
      <c r="SFB427" s="1420"/>
      <c r="SFC427" s="1420"/>
      <c r="SFD427" s="1420"/>
      <c r="SFE427" s="1420"/>
      <c r="SFF427" s="1420"/>
      <c r="SFG427" s="1420"/>
      <c r="SFH427" s="1420"/>
      <c r="SFI427" s="1420"/>
      <c r="SFJ427" s="1420"/>
      <c r="SFK427" s="1420"/>
      <c r="SFL427" s="1420"/>
      <c r="SFM427" s="1420"/>
      <c r="SFN427" s="1420"/>
      <c r="SFO427" s="1420"/>
      <c r="SFP427" s="1420"/>
      <c r="SFQ427" s="1420"/>
      <c r="SFR427" s="1420"/>
      <c r="SFS427" s="1420"/>
      <c r="SFT427" s="1420"/>
      <c r="SFU427" s="1420"/>
      <c r="SFV427" s="1420"/>
      <c r="SFW427" s="1420"/>
      <c r="SFX427" s="1420"/>
      <c r="SFY427" s="1420"/>
      <c r="SFZ427" s="1420"/>
      <c r="SGA427" s="1420"/>
      <c r="SGB427" s="1420"/>
      <c r="SGC427" s="1420"/>
      <c r="SGD427" s="1420"/>
      <c r="SGE427" s="1420"/>
      <c r="SGF427" s="1420"/>
      <c r="SGG427" s="1420"/>
      <c r="SGH427" s="1420"/>
      <c r="SGI427" s="1420"/>
      <c r="SGJ427" s="1420"/>
      <c r="SGK427" s="1420"/>
      <c r="SGL427" s="1420"/>
      <c r="SGM427" s="1420"/>
      <c r="SGN427" s="1420"/>
      <c r="SGO427" s="1420"/>
      <c r="SGP427" s="1420"/>
      <c r="SGQ427" s="1420"/>
      <c r="SGR427" s="1420"/>
      <c r="SGS427" s="1420"/>
      <c r="SGT427" s="1420"/>
      <c r="SGU427" s="1420"/>
      <c r="SGV427" s="1420"/>
      <c r="SGW427" s="1420"/>
      <c r="SGX427" s="1420"/>
      <c r="SGY427" s="1420"/>
      <c r="SGZ427" s="1420"/>
      <c r="SHA427" s="1420"/>
      <c r="SHB427" s="1420"/>
      <c r="SHC427" s="1420"/>
      <c r="SHD427" s="1420"/>
      <c r="SHE427" s="1420"/>
      <c r="SHF427" s="1420"/>
      <c r="SHG427" s="1420"/>
      <c r="SHH427" s="1420"/>
      <c r="SHI427" s="1420"/>
      <c r="SHJ427" s="1420"/>
      <c r="SHK427" s="1420"/>
      <c r="SHL427" s="1420"/>
      <c r="SHM427" s="1420"/>
      <c r="SHN427" s="1420"/>
      <c r="SHO427" s="1420"/>
      <c r="SHP427" s="1420"/>
      <c r="SHQ427" s="1420"/>
      <c r="SHR427" s="1420"/>
      <c r="SHS427" s="1420"/>
      <c r="SHT427" s="1420"/>
      <c r="SHU427" s="1420"/>
      <c r="SHV427" s="1420"/>
      <c r="SHW427" s="1420"/>
      <c r="SHX427" s="1420"/>
      <c r="SHY427" s="1420"/>
      <c r="SHZ427" s="1420"/>
      <c r="SIA427" s="1420"/>
      <c r="SIB427" s="1420"/>
      <c r="SIC427" s="1420"/>
      <c r="SID427" s="1420"/>
      <c r="SIE427" s="1420"/>
      <c r="SIF427" s="1420"/>
      <c r="SIG427" s="1420"/>
      <c r="SIH427" s="1420"/>
      <c r="SII427" s="1420"/>
      <c r="SIJ427" s="1420"/>
      <c r="SIK427" s="1420"/>
      <c r="SIL427" s="1420"/>
      <c r="SIM427" s="1420"/>
      <c r="SIN427" s="1420"/>
      <c r="SIO427" s="1420"/>
      <c r="SIP427" s="1420"/>
      <c r="SIQ427" s="1420"/>
      <c r="SIR427" s="1420"/>
      <c r="SIS427" s="1420"/>
      <c r="SIT427" s="1420"/>
      <c r="SIU427" s="1420"/>
      <c r="SIV427" s="1420"/>
      <c r="SIW427" s="1420"/>
      <c r="SIX427" s="1420"/>
      <c r="SIY427" s="1420"/>
      <c r="SIZ427" s="1420"/>
      <c r="SJA427" s="1420"/>
      <c r="SJB427" s="1420"/>
      <c r="SJC427" s="1420"/>
      <c r="SJD427" s="1420"/>
      <c r="SJE427" s="1420"/>
      <c r="SJF427" s="1420"/>
      <c r="SJG427" s="1420"/>
      <c r="SJH427" s="1420"/>
      <c r="SJI427" s="1420"/>
      <c r="SJJ427" s="1420"/>
      <c r="SJK427" s="1420"/>
      <c r="SJL427" s="1420"/>
      <c r="SJM427" s="1420"/>
      <c r="SJN427" s="1420"/>
      <c r="SJO427" s="1420"/>
      <c r="SJP427" s="1420"/>
      <c r="SJQ427" s="1420"/>
      <c r="SJR427" s="1420"/>
      <c r="SJS427" s="1420"/>
      <c r="SJT427" s="1420"/>
      <c r="SJU427" s="1420"/>
      <c r="SJV427" s="1420"/>
      <c r="SJW427" s="1420"/>
      <c r="SJX427" s="1420"/>
      <c r="SJY427" s="1420"/>
      <c r="SJZ427" s="1420"/>
      <c r="SKA427" s="1420"/>
      <c r="SKB427" s="1420"/>
      <c r="SKC427" s="1420"/>
      <c r="SKD427" s="1420"/>
      <c r="SKE427" s="1420"/>
      <c r="SKF427" s="1420"/>
      <c r="SKG427" s="1420"/>
      <c r="SKH427" s="1420"/>
      <c r="SKI427" s="1420"/>
      <c r="SKJ427" s="1420"/>
      <c r="SKK427" s="1420"/>
      <c r="SKL427" s="1420"/>
      <c r="SKM427" s="1420"/>
      <c r="SKN427" s="1420"/>
      <c r="SKO427" s="1420"/>
      <c r="SKP427" s="1420"/>
      <c r="SKQ427" s="1420"/>
      <c r="SKR427" s="1420"/>
      <c r="SKS427" s="1420"/>
      <c r="SKT427" s="1420"/>
      <c r="SKU427" s="1420"/>
      <c r="SKV427" s="1420"/>
      <c r="SKW427" s="1420"/>
      <c r="SKX427" s="1420"/>
      <c r="SKY427" s="1420"/>
      <c r="SKZ427" s="1420"/>
      <c r="SLA427" s="1420"/>
      <c r="SLB427" s="1420"/>
      <c r="SLC427" s="1420"/>
      <c r="SLD427" s="1420"/>
      <c r="SLE427" s="1420"/>
      <c r="SLF427" s="1420"/>
      <c r="SLG427" s="1420"/>
      <c r="SLH427" s="1420"/>
      <c r="SLI427" s="1420"/>
      <c r="SLJ427" s="1420"/>
      <c r="SLK427" s="1420"/>
      <c r="SLL427" s="1420"/>
      <c r="SLM427" s="1420"/>
      <c r="SLN427" s="1420"/>
      <c r="SLO427" s="1420"/>
      <c r="SLP427" s="1420"/>
      <c r="SLQ427" s="1420"/>
      <c r="SLR427" s="1420"/>
      <c r="SLS427" s="1420"/>
      <c r="SLT427" s="1420"/>
      <c r="SLU427" s="1420"/>
      <c r="SLV427" s="1420"/>
      <c r="SLW427" s="1420"/>
      <c r="SLX427" s="1420"/>
      <c r="SLY427" s="1420"/>
      <c r="SLZ427" s="1420"/>
      <c r="SMA427" s="1420"/>
      <c r="SMB427" s="1420"/>
      <c r="SMC427" s="1420"/>
      <c r="SMD427" s="1420"/>
      <c r="SME427" s="1420"/>
      <c r="SMF427" s="1420"/>
      <c r="SMG427" s="1420"/>
      <c r="SMH427" s="1420"/>
      <c r="SMI427" s="1420"/>
      <c r="SMJ427" s="1420"/>
      <c r="SMK427" s="1420"/>
      <c r="SML427" s="1420"/>
      <c r="SMM427" s="1420"/>
      <c r="SMN427" s="1420"/>
      <c r="SMO427" s="1420"/>
      <c r="SMP427" s="1420"/>
      <c r="SMQ427" s="1420"/>
      <c r="SMR427" s="1420"/>
      <c r="SMS427" s="1420"/>
      <c r="SMT427" s="1420"/>
      <c r="SMU427" s="1420"/>
      <c r="SMV427" s="1420"/>
      <c r="SMW427" s="1420"/>
      <c r="SMX427" s="1420"/>
      <c r="SMY427" s="1420"/>
      <c r="SMZ427" s="1420"/>
      <c r="SNA427" s="1420"/>
      <c r="SNB427" s="1420"/>
      <c r="SNC427" s="1420"/>
      <c r="SND427" s="1420"/>
      <c r="SNE427" s="1420"/>
      <c r="SNF427" s="1420"/>
      <c r="SNG427" s="1420"/>
      <c r="SNH427" s="1420"/>
      <c r="SNI427" s="1420"/>
      <c r="SNJ427" s="1420"/>
      <c r="SNK427" s="1420"/>
      <c r="SNL427" s="1420"/>
      <c r="SNM427" s="1420"/>
      <c r="SNN427" s="1420"/>
      <c r="SNO427" s="1420"/>
      <c r="SNP427" s="1420"/>
      <c r="SNQ427" s="1420"/>
      <c r="SNR427" s="1420"/>
      <c r="SNS427" s="1420"/>
      <c r="SNT427" s="1420"/>
      <c r="SNU427" s="1420"/>
      <c r="SNV427" s="1420"/>
      <c r="SNW427" s="1420"/>
      <c r="SNX427" s="1420"/>
      <c r="SNY427" s="1420"/>
      <c r="SNZ427" s="1420"/>
      <c r="SOA427" s="1420"/>
      <c r="SOB427" s="1420"/>
      <c r="SOC427" s="1420"/>
      <c r="SOD427" s="1420"/>
      <c r="SOE427" s="1420"/>
      <c r="SOF427" s="1420"/>
      <c r="SOG427" s="1420"/>
      <c r="SOH427" s="1420"/>
      <c r="SOI427" s="1420"/>
      <c r="SOJ427" s="1420"/>
      <c r="SOK427" s="1420"/>
      <c r="SOL427" s="1420"/>
      <c r="SOM427" s="1420"/>
      <c r="SON427" s="1420"/>
      <c r="SOO427" s="1420"/>
      <c r="SOP427" s="1420"/>
      <c r="SOQ427" s="1420"/>
      <c r="SOR427" s="1420"/>
      <c r="SOS427" s="1420"/>
      <c r="SOT427" s="1420"/>
      <c r="SOU427" s="1420"/>
      <c r="SOV427" s="1420"/>
      <c r="SOW427" s="1420"/>
      <c r="SOX427" s="1420"/>
      <c r="SOY427" s="1420"/>
      <c r="SOZ427" s="1420"/>
      <c r="SPA427" s="1420"/>
      <c r="SPB427" s="1420"/>
      <c r="SPC427" s="1420"/>
      <c r="SPD427" s="1420"/>
      <c r="SPE427" s="1420"/>
      <c r="SPF427" s="1420"/>
      <c r="SPG427" s="1420"/>
      <c r="SPH427" s="1420"/>
      <c r="SPI427" s="1420"/>
      <c r="SPJ427" s="1420"/>
      <c r="SPK427" s="1420"/>
      <c r="SPL427" s="1420"/>
      <c r="SPM427" s="1420"/>
      <c r="SPN427" s="1420"/>
      <c r="SPO427" s="1420"/>
      <c r="SPP427" s="1420"/>
      <c r="SPQ427" s="1420"/>
      <c r="SPR427" s="1420"/>
      <c r="SPS427" s="1420"/>
      <c r="SPT427" s="1420"/>
      <c r="SPU427" s="1420"/>
      <c r="SPV427" s="1420"/>
      <c r="SPW427" s="1420"/>
      <c r="SPX427" s="1420"/>
      <c r="SPY427" s="1420"/>
      <c r="SPZ427" s="1420"/>
      <c r="SQA427" s="1420"/>
      <c r="SQB427" s="1420"/>
      <c r="SQC427" s="1420"/>
      <c r="SQD427" s="1420"/>
      <c r="SQE427" s="1420"/>
      <c r="SQF427" s="1420"/>
      <c r="SQG427" s="1420"/>
      <c r="SQH427" s="1420"/>
      <c r="SQI427" s="1420"/>
      <c r="SQJ427" s="1420"/>
      <c r="SQK427" s="1420"/>
      <c r="SQL427" s="1420"/>
      <c r="SQM427" s="1420"/>
      <c r="SQN427" s="1420"/>
      <c r="SQO427" s="1420"/>
      <c r="SQP427" s="1420"/>
      <c r="SQQ427" s="1420"/>
      <c r="SQR427" s="1420"/>
      <c r="SQS427" s="1420"/>
      <c r="SQT427" s="1420"/>
      <c r="SQU427" s="1420"/>
      <c r="SQV427" s="1420"/>
      <c r="SQW427" s="1420"/>
      <c r="SQX427" s="1420"/>
      <c r="SQY427" s="1420"/>
      <c r="SQZ427" s="1420"/>
      <c r="SRA427" s="1420"/>
      <c r="SRB427" s="1420"/>
      <c r="SRC427" s="1420"/>
      <c r="SRD427" s="1420"/>
      <c r="SRE427" s="1420"/>
      <c r="SRF427" s="1420"/>
      <c r="SRG427" s="1420"/>
      <c r="SRH427" s="1420"/>
      <c r="SRI427" s="1420"/>
      <c r="SRJ427" s="1420"/>
      <c r="SRK427" s="1420"/>
      <c r="SRL427" s="1420"/>
      <c r="SRM427" s="1420"/>
      <c r="SRN427" s="1420"/>
      <c r="SRO427" s="1420"/>
      <c r="SRP427" s="1420"/>
      <c r="SRQ427" s="1420"/>
      <c r="SRR427" s="1420"/>
      <c r="SRS427" s="1420"/>
      <c r="SRT427" s="1420"/>
      <c r="SRU427" s="1420"/>
      <c r="SRV427" s="1420"/>
      <c r="SRW427" s="1420"/>
      <c r="SRX427" s="1420"/>
      <c r="SRY427" s="1420"/>
      <c r="SRZ427" s="1420"/>
      <c r="SSA427" s="1420"/>
      <c r="SSB427" s="1420"/>
      <c r="SSC427" s="1420"/>
      <c r="SSD427" s="1420"/>
      <c r="SSE427" s="1420"/>
      <c r="SSF427" s="1420"/>
      <c r="SSG427" s="1420"/>
      <c r="SSH427" s="1420"/>
      <c r="SSI427" s="1420"/>
      <c r="SSJ427" s="1420"/>
      <c r="SSK427" s="1420"/>
      <c r="SSL427" s="1420"/>
      <c r="SSM427" s="1420"/>
      <c r="SSN427" s="1420"/>
      <c r="SSO427" s="1420"/>
      <c r="SSP427" s="1420"/>
      <c r="SSQ427" s="1420"/>
      <c r="SSR427" s="1420"/>
      <c r="SSS427" s="1420"/>
      <c r="SST427" s="1420"/>
      <c r="SSU427" s="1420"/>
      <c r="SSV427" s="1420"/>
      <c r="SSW427" s="1420"/>
      <c r="SSX427" s="1420"/>
      <c r="SSY427" s="1420"/>
      <c r="SSZ427" s="1420"/>
      <c r="STA427" s="1420"/>
      <c r="STB427" s="1420"/>
      <c r="STC427" s="1420"/>
      <c r="STD427" s="1420"/>
      <c r="STE427" s="1420"/>
      <c r="STF427" s="1420"/>
      <c r="STG427" s="1420"/>
      <c r="STH427" s="1420"/>
      <c r="STI427" s="1420"/>
      <c r="STJ427" s="1420"/>
      <c r="STK427" s="1420"/>
      <c r="STL427" s="1420"/>
      <c r="STM427" s="1420"/>
      <c r="STN427" s="1420"/>
      <c r="STO427" s="1420"/>
      <c r="STP427" s="1420"/>
      <c r="STQ427" s="1420"/>
      <c r="STR427" s="1420"/>
      <c r="STS427" s="1420"/>
      <c r="STT427" s="1420"/>
      <c r="STU427" s="1420"/>
      <c r="STV427" s="1420"/>
      <c r="STW427" s="1420"/>
      <c r="STX427" s="1420"/>
      <c r="STY427" s="1420"/>
      <c r="STZ427" s="1420"/>
      <c r="SUA427" s="1420"/>
      <c r="SUB427" s="1420"/>
      <c r="SUC427" s="1420"/>
      <c r="SUD427" s="1420"/>
      <c r="SUE427" s="1420"/>
      <c r="SUF427" s="1420"/>
      <c r="SUG427" s="1420"/>
      <c r="SUH427" s="1420"/>
      <c r="SUI427" s="1420"/>
      <c r="SUJ427" s="1420"/>
      <c r="SUK427" s="1420"/>
      <c r="SUL427" s="1420"/>
      <c r="SUM427" s="1420"/>
      <c r="SUN427" s="1420"/>
      <c r="SUO427" s="1420"/>
      <c r="SUP427" s="1420"/>
      <c r="SUQ427" s="1420"/>
      <c r="SUR427" s="1420"/>
      <c r="SUS427" s="1420"/>
      <c r="SUT427" s="1420"/>
      <c r="SUU427" s="1420"/>
      <c r="SUV427" s="1420"/>
      <c r="SUW427" s="1420"/>
      <c r="SUX427" s="1420"/>
      <c r="SUY427" s="1420"/>
      <c r="SUZ427" s="1420"/>
      <c r="SVA427" s="1420"/>
      <c r="SVB427" s="1420"/>
      <c r="SVC427" s="1420"/>
      <c r="SVD427" s="1420"/>
      <c r="SVE427" s="1420"/>
      <c r="SVF427" s="1420"/>
      <c r="SVG427" s="1420"/>
      <c r="SVH427" s="1420"/>
      <c r="SVI427" s="1420"/>
      <c r="SVJ427" s="1420"/>
      <c r="SVK427" s="1420"/>
      <c r="SVL427" s="1420"/>
      <c r="SVM427" s="1420"/>
      <c r="SVN427" s="1420"/>
      <c r="SVO427" s="1420"/>
      <c r="SVP427" s="1420"/>
      <c r="SVQ427" s="1420"/>
      <c r="SVR427" s="1420"/>
      <c r="SVS427" s="1420"/>
      <c r="SVT427" s="1420"/>
      <c r="SVU427" s="1420"/>
      <c r="SVV427" s="1420"/>
      <c r="SVW427" s="1420"/>
      <c r="SVX427" s="1420"/>
      <c r="SVY427" s="1420"/>
      <c r="SVZ427" s="1420"/>
      <c r="SWA427" s="1420"/>
      <c r="SWB427" s="1420"/>
      <c r="SWC427" s="1420"/>
      <c r="SWD427" s="1420"/>
      <c r="SWE427" s="1420"/>
      <c r="SWF427" s="1420"/>
      <c r="SWG427" s="1420"/>
      <c r="SWH427" s="1420"/>
      <c r="SWI427" s="1420"/>
      <c r="SWJ427" s="1420"/>
      <c r="SWK427" s="1420"/>
      <c r="SWL427" s="1420"/>
      <c r="SWM427" s="1420"/>
      <c r="SWN427" s="1420"/>
      <c r="SWO427" s="1420"/>
      <c r="SWP427" s="1420"/>
      <c r="SWQ427" s="1420"/>
      <c r="SWR427" s="1420"/>
      <c r="SWS427" s="1420"/>
      <c r="SWT427" s="1420"/>
      <c r="SWU427" s="1420"/>
      <c r="SWV427" s="1420"/>
      <c r="SWW427" s="1420"/>
      <c r="SWX427" s="1420"/>
      <c r="SWY427" s="1420"/>
      <c r="SWZ427" s="1420"/>
      <c r="SXA427" s="1420"/>
      <c r="SXB427" s="1420"/>
      <c r="SXC427" s="1420"/>
      <c r="SXD427" s="1420"/>
      <c r="SXE427" s="1420"/>
      <c r="SXF427" s="1420"/>
      <c r="SXG427" s="1420"/>
      <c r="SXH427" s="1420"/>
      <c r="SXI427" s="1420"/>
      <c r="SXJ427" s="1420"/>
      <c r="SXK427" s="1420"/>
      <c r="SXL427" s="1420"/>
      <c r="SXM427" s="1420"/>
      <c r="SXN427" s="1420"/>
      <c r="SXO427" s="1420"/>
      <c r="SXP427" s="1420"/>
      <c r="SXQ427" s="1420"/>
      <c r="SXR427" s="1420"/>
      <c r="SXS427" s="1420"/>
      <c r="SXT427" s="1420"/>
      <c r="SXU427" s="1420"/>
      <c r="SXV427" s="1420"/>
      <c r="SXW427" s="1420"/>
      <c r="SXX427" s="1420"/>
      <c r="SXY427" s="1420"/>
      <c r="SXZ427" s="1420"/>
      <c r="SYA427" s="1420"/>
      <c r="SYB427" s="1420"/>
      <c r="SYC427" s="1420"/>
      <c r="SYD427" s="1420"/>
      <c r="SYE427" s="1420"/>
      <c r="SYF427" s="1420"/>
      <c r="SYG427" s="1420"/>
      <c r="SYH427" s="1420"/>
      <c r="SYI427" s="1420"/>
      <c r="SYJ427" s="1420"/>
      <c r="SYK427" s="1420"/>
      <c r="SYL427" s="1420"/>
      <c r="SYM427" s="1420"/>
      <c r="SYN427" s="1420"/>
      <c r="SYO427" s="1420"/>
      <c r="SYP427" s="1420"/>
      <c r="SYQ427" s="1420"/>
      <c r="SYR427" s="1420"/>
      <c r="SYS427" s="1420"/>
      <c r="SYT427" s="1420"/>
      <c r="SYU427" s="1420"/>
      <c r="SYV427" s="1420"/>
      <c r="SYW427" s="1420"/>
      <c r="SYX427" s="1420"/>
      <c r="SYY427" s="1420"/>
      <c r="SYZ427" s="1420"/>
      <c r="SZA427" s="1420"/>
      <c r="SZB427" s="1420"/>
      <c r="SZC427" s="1420"/>
      <c r="SZD427" s="1420"/>
      <c r="SZE427" s="1420"/>
      <c r="SZF427" s="1420"/>
      <c r="SZG427" s="1420"/>
      <c r="SZH427" s="1420"/>
      <c r="SZI427" s="1420"/>
      <c r="SZJ427" s="1420"/>
      <c r="SZK427" s="1420"/>
      <c r="SZL427" s="1420"/>
      <c r="SZM427" s="1420"/>
      <c r="SZN427" s="1420"/>
      <c r="SZO427" s="1420"/>
      <c r="SZP427" s="1420"/>
      <c r="SZQ427" s="1420"/>
      <c r="SZR427" s="1420"/>
      <c r="SZS427" s="1420"/>
      <c r="SZT427" s="1420"/>
      <c r="SZU427" s="1420"/>
      <c r="SZV427" s="1420"/>
      <c r="SZW427" s="1420"/>
      <c r="SZX427" s="1420"/>
      <c r="SZY427" s="1420"/>
      <c r="SZZ427" s="1420"/>
      <c r="TAA427" s="1420"/>
      <c r="TAB427" s="1420"/>
      <c r="TAC427" s="1420"/>
      <c r="TAD427" s="1420"/>
      <c r="TAE427" s="1420"/>
      <c r="TAF427" s="1420"/>
      <c r="TAG427" s="1420"/>
      <c r="TAH427" s="1420"/>
      <c r="TAI427" s="1420"/>
      <c r="TAJ427" s="1420"/>
      <c r="TAK427" s="1420"/>
      <c r="TAL427" s="1420"/>
      <c r="TAM427" s="1420"/>
      <c r="TAN427" s="1420"/>
      <c r="TAO427" s="1420"/>
      <c r="TAP427" s="1420"/>
      <c r="TAQ427" s="1420"/>
      <c r="TAR427" s="1420"/>
      <c r="TAS427" s="1420"/>
      <c r="TAT427" s="1420"/>
      <c r="TAU427" s="1420"/>
      <c r="TAV427" s="1420"/>
      <c r="TAW427" s="1420"/>
      <c r="TAX427" s="1420"/>
      <c r="TAY427" s="1420"/>
      <c r="TAZ427" s="1420"/>
      <c r="TBA427" s="1420"/>
      <c r="TBB427" s="1420"/>
      <c r="TBC427" s="1420"/>
      <c r="TBD427" s="1420"/>
      <c r="TBE427" s="1420"/>
      <c r="TBF427" s="1420"/>
      <c r="TBG427" s="1420"/>
      <c r="TBH427" s="1420"/>
      <c r="TBI427" s="1420"/>
      <c r="TBJ427" s="1420"/>
      <c r="TBK427" s="1420"/>
      <c r="TBL427" s="1420"/>
      <c r="TBM427" s="1420"/>
      <c r="TBN427" s="1420"/>
      <c r="TBO427" s="1420"/>
      <c r="TBP427" s="1420"/>
      <c r="TBQ427" s="1420"/>
      <c r="TBR427" s="1420"/>
      <c r="TBS427" s="1420"/>
      <c r="TBT427" s="1420"/>
      <c r="TBU427" s="1420"/>
      <c r="TBV427" s="1420"/>
      <c r="TBW427" s="1420"/>
      <c r="TBX427" s="1420"/>
      <c r="TBY427" s="1420"/>
      <c r="TBZ427" s="1420"/>
      <c r="TCA427" s="1420"/>
      <c r="TCB427" s="1420"/>
      <c r="TCC427" s="1420"/>
      <c r="TCD427" s="1420"/>
      <c r="TCE427" s="1420"/>
      <c r="TCF427" s="1420"/>
      <c r="TCG427" s="1420"/>
      <c r="TCH427" s="1420"/>
      <c r="TCI427" s="1420"/>
      <c r="TCJ427" s="1420"/>
      <c r="TCK427" s="1420"/>
      <c r="TCL427" s="1420"/>
      <c r="TCM427" s="1420"/>
      <c r="TCN427" s="1420"/>
      <c r="TCO427" s="1420"/>
      <c r="TCP427" s="1420"/>
      <c r="TCQ427" s="1420"/>
      <c r="TCR427" s="1420"/>
      <c r="TCS427" s="1420"/>
      <c r="TCT427" s="1420"/>
      <c r="TCU427" s="1420"/>
      <c r="TCV427" s="1420"/>
      <c r="TCW427" s="1420"/>
      <c r="TCX427" s="1420"/>
      <c r="TCY427" s="1420"/>
      <c r="TCZ427" s="1420"/>
      <c r="TDA427" s="1420"/>
      <c r="TDB427" s="1420"/>
      <c r="TDC427" s="1420"/>
      <c r="TDD427" s="1420"/>
      <c r="TDE427" s="1420"/>
      <c r="TDF427" s="1420"/>
      <c r="TDG427" s="1420"/>
      <c r="TDH427" s="1420"/>
      <c r="TDI427" s="1420"/>
      <c r="TDJ427" s="1420"/>
      <c r="TDK427" s="1420"/>
      <c r="TDL427" s="1420"/>
      <c r="TDM427" s="1420"/>
      <c r="TDN427" s="1420"/>
      <c r="TDO427" s="1420"/>
      <c r="TDP427" s="1420"/>
      <c r="TDQ427" s="1420"/>
      <c r="TDR427" s="1420"/>
      <c r="TDS427" s="1420"/>
      <c r="TDT427" s="1420"/>
      <c r="TDU427" s="1420"/>
      <c r="TDV427" s="1420"/>
      <c r="TDW427" s="1420"/>
      <c r="TDX427" s="1420"/>
      <c r="TDY427" s="1420"/>
      <c r="TDZ427" s="1420"/>
      <c r="TEA427" s="1420"/>
      <c r="TEB427" s="1420"/>
      <c r="TEC427" s="1420"/>
      <c r="TED427" s="1420"/>
      <c r="TEE427" s="1420"/>
      <c r="TEF427" s="1420"/>
      <c r="TEG427" s="1420"/>
      <c r="TEH427" s="1420"/>
      <c r="TEI427" s="1420"/>
      <c r="TEJ427" s="1420"/>
      <c r="TEK427" s="1420"/>
      <c r="TEL427" s="1420"/>
      <c r="TEM427" s="1420"/>
      <c r="TEN427" s="1420"/>
      <c r="TEO427" s="1420"/>
      <c r="TEP427" s="1420"/>
      <c r="TEQ427" s="1420"/>
      <c r="TER427" s="1420"/>
      <c r="TES427" s="1420"/>
      <c r="TET427" s="1420"/>
      <c r="TEU427" s="1420"/>
      <c r="TEV427" s="1420"/>
      <c r="TEW427" s="1420"/>
      <c r="TEX427" s="1420"/>
      <c r="TEY427" s="1420"/>
      <c r="TEZ427" s="1420"/>
      <c r="TFA427" s="1420"/>
      <c r="TFB427" s="1420"/>
      <c r="TFC427" s="1420"/>
      <c r="TFD427" s="1420"/>
      <c r="TFE427" s="1420"/>
      <c r="TFF427" s="1420"/>
      <c r="TFG427" s="1420"/>
      <c r="TFH427" s="1420"/>
      <c r="TFI427" s="1420"/>
      <c r="TFJ427" s="1420"/>
      <c r="TFK427" s="1420"/>
      <c r="TFL427" s="1420"/>
      <c r="TFM427" s="1420"/>
      <c r="TFN427" s="1420"/>
      <c r="TFO427" s="1420"/>
      <c r="TFP427" s="1420"/>
      <c r="TFQ427" s="1420"/>
      <c r="TFR427" s="1420"/>
      <c r="TFS427" s="1420"/>
      <c r="TFT427" s="1420"/>
      <c r="TFU427" s="1420"/>
      <c r="TFV427" s="1420"/>
      <c r="TFW427" s="1420"/>
      <c r="TFX427" s="1420"/>
      <c r="TFY427" s="1420"/>
      <c r="TFZ427" s="1420"/>
      <c r="TGA427" s="1420"/>
      <c r="TGB427" s="1420"/>
      <c r="TGC427" s="1420"/>
      <c r="TGD427" s="1420"/>
      <c r="TGE427" s="1420"/>
      <c r="TGF427" s="1420"/>
      <c r="TGG427" s="1420"/>
      <c r="TGH427" s="1420"/>
      <c r="TGI427" s="1420"/>
      <c r="TGJ427" s="1420"/>
      <c r="TGK427" s="1420"/>
      <c r="TGL427" s="1420"/>
      <c r="TGM427" s="1420"/>
      <c r="TGN427" s="1420"/>
      <c r="TGO427" s="1420"/>
      <c r="TGP427" s="1420"/>
      <c r="TGQ427" s="1420"/>
      <c r="TGR427" s="1420"/>
      <c r="TGS427" s="1420"/>
      <c r="TGT427" s="1420"/>
      <c r="TGU427" s="1420"/>
      <c r="TGV427" s="1420"/>
      <c r="TGW427" s="1420"/>
      <c r="TGX427" s="1420"/>
      <c r="TGY427" s="1420"/>
      <c r="TGZ427" s="1420"/>
      <c r="THA427" s="1420"/>
      <c r="THB427" s="1420"/>
      <c r="THC427" s="1420"/>
      <c r="THD427" s="1420"/>
      <c r="THE427" s="1420"/>
      <c r="THF427" s="1420"/>
      <c r="THG427" s="1420"/>
      <c r="THH427" s="1420"/>
      <c r="THI427" s="1420"/>
      <c r="THJ427" s="1420"/>
      <c r="THK427" s="1420"/>
      <c r="THL427" s="1420"/>
      <c r="THM427" s="1420"/>
      <c r="THN427" s="1420"/>
      <c r="THO427" s="1420"/>
      <c r="THP427" s="1420"/>
      <c r="THQ427" s="1420"/>
      <c r="THR427" s="1420"/>
      <c r="THS427" s="1420"/>
      <c r="THT427" s="1420"/>
      <c r="THU427" s="1420"/>
      <c r="THV427" s="1420"/>
      <c r="THW427" s="1420"/>
      <c r="THX427" s="1420"/>
      <c r="THY427" s="1420"/>
      <c r="THZ427" s="1420"/>
      <c r="TIA427" s="1420"/>
      <c r="TIB427" s="1420"/>
      <c r="TIC427" s="1420"/>
      <c r="TID427" s="1420"/>
      <c r="TIE427" s="1420"/>
      <c r="TIF427" s="1420"/>
      <c r="TIG427" s="1420"/>
      <c r="TIH427" s="1420"/>
      <c r="TII427" s="1420"/>
      <c r="TIJ427" s="1420"/>
      <c r="TIK427" s="1420"/>
      <c r="TIL427" s="1420"/>
      <c r="TIM427" s="1420"/>
      <c r="TIN427" s="1420"/>
      <c r="TIO427" s="1420"/>
      <c r="TIP427" s="1420"/>
      <c r="TIQ427" s="1420"/>
      <c r="TIR427" s="1420"/>
      <c r="TIS427" s="1420"/>
      <c r="TIT427" s="1420"/>
      <c r="TIU427" s="1420"/>
      <c r="TIV427" s="1420"/>
      <c r="TIW427" s="1420"/>
      <c r="TIX427" s="1420"/>
      <c r="TIY427" s="1420"/>
      <c r="TIZ427" s="1420"/>
      <c r="TJA427" s="1420"/>
      <c r="TJB427" s="1420"/>
      <c r="TJC427" s="1420"/>
      <c r="TJD427" s="1420"/>
      <c r="TJE427" s="1420"/>
      <c r="TJF427" s="1420"/>
      <c r="TJG427" s="1420"/>
      <c r="TJH427" s="1420"/>
      <c r="TJI427" s="1420"/>
      <c r="TJJ427" s="1420"/>
      <c r="TJK427" s="1420"/>
      <c r="TJL427" s="1420"/>
      <c r="TJM427" s="1420"/>
      <c r="TJN427" s="1420"/>
      <c r="TJO427" s="1420"/>
      <c r="TJP427" s="1420"/>
      <c r="TJQ427" s="1420"/>
      <c r="TJR427" s="1420"/>
      <c r="TJS427" s="1420"/>
      <c r="TJT427" s="1420"/>
      <c r="TJU427" s="1420"/>
      <c r="TJV427" s="1420"/>
      <c r="TJW427" s="1420"/>
      <c r="TJX427" s="1420"/>
      <c r="TJY427" s="1420"/>
      <c r="TJZ427" s="1420"/>
      <c r="TKA427" s="1420"/>
      <c r="TKB427" s="1420"/>
      <c r="TKC427" s="1420"/>
      <c r="TKD427" s="1420"/>
      <c r="TKE427" s="1420"/>
      <c r="TKF427" s="1420"/>
      <c r="TKG427" s="1420"/>
      <c r="TKH427" s="1420"/>
      <c r="TKI427" s="1420"/>
      <c r="TKJ427" s="1420"/>
      <c r="TKK427" s="1420"/>
      <c r="TKL427" s="1420"/>
      <c r="TKM427" s="1420"/>
      <c r="TKN427" s="1420"/>
      <c r="TKO427" s="1420"/>
      <c r="TKP427" s="1420"/>
      <c r="TKQ427" s="1420"/>
      <c r="TKR427" s="1420"/>
      <c r="TKS427" s="1420"/>
      <c r="TKT427" s="1420"/>
      <c r="TKU427" s="1420"/>
      <c r="TKV427" s="1420"/>
      <c r="TKW427" s="1420"/>
      <c r="TKX427" s="1420"/>
      <c r="TKY427" s="1420"/>
      <c r="TKZ427" s="1420"/>
      <c r="TLA427" s="1420"/>
      <c r="TLB427" s="1420"/>
      <c r="TLC427" s="1420"/>
      <c r="TLD427" s="1420"/>
      <c r="TLE427" s="1420"/>
      <c r="TLF427" s="1420"/>
      <c r="TLG427" s="1420"/>
      <c r="TLH427" s="1420"/>
      <c r="TLI427" s="1420"/>
      <c r="TLJ427" s="1420"/>
      <c r="TLK427" s="1420"/>
      <c r="TLL427" s="1420"/>
      <c r="TLM427" s="1420"/>
      <c r="TLN427" s="1420"/>
      <c r="TLO427" s="1420"/>
      <c r="TLP427" s="1420"/>
      <c r="TLQ427" s="1420"/>
      <c r="TLR427" s="1420"/>
      <c r="TLS427" s="1420"/>
      <c r="TLT427" s="1420"/>
      <c r="TLU427" s="1420"/>
      <c r="TLV427" s="1420"/>
      <c r="TLW427" s="1420"/>
      <c r="TLX427" s="1420"/>
      <c r="TLY427" s="1420"/>
      <c r="TLZ427" s="1420"/>
      <c r="TMA427" s="1420"/>
      <c r="TMB427" s="1420"/>
      <c r="TMC427" s="1420"/>
      <c r="TMD427" s="1420"/>
      <c r="TME427" s="1420"/>
      <c r="TMF427" s="1420"/>
      <c r="TMG427" s="1420"/>
      <c r="TMH427" s="1420"/>
      <c r="TMI427" s="1420"/>
      <c r="TMJ427" s="1420"/>
      <c r="TMK427" s="1420"/>
      <c r="TML427" s="1420"/>
      <c r="TMM427" s="1420"/>
      <c r="TMN427" s="1420"/>
      <c r="TMO427" s="1420"/>
      <c r="TMP427" s="1420"/>
      <c r="TMQ427" s="1420"/>
      <c r="TMR427" s="1420"/>
      <c r="TMS427" s="1420"/>
      <c r="TMT427" s="1420"/>
      <c r="TMU427" s="1420"/>
      <c r="TMV427" s="1420"/>
      <c r="TMW427" s="1420"/>
      <c r="TMX427" s="1420"/>
      <c r="TMY427" s="1420"/>
      <c r="TMZ427" s="1420"/>
      <c r="TNA427" s="1420"/>
      <c r="TNB427" s="1420"/>
      <c r="TNC427" s="1420"/>
      <c r="TND427" s="1420"/>
      <c r="TNE427" s="1420"/>
      <c r="TNF427" s="1420"/>
      <c r="TNG427" s="1420"/>
      <c r="TNH427" s="1420"/>
      <c r="TNI427" s="1420"/>
      <c r="TNJ427" s="1420"/>
      <c r="TNK427" s="1420"/>
      <c r="TNL427" s="1420"/>
      <c r="TNM427" s="1420"/>
      <c r="TNN427" s="1420"/>
      <c r="TNO427" s="1420"/>
      <c r="TNP427" s="1420"/>
      <c r="TNQ427" s="1420"/>
      <c r="TNR427" s="1420"/>
      <c r="TNS427" s="1420"/>
      <c r="TNT427" s="1420"/>
      <c r="TNU427" s="1420"/>
      <c r="TNV427" s="1420"/>
      <c r="TNW427" s="1420"/>
      <c r="TNX427" s="1420"/>
      <c r="TNY427" s="1420"/>
      <c r="TNZ427" s="1420"/>
      <c r="TOA427" s="1420"/>
      <c r="TOB427" s="1420"/>
      <c r="TOC427" s="1420"/>
      <c r="TOD427" s="1420"/>
      <c r="TOE427" s="1420"/>
      <c r="TOF427" s="1420"/>
      <c r="TOG427" s="1420"/>
      <c r="TOH427" s="1420"/>
      <c r="TOI427" s="1420"/>
      <c r="TOJ427" s="1420"/>
      <c r="TOK427" s="1420"/>
      <c r="TOL427" s="1420"/>
      <c r="TOM427" s="1420"/>
      <c r="TON427" s="1420"/>
      <c r="TOO427" s="1420"/>
      <c r="TOP427" s="1420"/>
      <c r="TOQ427" s="1420"/>
      <c r="TOR427" s="1420"/>
      <c r="TOS427" s="1420"/>
      <c r="TOT427" s="1420"/>
      <c r="TOU427" s="1420"/>
      <c r="TOV427" s="1420"/>
      <c r="TOW427" s="1420"/>
      <c r="TOX427" s="1420"/>
      <c r="TOY427" s="1420"/>
      <c r="TOZ427" s="1420"/>
      <c r="TPA427" s="1420"/>
      <c r="TPB427" s="1420"/>
      <c r="TPC427" s="1420"/>
      <c r="TPD427" s="1420"/>
      <c r="TPE427" s="1420"/>
      <c r="TPF427" s="1420"/>
      <c r="TPG427" s="1420"/>
      <c r="TPH427" s="1420"/>
      <c r="TPI427" s="1420"/>
      <c r="TPJ427" s="1420"/>
      <c r="TPK427" s="1420"/>
      <c r="TPL427" s="1420"/>
      <c r="TPM427" s="1420"/>
      <c r="TPN427" s="1420"/>
      <c r="TPO427" s="1420"/>
      <c r="TPP427" s="1420"/>
      <c r="TPQ427" s="1420"/>
      <c r="TPR427" s="1420"/>
      <c r="TPS427" s="1420"/>
      <c r="TPT427" s="1420"/>
      <c r="TPU427" s="1420"/>
      <c r="TPV427" s="1420"/>
      <c r="TPW427" s="1420"/>
      <c r="TPX427" s="1420"/>
      <c r="TPY427" s="1420"/>
      <c r="TPZ427" s="1420"/>
      <c r="TQA427" s="1420"/>
      <c r="TQB427" s="1420"/>
      <c r="TQC427" s="1420"/>
      <c r="TQD427" s="1420"/>
      <c r="TQE427" s="1420"/>
      <c r="TQF427" s="1420"/>
      <c r="TQG427" s="1420"/>
      <c r="TQH427" s="1420"/>
      <c r="TQI427" s="1420"/>
      <c r="TQJ427" s="1420"/>
      <c r="TQK427" s="1420"/>
      <c r="TQL427" s="1420"/>
      <c r="TQM427" s="1420"/>
      <c r="TQN427" s="1420"/>
      <c r="TQO427" s="1420"/>
      <c r="TQP427" s="1420"/>
      <c r="TQQ427" s="1420"/>
      <c r="TQR427" s="1420"/>
      <c r="TQS427" s="1420"/>
      <c r="TQT427" s="1420"/>
      <c r="TQU427" s="1420"/>
      <c r="TQV427" s="1420"/>
      <c r="TQW427" s="1420"/>
      <c r="TQX427" s="1420"/>
      <c r="TQY427" s="1420"/>
      <c r="TQZ427" s="1420"/>
      <c r="TRA427" s="1420"/>
      <c r="TRB427" s="1420"/>
      <c r="TRC427" s="1420"/>
      <c r="TRD427" s="1420"/>
      <c r="TRE427" s="1420"/>
      <c r="TRF427" s="1420"/>
      <c r="TRG427" s="1420"/>
      <c r="TRH427" s="1420"/>
      <c r="TRI427" s="1420"/>
      <c r="TRJ427" s="1420"/>
      <c r="TRK427" s="1420"/>
      <c r="TRL427" s="1420"/>
      <c r="TRM427" s="1420"/>
      <c r="TRN427" s="1420"/>
      <c r="TRO427" s="1420"/>
      <c r="TRP427" s="1420"/>
      <c r="TRQ427" s="1420"/>
      <c r="TRR427" s="1420"/>
      <c r="TRS427" s="1420"/>
      <c r="TRT427" s="1420"/>
      <c r="TRU427" s="1420"/>
      <c r="TRV427" s="1420"/>
      <c r="TRW427" s="1420"/>
      <c r="TRX427" s="1420"/>
      <c r="TRY427" s="1420"/>
      <c r="TRZ427" s="1420"/>
      <c r="TSA427" s="1420"/>
      <c r="TSB427" s="1420"/>
      <c r="TSC427" s="1420"/>
      <c r="TSD427" s="1420"/>
      <c r="TSE427" s="1420"/>
      <c r="TSF427" s="1420"/>
      <c r="TSG427" s="1420"/>
      <c r="TSH427" s="1420"/>
      <c r="TSI427" s="1420"/>
      <c r="TSJ427" s="1420"/>
      <c r="TSK427" s="1420"/>
      <c r="TSL427" s="1420"/>
      <c r="TSM427" s="1420"/>
      <c r="TSN427" s="1420"/>
      <c r="TSO427" s="1420"/>
      <c r="TSP427" s="1420"/>
      <c r="TSQ427" s="1420"/>
      <c r="TSR427" s="1420"/>
      <c r="TSS427" s="1420"/>
      <c r="TST427" s="1420"/>
      <c r="TSU427" s="1420"/>
      <c r="TSV427" s="1420"/>
      <c r="TSW427" s="1420"/>
      <c r="TSX427" s="1420"/>
      <c r="TSY427" s="1420"/>
      <c r="TSZ427" s="1420"/>
      <c r="TTA427" s="1420"/>
      <c r="TTB427" s="1420"/>
      <c r="TTC427" s="1420"/>
      <c r="TTD427" s="1420"/>
      <c r="TTE427" s="1420"/>
      <c r="TTF427" s="1420"/>
      <c r="TTG427" s="1420"/>
      <c r="TTH427" s="1420"/>
      <c r="TTI427" s="1420"/>
      <c r="TTJ427" s="1420"/>
      <c r="TTK427" s="1420"/>
      <c r="TTL427" s="1420"/>
      <c r="TTM427" s="1420"/>
      <c r="TTN427" s="1420"/>
      <c r="TTO427" s="1420"/>
      <c r="TTP427" s="1420"/>
      <c r="TTQ427" s="1420"/>
      <c r="TTR427" s="1420"/>
      <c r="TTS427" s="1420"/>
      <c r="TTT427" s="1420"/>
      <c r="TTU427" s="1420"/>
      <c r="TTV427" s="1420"/>
      <c r="TTW427" s="1420"/>
      <c r="TTX427" s="1420"/>
      <c r="TTY427" s="1420"/>
      <c r="TTZ427" s="1420"/>
      <c r="TUA427" s="1420"/>
      <c r="TUB427" s="1420"/>
      <c r="TUC427" s="1420"/>
      <c r="TUD427" s="1420"/>
      <c r="TUE427" s="1420"/>
      <c r="TUF427" s="1420"/>
      <c r="TUG427" s="1420"/>
      <c r="TUH427" s="1420"/>
      <c r="TUI427" s="1420"/>
      <c r="TUJ427" s="1420"/>
      <c r="TUK427" s="1420"/>
      <c r="TUL427" s="1420"/>
      <c r="TUM427" s="1420"/>
      <c r="TUN427" s="1420"/>
      <c r="TUO427" s="1420"/>
      <c r="TUP427" s="1420"/>
      <c r="TUQ427" s="1420"/>
      <c r="TUR427" s="1420"/>
      <c r="TUS427" s="1420"/>
      <c r="TUT427" s="1420"/>
      <c r="TUU427" s="1420"/>
      <c r="TUV427" s="1420"/>
      <c r="TUW427" s="1420"/>
      <c r="TUX427" s="1420"/>
      <c r="TUY427" s="1420"/>
      <c r="TUZ427" s="1420"/>
      <c r="TVA427" s="1420"/>
      <c r="TVB427" s="1420"/>
      <c r="TVC427" s="1420"/>
      <c r="TVD427" s="1420"/>
      <c r="TVE427" s="1420"/>
      <c r="TVF427" s="1420"/>
      <c r="TVG427" s="1420"/>
      <c r="TVH427" s="1420"/>
      <c r="TVI427" s="1420"/>
      <c r="TVJ427" s="1420"/>
      <c r="TVK427" s="1420"/>
      <c r="TVL427" s="1420"/>
      <c r="TVM427" s="1420"/>
      <c r="TVN427" s="1420"/>
      <c r="TVO427" s="1420"/>
      <c r="TVP427" s="1420"/>
      <c r="TVQ427" s="1420"/>
      <c r="TVR427" s="1420"/>
      <c r="TVS427" s="1420"/>
      <c r="TVT427" s="1420"/>
      <c r="TVU427" s="1420"/>
      <c r="TVV427" s="1420"/>
      <c r="TVW427" s="1420"/>
      <c r="TVX427" s="1420"/>
      <c r="TVY427" s="1420"/>
      <c r="TVZ427" s="1420"/>
      <c r="TWA427" s="1420"/>
      <c r="TWB427" s="1420"/>
      <c r="TWC427" s="1420"/>
      <c r="TWD427" s="1420"/>
      <c r="TWE427" s="1420"/>
      <c r="TWF427" s="1420"/>
      <c r="TWG427" s="1420"/>
      <c r="TWH427" s="1420"/>
      <c r="TWI427" s="1420"/>
      <c r="TWJ427" s="1420"/>
      <c r="TWK427" s="1420"/>
      <c r="TWL427" s="1420"/>
      <c r="TWM427" s="1420"/>
      <c r="TWN427" s="1420"/>
      <c r="TWO427" s="1420"/>
      <c r="TWP427" s="1420"/>
      <c r="TWQ427" s="1420"/>
      <c r="TWR427" s="1420"/>
      <c r="TWS427" s="1420"/>
      <c r="TWT427" s="1420"/>
      <c r="TWU427" s="1420"/>
      <c r="TWV427" s="1420"/>
      <c r="TWW427" s="1420"/>
      <c r="TWX427" s="1420"/>
      <c r="TWY427" s="1420"/>
      <c r="TWZ427" s="1420"/>
      <c r="TXA427" s="1420"/>
      <c r="TXB427" s="1420"/>
      <c r="TXC427" s="1420"/>
      <c r="TXD427" s="1420"/>
      <c r="TXE427" s="1420"/>
      <c r="TXF427" s="1420"/>
      <c r="TXG427" s="1420"/>
      <c r="TXH427" s="1420"/>
      <c r="TXI427" s="1420"/>
      <c r="TXJ427" s="1420"/>
      <c r="TXK427" s="1420"/>
      <c r="TXL427" s="1420"/>
      <c r="TXM427" s="1420"/>
      <c r="TXN427" s="1420"/>
      <c r="TXO427" s="1420"/>
      <c r="TXP427" s="1420"/>
      <c r="TXQ427" s="1420"/>
      <c r="TXR427" s="1420"/>
      <c r="TXS427" s="1420"/>
      <c r="TXT427" s="1420"/>
      <c r="TXU427" s="1420"/>
      <c r="TXV427" s="1420"/>
      <c r="TXW427" s="1420"/>
      <c r="TXX427" s="1420"/>
      <c r="TXY427" s="1420"/>
      <c r="TXZ427" s="1420"/>
      <c r="TYA427" s="1420"/>
      <c r="TYB427" s="1420"/>
      <c r="TYC427" s="1420"/>
      <c r="TYD427" s="1420"/>
      <c r="TYE427" s="1420"/>
      <c r="TYF427" s="1420"/>
      <c r="TYG427" s="1420"/>
      <c r="TYH427" s="1420"/>
      <c r="TYI427" s="1420"/>
      <c r="TYJ427" s="1420"/>
      <c r="TYK427" s="1420"/>
      <c r="TYL427" s="1420"/>
      <c r="TYM427" s="1420"/>
      <c r="TYN427" s="1420"/>
      <c r="TYO427" s="1420"/>
      <c r="TYP427" s="1420"/>
      <c r="TYQ427" s="1420"/>
      <c r="TYR427" s="1420"/>
      <c r="TYS427" s="1420"/>
      <c r="TYT427" s="1420"/>
      <c r="TYU427" s="1420"/>
      <c r="TYV427" s="1420"/>
      <c r="TYW427" s="1420"/>
      <c r="TYX427" s="1420"/>
      <c r="TYY427" s="1420"/>
      <c r="TYZ427" s="1420"/>
      <c r="TZA427" s="1420"/>
      <c r="TZB427" s="1420"/>
      <c r="TZC427" s="1420"/>
      <c r="TZD427" s="1420"/>
      <c r="TZE427" s="1420"/>
      <c r="TZF427" s="1420"/>
      <c r="TZG427" s="1420"/>
      <c r="TZH427" s="1420"/>
      <c r="TZI427" s="1420"/>
      <c r="TZJ427" s="1420"/>
      <c r="TZK427" s="1420"/>
      <c r="TZL427" s="1420"/>
      <c r="TZM427" s="1420"/>
      <c r="TZN427" s="1420"/>
      <c r="TZO427" s="1420"/>
      <c r="TZP427" s="1420"/>
      <c r="TZQ427" s="1420"/>
      <c r="TZR427" s="1420"/>
      <c r="TZS427" s="1420"/>
      <c r="TZT427" s="1420"/>
      <c r="TZU427" s="1420"/>
      <c r="TZV427" s="1420"/>
      <c r="TZW427" s="1420"/>
      <c r="TZX427" s="1420"/>
      <c r="TZY427" s="1420"/>
      <c r="TZZ427" s="1420"/>
      <c r="UAA427" s="1420"/>
      <c r="UAB427" s="1420"/>
      <c r="UAC427" s="1420"/>
      <c r="UAD427" s="1420"/>
      <c r="UAE427" s="1420"/>
      <c r="UAF427" s="1420"/>
      <c r="UAG427" s="1420"/>
      <c r="UAH427" s="1420"/>
      <c r="UAI427" s="1420"/>
      <c r="UAJ427" s="1420"/>
      <c r="UAK427" s="1420"/>
      <c r="UAL427" s="1420"/>
      <c r="UAM427" s="1420"/>
      <c r="UAN427" s="1420"/>
      <c r="UAO427" s="1420"/>
      <c r="UAP427" s="1420"/>
      <c r="UAQ427" s="1420"/>
      <c r="UAR427" s="1420"/>
      <c r="UAS427" s="1420"/>
      <c r="UAT427" s="1420"/>
      <c r="UAU427" s="1420"/>
      <c r="UAV427" s="1420"/>
      <c r="UAW427" s="1420"/>
      <c r="UAX427" s="1420"/>
      <c r="UAY427" s="1420"/>
      <c r="UAZ427" s="1420"/>
      <c r="UBA427" s="1420"/>
      <c r="UBB427" s="1420"/>
      <c r="UBC427" s="1420"/>
      <c r="UBD427" s="1420"/>
      <c r="UBE427" s="1420"/>
      <c r="UBF427" s="1420"/>
      <c r="UBG427" s="1420"/>
      <c r="UBH427" s="1420"/>
      <c r="UBI427" s="1420"/>
      <c r="UBJ427" s="1420"/>
      <c r="UBK427" s="1420"/>
      <c r="UBL427" s="1420"/>
      <c r="UBM427" s="1420"/>
      <c r="UBN427" s="1420"/>
      <c r="UBO427" s="1420"/>
      <c r="UBP427" s="1420"/>
      <c r="UBQ427" s="1420"/>
      <c r="UBR427" s="1420"/>
      <c r="UBS427" s="1420"/>
      <c r="UBT427" s="1420"/>
      <c r="UBU427" s="1420"/>
      <c r="UBV427" s="1420"/>
      <c r="UBW427" s="1420"/>
      <c r="UBX427" s="1420"/>
      <c r="UBY427" s="1420"/>
      <c r="UBZ427" s="1420"/>
      <c r="UCA427" s="1420"/>
      <c r="UCB427" s="1420"/>
      <c r="UCC427" s="1420"/>
      <c r="UCD427" s="1420"/>
      <c r="UCE427" s="1420"/>
      <c r="UCF427" s="1420"/>
      <c r="UCG427" s="1420"/>
      <c r="UCH427" s="1420"/>
      <c r="UCI427" s="1420"/>
      <c r="UCJ427" s="1420"/>
      <c r="UCK427" s="1420"/>
      <c r="UCL427" s="1420"/>
      <c r="UCM427" s="1420"/>
      <c r="UCN427" s="1420"/>
      <c r="UCO427" s="1420"/>
      <c r="UCP427" s="1420"/>
      <c r="UCQ427" s="1420"/>
      <c r="UCR427" s="1420"/>
      <c r="UCS427" s="1420"/>
      <c r="UCT427" s="1420"/>
      <c r="UCU427" s="1420"/>
      <c r="UCV427" s="1420"/>
      <c r="UCW427" s="1420"/>
      <c r="UCX427" s="1420"/>
      <c r="UCY427" s="1420"/>
      <c r="UCZ427" s="1420"/>
      <c r="UDA427" s="1420"/>
      <c r="UDB427" s="1420"/>
      <c r="UDC427" s="1420"/>
      <c r="UDD427" s="1420"/>
      <c r="UDE427" s="1420"/>
      <c r="UDF427" s="1420"/>
      <c r="UDG427" s="1420"/>
      <c r="UDH427" s="1420"/>
      <c r="UDI427" s="1420"/>
      <c r="UDJ427" s="1420"/>
      <c r="UDK427" s="1420"/>
      <c r="UDL427" s="1420"/>
      <c r="UDM427" s="1420"/>
      <c r="UDN427" s="1420"/>
      <c r="UDO427" s="1420"/>
      <c r="UDP427" s="1420"/>
      <c r="UDQ427" s="1420"/>
      <c r="UDR427" s="1420"/>
      <c r="UDS427" s="1420"/>
      <c r="UDT427" s="1420"/>
      <c r="UDU427" s="1420"/>
      <c r="UDV427" s="1420"/>
      <c r="UDW427" s="1420"/>
      <c r="UDX427" s="1420"/>
      <c r="UDY427" s="1420"/>
      <c r="UDZ427" s="1420"/>
      <c r="UEA427" s="1420"/>
      <c r="UEB427" s="1420"/>
      <c r="UEC427" s="1420"/>
      <c r="UED427" s="1420"/>
      <c r="UEE427" s="1420"/>
      <c r="UEF427" s="1420"/>
      <c r="UEG427" s="1420"/>
      <c r="UEH427" s="1420"/>
      <c r="UEI427" s="1420"/>
      <c r="UEJ427" s="1420"/>
      <c r="UEK427" s="1420"/>
      <c r="UEL427" s="1420"/>
      <c r="UEM427" s="1420"/>
      <c r="UEN427" s="1420"/>
      <c r="UEO427" s="1420"/>
      <c r="UEP427" s="1420"/>
      <c r="UEQ427" s="1420"/>
      <c r="UER427" s="1420"/>
      <c r="UES427" s="1420"/>
      <c r="UET427" s="1420"/>
      <c r="UEU427" s="1420"/>
      <c r="UEV427" s="1420"/>
      <c r="UEW427" s="1420"/>
      <c r="UEX427" s="1420"/>
      <c r="UEY427" s="1420"/>
      <c r="UEZ427" s="1420"/>
      <c r="UFA427" s="1420"/>
      <c r="UFB427" s="1420"/>
      <c r="UFC427" s="1420"/>
      <c r="UFD427" s="1420"/>
      <c r="UFE427" s="1420"/>
      <c r="UFF427" s="1420"/>
      <c r="UFG427" s="1420"/>
      <c r="UFH427" s="1420"/>
      <c r="UFI427" s="1420"/>
      <c r="UFJ427" s="1420"/>
      <c r="UFK427" s="1420"/>
      <c r="UFL427" s="1420"/>
      <c r="UFM427" s="1420"/>
      <c r="UFN427" s="1420"/>
      <c r="UFO427" s="1420"/>
      <c r="UFP427" s="1420"/>
      <c r="UFQ427" s="1420"/>
      <c r="UFR427" s="1420"/>
      <c r="UFS427" s="1420"/>
      <c r="UFT427" s="1420"/>
      <c r="UFU427" s="1420"/>
      <c r="UFV427" s="1420"/>
      <c r="UFW427" s="1420"/>
      <c r="UFX427" s="1420"/>
      <c r="UFY427" s="1420"/>
      <c r="UFZ427" s="1420"/>
      <c r="UGA427" s="1420"/>
      <c r="UGB427" s="1420"/>
      <c r="UGC427" s="1420"/>
      <c r="UGD427" s="1420"/>
      <c r="UGE427" s="1420"/>
      <c r="UGF427" s="1420"/>
      <c r="UGG427" s="1420"/>
      <c r="UGH427" s="1420"/>
      <c r="UGI427" s="1420"/>
      <c r="UGJ427" s="1420"/>
      <c r="UGK427" s="1420"/>
      <c r="UGL427" s="1420"/>
      <c r="UGM427" s="1420"/>
      <c r="UGN427" s="1420"/>
      <c r="UGO427" s="1420"/>
      <c r="UGP427" s="1420"/>
      <c r="UGQ427" s="1420"/>
      <c r="UGR427" s="1420"/>
      <c r="UGS427" s="1420"/>
      <c r="UGT427" s="1420"/>
      <c r="UGU427" s="1420"/>
      <c r="UGV427" s="1420"/>
      <c r="UGW427" s="1420"/>
      <c r="UGX427" s="1420"/>
      <c r="UGY427" s="1420"/>
      <c r="UGZ427" s="1420"/>
      <c r="UHA427" s="1420"/>
      <c r="UHB427" s="1420"/>
      <c r="UHC427" s="1420"/>
      <c r="UHD427" s="1420"/>
      <c r="UHE427" s="1420"/>
      <c r="UHF427" s="1420"/>
      <c r="UHG427" s="1420"/>
      <c r="UHH427" s="1420"/>
      <c r="UHI427" s="1420"/>
      <c r="UHJ427" s="1420"/>
      <c r="UHK427" s="1420"/>
      <c r="UHL427" s="1420"/>
      <c r="UHM427" s="1420"/>
      <c r="UHN427" s="1420"/>
      <c r="UHO427" s="1420"/>
      <c r="UHP427" s="1420"/>
      <c r="UHQ427" s="1420"/>
      <c r="UHR427" s="1420"/>
      <c r="UHS427" s="1420"/>
      <c r="UHT427" s="1420"/>
      <c r="UHU427" s="1420"/>
      <c r="UHV427" s="1420"/>
      <c r="UHW427" s="1420"/>
      <c r="UHX427" s="1420"/>
      <c r="UHY427" s="1420"/>
      <c r="UHZ427" s="1420"/>
      <c r="UIA427" s="1420"/>
      <c r="UIB427" s="1420"/>
      <c r="UIC427" s="1420"/>
      <c r="UID427" s="1420"/>
      <c r="UIE427" s="1420"/>
      <c r="UIF427" s="1420"/>
      <c r="UIG427" s="1420"/>
      <c r="UIH427" s="1420"/>
      <c r="UII427" s="1420"/>
      <c r="UIJ427" s="1420"/>
      <c r="UIK427" s="1420"/>
      <c r="UIL427" s="1420"/>
      <c r="UIM427" s="1420"/>
      <c r="UIN427" s="1420"/>
      <c r="UIO427" s="1420"/>
      <c r="UIP427" s="1420"/>
      <c r="UIQ427" s="1420"/>
      <c r="UIR427" s="1420"/>
      <c r="UIS427" s="1420"/>
      <c r="UIT427" s="1420"/>
      <c r="UIU427" s="1420"/>
      <c r="UIV427" s="1420"/>
      <c r="UIW427" s="1420"/>
      <c r="UIX427" s="1420"/>
      <c r="UIY427" s="1420"/>
      <c r="UIZ427" s="1420"/>
      <c r="UJA427" s="1420"/>
      <c r="UJB427" s="1420"/>
      <c r="UJC427" s="1420"/>
      <c r="UJD427" s="1420"/>
      <c r="UJE427" s="1420"/>
      <c r="UJF427" s="1420"/>
      <c r="UJG427" s="1420"/>
      <c r="UJH427" s="1420"/>
      <c r="UJI427" s="1420"/>
      <c r="UJJ427" s="1420"/>
      <c r="UJK427" s="1420"/>
      <c r="UJL427" s="1420"/>
      <c r="UJM427" s="1420"/>
      <c r="UJN427" s="1420"/>
      <c r="UJO427" s="1420"/>
      <c r="UJP427" s="1420"/>
      <c r="UJQ427" s="1420"/>
      <c r="UJR427" s="1420"/>
      <c r="UJS427" s="1420"/>
      <c r="UJT427" s="1420"/>
      <c r="UJU427" s="1420"/>
      <c r="UJV427" s="1420"/>
      <c r="UJW427" s="1420"/>
      <c r="UJX427" s="1420"/>
      <c r="UJY427" s="1420"/>
      <c r="UJZ427" s="1420"/>
      <c r="UKA427" s="1420"/>
      <c r="UKB427" s="1420"/>
      <c r="UKC427" s="1420"/>
      <c r="UKD427" s="1420"/>
      <c r="UKE427" s="1420"/>
      <c r="UKF427" s="1420"/>
      <c r="UKG427" s="1420"/>
      <c r="UKH427" s="1420"/>
      <c r="UKI427" s="1420"/>
      <c r="UKJ427" s="1420"/>
      <c r="UKK427" s="1420"/>
      <c r="UKL427" s="1420"/>
      <c r="UKM427" s="1420"/>
      <c r="UKN427" s="1420"/>
      <c r="UKO427" s="1420"/>
      <c r="UKP427" s="1420"/>
      <c r="UKQ427" s="1420"/>
      <c r="UKR427" s="1420"/>
      <c r="UKS427" s="1420"/>
      <c r="UKT427" s="1420"/>
      <c r="UKU427" s="1420"/>
      <c r="UKV427" s="1420"/>
      <c r="UKW427" s="1420"/>
      <c r="UKX427" s="1420"/>
      <c r="UKY427" s="1420"/>
      <c r="UKZ427" s="1420"/>
      <c r="ULA427" s="1420"/>
      <c r="ULB427" s="1420"/>
      <c r="ULC427" s="1420"/>
      <c r="ULD427" s="1420"/>
      <c r="ULE427" s="1420"/>
      <c r="ULF427" s="1420"/>
      <c r="ULG427" s="1420"/>
      <c r="ULH427" s="1420"/>
      <c r="ULI427" s="1420"/>
      <c r="ULJ427" s="1420"/>
      <c r="ULK427" s="1420"/>
      <c r="ULL427" s="1420"/>
      <c r="ULM427" s="1420"/>
      <c r="ULN427" s="1420"/>
      <c r="ULO427" s="1420"/>
      <c r="ULP427" s="1420"/>
      <c r="ULQ427" s="1420"/>
      <c r="ULR427" s="1420"/>
      <c r="ULS427" s="1420"/>
      <c r="ULT427" s="1420"/>
      <c r="ULU427" s="1420"/>
      <c r="ULV427" s="1420"/>
      <c r="ULW427" s="1420"/>
      <c r="ULX427" s="1420"/>
      <c r="ULY427" s="1420"/>
      <c r="ULZ427" s="1420"/>
      <c r="UMA427" s="1420"/>
      <c r="UMB427" s="1420"/>
      <c r="UMC427" s="1420"/>
      <c r="UMD427" s="1420"/>
      <c r="UME427" s="1420"/>
      <c r="UMF427" s="1420"/>
      <c r="UMG427" s="1420"/>
      <c r="UMH427" s="1420"/>
      <c r="UMI427" s="1420"/>
      <c r="UMJ427" s="1420"/>
      <c r="UMK427" s="1420"/>
      <c r="UML427" s="1420"/>
      <c r="UMM427" s="1420"/>
      <c r="UMN427" s="1420"/>
      <c r="UMO427" s="1420"/>
      <c r="UMP427" s="1420"/>
      <c r="UMQ427" s="1420"/>
      <c r="UMR427" s="1420"/>
      <c r="UMS427" s="1420"/>
      <c r="UMT427" s="1420"/>
      <c r="UMU427" s="1420"/>
      <c r="UMV427" s="1420"/>
      <c r="UMW427" s="1420"/>
      <c r="UMX427" s="1420"/>
      <c r="UMY427" s="1420"/>
      <c r="UMZ427" s="1420"/>
      <c r="UNA427" s="1420"/>
      <c r="UNB427" s="1420"/>
      <c r="UNC427" s="1420"/>
      <c r="UND427" s="1420"/>
      <c r="UNE427" s="1420"/>
      <c r="UNF427" s="1420"/>
      <c r="UNG427" s="1420"/>
      <c r="UNH427" s="1420"/>
      <c r="UNI427" s="1420"/>
      <c r="UNJ427" s="1420"/>
      <c r="UNK427" s="1420"/>
      <c r="UNL427" s="1420"/>
      <c r="UNM427" s="1420"/>
      <c r="UNN427" s="1420"/>
      <c r="UNO427" s="1420"/>
      <c r="UNP427" s="1420"/>
      <c r="UNQ427" s="1420"/>
      <c r="UNR427" s="1420"/>
      <c r="UNS427" s="1420"/>
      <c r="UNT427" s="1420"/>
      <c r="UNU427" s="1420"/>
      <c r="UNV427" s="1420"/>
      <c r="UNW427" s="1420"/>
      <c r="UNX427" s="1420"/>
      <c r="UNY427" s="1420"/>
      <c r="UNZ427" s="1420"/>
      <c r="UOA427" s="1420"/>
      <c r="UOB427" s="1420"/>
      <c r="UOC427" s="1420"/>
      <c r="UOD427" s="1420"/>
      <c r="UOE427" s="1420"/>
      <c r="UOF427" s="1420"/>
      <c r="UOG427" s="1420"/>
      <c r="UOH427" s="1420"/>
      <c r="UOI427" s="1420"/>
      <c r="UOJ427" s="1420"/>
      <c r="UOK427" s="1420"/>
      <c r="UOL427" s="1420"/>
      <c r="UOM427" s="1420"/>
      <c r="UON427" s="1420"/>
      <c r="UOO427" s="1420"/>
      <c r="UOP427" s="1420"/>
      <c r="UOQ427" s="1420"/>
      <c r="UOR427" s="1420"/>
      <c r="UOS427" s="1420"/>
      <c r="UOT427" s="1420"/>
      <c r="UOU427" s="1420"/>
      <c r="UOV427" s="1420"/>
      <c r="UOW427" s="1420"/>
      <c r="UOX427" s="1420"/>
      <c r="UOY427" s="1420"/>
      <c r="UOZ427" s="1420"/>
      <c r="UPA427" s="1420"/>
      <c r="UPB427" s="1420"/>
      <c r="UPC427" s="1420"/>
      <c r="UPD427" s="1420"/>
      <c r="UPE427" s="1420"/>
      <c r="UPF427" s="1420"/>
      <c r="UPG427" s="1420"/>
      <c r="UPH427" s="1420"/>
      <c r="UPI427" s="1420"/>
      <c r="UPJ427" s="1420"/>
      <c r="UPK427" s="1420"/>
      <c r="UPL427" s="1420"/>
      <c r="UPM427" s="1420"/>
      <c r="UPN427" s="1420"/>
      <c r="UPO427" s="1420"/>
      <c r="UPP427" s="1420"/>
      <c r="UPQ427" s="1420"/>
      <c r="UPR427" s="1420"/>
      <c r="UPS427" s="1420"/>
      <c r="UPT427" s="1420"/>
      <c r="UPU427" s="1420"/>
      <c r="UPV427" s="1420"/>
      <c r="UPW427" s="1420"/>
      <c r="UPX427" s="1420"/>
      <c r="UPY427" s="1420"/>
      <c r="UPZ427" s="1420"/>
      <c r="UQA427" s="1420"/>
      <c r="UQB427" s="1420"/>
      <c r="UQC427" s="1420"/>
      <c r="UQD427" s="1420"/>
      <c r="UQE427" s="1420"/>
      <c r="UQF427" s="1420"/>
      <c r="UQG427" s="1420"/>
      <c r="UQH427" s="1420"/>
      <c r="UQI427" s="1420"/>
      <c r="UQJ427" s="1420"/>
      <c r="UQK427" s="1420"/>
      <c r="UQL427" s="1420"/>
      <c r="UQM427" s="1420"/>
      <c r="UQN427" s="1420"/>
      <c r="UQO427" s="1420"/>
      <c r="UQP427" s="1420"/>
      <c r="UQQ427" s="1420"/>
      <c r="UQR427" s="1420"/>
      <c r="UQS427" s="1420"/>
      <c r="UQT427" s="1420"/>
      <c r="UQU427" s="1420"/>
      <c r="UQV427" s="1420"/>
      <c r="UQW427" s="1420"/>
      <c r="UQX427" s="1420"/>
      <c r="UQY427" s="1420"/>
      <c r="UQZ427" s="1420"/>
      <c r="URA427" s="1420"/>
      <c r="URB427" s="1420"/>
      <c r="URC427" s="1420"/>
      <c r="URD427" s="1420"/>
      <c r="URE427" s="1420"/>
      <c r="URF427" s="1420"/>
      <c r="URG427" s="1420"/>
      <c r="URH427" s="1420"/>
      <c r="URI427" s="1420"/>
      <c r="URJ427" s="1420"/>
      <c r="URK427" s="1420"/>
      <c r="URL427" s="1420"/>
      <c r="URM427" s="1420"/>
      <c r="URN427" s="1420"/>
      <c r="URO427" s="1420"/>
      <c r="URP427" s="1420"/>
      <c r="URQ427" s="1420"/>
      <c r="URR427" s="1420"/>
      <c r="URS427" s="1420"/>
      <c r="URT427" s="1420"/>
      <c r="URU427" s="1420"/>
      <c r="URV427" s="1420"/>
      <c r="URW427" s="1420"/>
      <c r="URX427" s="1420"/>
      <c r="URY427" s="1420"/>
      <c r="URZ427" s="1420"/>
      <c r="USA427" s="1420"/>
      <c r="USB427" s="1420"/>
      <c r="USC427" s="1420"/>
      <c r="USD427" s="1420"/>
      <c r="USE427" s="1420"/>
      <c r="USF427" s="1420"/>
      <c r="USG427" s="1420"/>
      <c r="USH427" s="1420"/>
      <c r="USI427" s="1420"/>
      <c r="USJ427" s="1420"/>
      <c r="USK427" s="1420"/>
      <c r="USL427" s="1420"/>
      <c r="USM427" s="1420"/>
      <c r="USN427" s="1420"/>
      <c r="USO427" s="1420"/>
      <c r="USP427" s="1420"/>
      <c r="USQ427" s="1420"/>
      <c r="USR427" s="1420"/>
      <c r="USS427" s="1420"/>
      <c r="UST427" s="1420"/>
      <c r="USU427" s="1420"/>
      <c r="USV427" s="1420"/>
      <c r="USW427" s="1420"/>
      <c r="USX427" s="1420"/>
      <c r="USY427" s="1420"/>
      <c r="USZ427" s="1420"/>
      <c r="UTA427" s="1420"/>
      <c r="UTB427" s="1420"/>
      <c r="UTC427" s="1420"/>
      <c r="UTD427" s="1420"/>
      <c r="UTE427" s="1420"/>
      <c r="UTF427" s="1420"/>
      <c r="UTG427" s="1420"/>
      <c r="UTH427" s="1420"/>
      <c r="UTI427" s="1420"/>
      <c r="UTJ427" s="1420"/>
      <c r="UTK427" s="1420"/>
      <c r="UTL427" s="1420"/>
      <c r="UTM427" s="1420"/>
      <c r="UTN427" s="1420"/>
      <c r="UTO427" s="1420"/>
      <c r="UTP427" s="1420"/>
      <c r="UTQ427" s="1420"/>
      <c r="UTR427" s="1420"/>
      <c r="UTS427" s="1420"/>
      <c r="UTT427" s="1420"/>
      <c r="UTU427" s="1420"/>
      <c r="UTV427" s="1420"/>
      <c r="UTW427" s="1420"/>
      <c r="UTX427" s="1420"/>
      <c r="UTY427" s="1420"/>
      <c r="UTZ427" s="1420"/>
      <c r="UUA427" s="1420"/>
      <c r="UUB427" s="1420"/>
      <c r="UUC427" s="1420"/>
      <c r="UUD427" s="1420"/>
      <c r="UUE427" s="1420"/>
      <c r="UUF427" s="1420"/>
      <c r="UUG427" s="1420"/>
      <c r="UUH427" s="1420"/>
      <c r="UUI427" s="1420"/>
      <c r="UUJ427" s="1420"/>
      <c r="UUK427" s="1420"/>
      <c r="UUL427" s="1420"/>
      <c r="UUM427" s="1420"/>
      <c r="UUN427" s="1420"/>
      <c r="UUO427" s="1420"/>
      <c r="UUP427" s="1420"/>
      <c r="UUQ427" s="1420"/>
      <c r="UUR427" s="1420"/>
      <c r="UUS427" s="1420"/>
      <c r="UUT427" s="1420"/>
      <c r="UUU427" s="1420"/>
      <c r="UUV427" s="1420"/>
      <c r="UUW427" s="1420"/>
      <c r="UUX427" s="1420"/>
      <c r="UUY427" s="1420"/>
      <c r="UUZ427" s="1420"/>
      <c r="UVA427" s="1420"/>
      <c r="UVB427" s="1420"/>
      <c r="UVC427" s="1420"/>
      <c r="UVD427" s="1420"/>
      <c r="UVE427" s="1420"/>
      <c r="UVF427" s="1420"/>
      <c r="UVG427" s="1420"/>
      <c r="UVH427" s="1420"/>
      <c r="UVI427" s="1420"/>
      <c r="UVJ427" s="1420"/>
      <c r="UVK427" s="1420"/>
      <c r="UVL427" s="1420"/>
      <c r="UVM427" s="1420"/>
      <c r="UVN427" s="1420"/>
      <c r="UVO427" s="1420"/>
      <c r="UVP427" s="1420"/>
      <c r="UVQ427" s="1420"/>
      <c r="UVR427" s="1420"/>
      <c r="UVS427" s="1420"/>
      <c r="UVT427" s="1420"/>
      <c r="UVU427" s="1420"/>
      <c r="UVV427" s="1420"/>
      <c r="UVW427" s="1420"/>
      <c r="UVX427" s="1420"/>
      <c r="UVY427" s="1420"/>
      <c r="UVZ427" s="1420"/>
      <c r="UWA427" s="1420"/>
      <c r="UWB427" s="1420"/>
      <c r="UWC427" s="1420"/>
      <c r="UWD427" s="1420"/>
      <c r="UWE427" s="1420"/>
      <c r="UWF427" s="1420"/>
      <c r="UWG427" s="1420"/>
      <c r="UWH427" s="1420"/>
      <c r="UWI427" s="1420"/>
      <c r="UWJ427" s="1420"/>
      <c r="UWK427" s="1420"/>
      <c r="UWL427" s="1420"/>
      <c r="UWM427" s="1420"/>
      <c r="UWN427" s="1420"/>
      <c r="UWO427" s="1420"/>
      <c r="UWP427" s="1420"/>
      <c r="UWQ427" s="1420"/>
      <c r="UWR427" s="1420"/>
      <c r="UWS427" s="1420"/>
      <c r="UWT427" s="1420"/>
      <c r="UWU427" s="1420"/>
      <c r="UWV427" s="1420"/>
      <c r="UWW427" s="1420"/>
      <c r="UWX427" s="1420"/>
      <c r="UWY427" s="1420"/>
      <c r="UWZ427" s="1420"/>
      <c r="UXA427" s="1420"/>
      <c r="UXB427" s="1420"/>
      <c r="UXC427" s="1420"/>
      <c r="UXD427" s="1420"/>
      <c r="UXE427" s="1420"/>
      <c r="UXF427" s="1420"/>
      <c r="UXG427" s="1420"/>
      <c r="UXH427" s="1420"/>
      <c r="UXI427" s="1420"/>
      <c r="UXJ427" s="1420"/>
      <c r="UXK427" s="1420"/>
      <c r="UXL427" s="1420"/>
      <c r="UXM427" s="1420"/>
      <c r="UXN427" s="1420"/>
      <c r="UXO427" s="1420"/>
      <c r="UXP427" s="1420"/>
      <c r="UXQ427" s="1420"/>
      <c r="UXR427" s="1420"/>
      <c r="UXS427" s="1420"/>
      <c r="UXT427" s="1420"/>
      <c r="UXU427" s="1420"/>
      <c r="UXV427" s="1420"/>
      <c r="UXW427" s="1420"/>
      <c r="UXX427" s="1420"/>
      <c r="UXY427" s="1420"/>
      <c r="UXZ427" s="1420"/>
      <c r="UYA427" s="1420"/>
      <c r="UYB427" s="1420"/>
      <c r="UYC427" s="1420"/>
      <c r="UYD427" s="1420"/>
      <c r="UYE427" s="1420"/>
      <c r="UYF427" s="1420"/>
      <c r="UYG427" s="1420"/>
      <c r="UYH427" s="1420"/>
      <c r="UYI427" s="1420"/>
      <c r="UYJ427" s="1420"/>
      <c r="UYK427" s="1420"/>
      <c r="UYL427" s="1420"/>
      <c r="UYM427" s="1420"/>
      <c r="UYN427" s="1420"/>
      <c r="UYO427" s="1420"/>
      <c r="UYP427" s="1420"/>
      <c r="UYQ427" s="1420"/>
      <c r="UYR427" s="1420"/>
      <c r="UYS427" s="1420"/>
      <c r="UYT427" s="1420"/>
      <c r="UYU427" s="1420"/>
      <c r="UYV427" s="1420"/>
      <c r="UYW427" s="1420"/>
      <c r="UYX427" s="1420"/>
      <c r="UYY427" s="1420"/>
      <c r="UYZ427" s="1420"/>
      <c r="UZA427" s="1420"/>
      <c r="UZB427" s="1420"/>
      <c r="UZC427" s="1420"/>
      <c r="UZD427" s="1420"/>
      <c r="UZE427" s="1420"/>
      <c r="UZF427" s="1420"/>
      <c r="UZG427" s="1420"/>
      <c r="UZH427" s="1420"/>
      <c r="UZI427" s="1420"/>
      <c r="UZJ427" s="1420"/>
      <c r="UZK427" s="1420"/>
      <c r="UZL427" s="1420"/>
      <c r="UZM427" s="1420"/>
      <c r="UZN427" s="1420"/>
      <c r="UZO427" s="1420"/>
      <c r="UZP427" s="1420"/>
      <c r="UZQ427" s="1420"/>
      <c r="UZR427" s="1420"/>
      <c r="UZS427" s="1420"/>
      <c r="UZT427" s="1420"/>
      <c r="UZU427" s="1420"/>
      <c r="UZV427" s="1420"/>
      <c r="UZW427" s="1420"/>
      <c r="UZX427" s="1420"/>
      <c r="UZY427" s="1420"/>
      <c r="UZZ427" s="1420"/>
      <c r="VAA427" s="1420"/>
      <c r="VAB427" s="1420"/>
      <c r="VAC427" s="1420"/>
      <c r="VAD427" s="1420"/>
      <c r="VAE427" s="1420"/>
      <c r="VAF427" s="1420"/>
      <c r="VAG427" s="1420"/>
      <c r="VAH427" s="1420"/>
      <c r="VAI427" s="1420"/>
      <c r="VAJ427" s="1420"/>
      <c r="VAK427" s="1420"/>
      <c r="VAL427" s="1420"/>
      <c r="VAM427" s="1420"/>
      <c r="VAN427" s="1420"/>
      <c r="VAO427" s="1420"/>
      <c r="VAP427" s="1420"/>
      <c r="VAQ427" s="1420"/>
      <c r="VAR427" s="1420"/>
      <c r="VAS427" s="1420"/>
      <c r="VAT427" s="1420"/>
      <c r="VAU427" s="1420"/>
      <c r="VAV427" s="1420"/>
      <c r="VAW427" s="1420"/>
      <c r="VAX427" s="1420"/>
      <c r="VAY427" s="1420"/>
      <c r="VAZ427" s="1420"/>
      <c r="VBA427" s="1420"/>
      <c r="VBB427" s="1420"/>
      <c r="VBC427" s="1420"/>
      <c r="VBD427" s="1420"/>
      <c r="VBE427" s="1420"/>
      <c r="VBF427" s="1420"/>
      <c r="VBG427" s="1420"/>
      <c r="VBH427" s="1420"/>
      <c r="VBI427" s="1420"/>
      <c r="VBJ427" s="1420"/>
      <c r="VBK427" s="1420"/>
      <c r="VBL427" s="1420"/>
      <c r="VBM427" s="1420"/>
      <c r="VBN427" s="1420"/>
      <c r="VBO427" s="1420"/>
      <c r="VBP427" s="1420"/>
      <c r="VBQ427" s="1420"/>
      <c r="VBR427" s="1420"/>
      <c r="VBS427" s="1420"/>
      <c r="VBT427" s="1420"/>
      <c r="VBU427" s="1420"/>
      <c r="VBV427" s="1420"/>
      <c r="VBW427" s="1420"/>
      <c r="VBX427" s="1420"/>
      <c r="VBY427" s="1420"/>
      <c r="VBZ427" s="1420"/>
      <c r="VCA427" s="1420"/>
      <c r="VCB427" s="1420"/>
      <c r="VCC427" s="1420"/>
      <c r="VCD427" s="1420"/>
      <c r="VCE427" s="1420"/>
      <c r="VCF427" s="1420"/>
      <c r="VCG427" s="1420"/>
      <c r="VCH427" s="1420"/>
      <c r="VCI427" s="1420"/>
      <c r="VCJ427" s="1420"/>
      <c r="VCK427" s="1420"/>
      <c r="VCL427" s="1420"/>
      <c r="VCM427" s="1420"/>
      <c r="VCN427" s="1420"/>
      <c r="VCO427" s="1420"/>
      <c r="VCP427" s="1420"/>
      <c r="VCQ427" s="1420"/>
      <c r="VCR427" s="1420"/>
      <c r="VCS427" s="1420"/>
      <c r="VCT427" s="1420"/>
      <c r="VCU427" s="1420"/>
      <c r="VCV427" s="1420"/>
      <c r="VCW427" s="1420"/>
      <c r="VCX427" s="1420"/>
      <c r="VCY427" s="1420"/>
      <c r="VCZ427" s="1420"/>
      <c r="VDA427" s="1420"/>
      <c r="VDB427" s="1420"/>
      <c r="VDC427" s="1420"/>
      <c r="VDD427" s="1420"/>
      <c r="VDE427" s="1420"/>
      <c r="VDF427" s="1420"/>
      <c r="VDG427" s="1420"/>
      <c r="VDH427" s="1420"/>
      <c r="VDI427" s="1420"/>
      <c r="VDJ427" s="1420"/>
      <c r="VDK427" s="1420"/>
      <c r="VDL427" s="1420"/>
      <c r="VDM427" s="1420"/>
      <c r="VDN427" s="1420"/>
      <c r="VDO427" s="1420"/>
      <c r="VDP427" s="1420"/>
      <c r="VDQ427" s="1420"/>
      <c r="VDR427" s="1420"/>
      <c r="VDS427" s="1420"/>
      <c r="VDT427" s="1420"/>
      <c r="VDU427" s="1420"/>
      <c r="VDV427" s="1420"/>
      <c r="VDW427" s="1420"/>
      <c r="VDX427" s="1420"/>
      <c r="VDY427" s="1420"/>
      <c r="VDZ427" s="1420"/>
      <c r="VEA427" s="1420"/>
      <c r="VEB427" s="1420"/>
      <c r="VEC427" s="1420"/>
      <c r="VED427" s="1420"/>
      <c r="VEE427" s="1420"/>
      <c r="VEF427" s="1420"/>
      <c r="VEG427" s="1420"/>
      <c r="VEH427" s="1420"/>
      <c r="VEI427" s="1420"/>
      <c r="VEJ427" s="1420"/>
      <c r="VEK427" s="1420"/>
      <c r="VEL427" s="1420"/>
      <c r="VEM427" s="1420"/>
      <c r="VEN427" s="1420"/>
      <c r="VEO427" s="1420"/>
      <c r="VEP427" s="1420"/>
      <c r="VEQ427" s="1420"/>
      <c r="VER427" s="1420"/>
      <c r="VES427" s="1420"/>
      <c r="VET427" s="1420"/>
      <c r="VEU427" s="1420"/>
      <c r="VEV427" s="1420"/>
      <c r="VEW427" s="1420"/>
      <c r="VEX427" s="1420"/>
      <c r="VEY427" s="1420"/>
      <c r="VEZ427" s="1420"/>
      <c r="VFA427" s="1420"/>
      <c r="VFB427" s="1420"/>
      <c r="VFC427" s="1420"/>
      <c r="VFD427" s="1420"/>
      <c r="VFE427" s="1420"/>
      <c r="VFF427" s="1420"/>
      <c r="VFG427" s="1420"/>
      <c r="VFH427" s="1420"/>
      <c r="VFI427" s="1420"/>
      <c r="VFJ427" s="1420"/>
      <c r="VFK427" s="1420"/>
      <c r="VFL427" s="1420"/>
      <c r="VFM427" s="1420"/>
      <c r="VFN427" s="1420"/>
      <c r="VFO427" s="1420"/>
      <c r="VFP427" s="1420"/>
      <c r="VFQ427" s="1420"/>
      <c r="VFR427" s="1420"/>
      <c r="VFS427" s="1420"/>
      <c r="VFT427" s="1420"/>
      <c r="VFU427" s="1420"/>
      <c r="VFV427" s="1420"/>
      <c r="VFW427" s="1420"/>
      <c r="VFX427" s="1420"/>
      <c r="VFY427" s="1420"/>
      <c r="VFZ427" s="1420"/>
      <c r="VGA427" s="1420"/>
      <c r="VGB427" s="1420"/>
      <c r="VGC427" s="1420"/>
      <c r="VGD427" s="1420"/>
      <c r="VGE427" s="1420"/>
      <c r="VGF427" s="1420"/>
      <c r="VGG427" s="1420"/>
      <c r="VGH427" s="1420"/>
      <c r="VGI427" s="1420"/>
      <c r="VGJ427" s="1420"/>
      <c r="VGK427" s="1420"/>
      <c r="VGL427" s="1420"/>
      <c r="VGM427" s="1420"/>
      <c r="VGN427" s="1420"/>
      <c r="VGO427" s="1420"/>
      <c r="VGP427" s="1420"/>
      <c r="VGQ427" s="1420"/>
      <c r="VGR427" s="1420"/>
      <c r="VGS427" s="1420"/>
      <c r="VGT427" s="1420"/>
      <c r="VGU427" s="1420"/>
      <c r="VGV427" s="1420"/>
      <c r="VGW427" s="1420"/>
      <c r="VGX427" s="1420"/>
      <c r="VGY427" s="1420"/>
      <c r="VGZ427" s="1420"/>
      <c r="VHA427" s="1420"/>
      <c r="VHB427" s="1420"/>
      <c r="VHC427" s="1420"/>
      <c r="VHD427" s="1420"/>
      <c r="VHE427" s="1420"/>
      <c r="VHF427" s="1420"/>
      <c r="VHG427" s="1420"/>
      <c r="VHH427" s="1420"/>
      <c r="VHI427" s="1420"/>
      <c r="VHJ427" s="1420"/>
      <c r="VHK427" s="1420"/>
      <c r="VHL427" s="1420"/>
      <c r="VHM427" s="1420"/>
      <c r="VHN427" s="1420"/>
      <c r="VHO427" s="1420"/>
      <c r="VHP427" s="1420"/>
      <c r="VHQ427" s="1420"/>
      <c r="VHR427" s="1420"/>
      <c r="VHS427" s="1420"/>
      <c r="VHT427" s="1420"/>
      <c r="VHU427" s="1420"/>
      <c r="VHV427" s="1420"/>
      <c r="VHW427" s="1420"/>
      <c r="VHX427" s="1420"/>
      <c r="VHY427" s="1420"/>
      <c r="VHZ427" s="1420"/>
      <c r="VIA427" s="1420"/>
      <c r="VIB427" s="1420"/>
      <c r="VIC427" s="1420"/>
      <c r="VID427" s="1420"/>
      <c r="VIE427" s="1420"/>
      <c r="VIF427" s="1420"/>
      <c r="VIG427" s="1420"/>
      <c r="VIH427" s="1420"/>
      <c r="VII427" s="1420"/>
      <c r="VIJ427" s="1420"/>
      <c r="VIK427" s="1420"/>
      <c r="VIL427" s="1420"/>
      <c r="VIM427" s="1420"/>
      <c r="VIN427" s="1420"/>
      <c r="VIO427" s="1420"/>
      <c r="VIP427" s="1420"/>
      <c r="VIQ427" s="1420"/>
      <c r="VIR427" s="1420"/>
      <c r="VIS427" s="1420"/>
      <c r="VIT427" s="1420"/>
      <c r="VIU427" s="1420"/>
      <c r="VIV427" s="1420"/>
      <c r="VIW427" s="1420"/>
      <c r="VIX427" s="1420"/>
      <c r="VIY427" s="1420"/>
      <c r="VIZ427" s="1420"/>
      <c r="VJA427" s="1420"/>
      <c r="VJB427" s="1420"/>
      <c r="VJC427" s="1420"/>
      <c r="VJD427" s="1420"/>
      <c r="VJE427" s="1420"/>
      <c r="VJF427" s="1420"/>
      <c r="VJG427" s="1420"/>
      <c r="VJH427" s="1420"/>
      <c r="VJI427" s="1420"/>
      <c r="VJJ427" s="1420"/>
      <c r="VJK427" s="1420"/>
      <c r="VJL427" s="1420"/>
      <c r="VJM427" s="1420"/>
      <c r="VJN427" s="1420"/>
      <c r="VJO427" s="1420"/>
      <c r="VJP427" s="1420"/>
      <c r="VJQ427" s="1420"/>
      <c r="VJR427" s="1420"/>
      <c r="VJS427" s="1420"/>
      <c r="VJT427" s="1420"/>
      <c r="VJU427" s="1420"/>
      <c r="VJV427" s="1420"/>
      <c r="VJW427" s="1420"/>
      <c r="VJX427" s="1420"/>
      <c r="VJY427" s="1420"/>
      <c r="VJZ427" s="1420"/>
      <c r="VKA427" s="1420"/>
      <c r="VKB427" s="1420"/>
      <c r="VKC427" s="1420"/>
      <c r="VKD427" s="1420"/>
      <c r="VKE427" s="1420"/>
      <c r="VKF427" s="1420"/>
      <c r="VKG427" s="1420"/>
      <c r="VKH427" s="1420"/>
      <c r="VKI427" s="1420"/>
      <c r="VKJ427" s="1420"/>
      <c r="VKK427" s="1420"/>
      <c r="VKL427" s="1420"/>
      <c r="VKM427" s="1420"/>
      <c r="VKN427" s="1420"/>
      <c r="VKO427" s="1420"/>
      <c r="VKP427" s="1420"/>
      <c r="VKQ427" s="1420"/>
      <c r="VKR427" s="1420"/>
      <c r="VKS427" s="1420"/>
      <c r="VKT427" s="1420"/>
      <c r="VKU427" s="1420"/>
      <c r="VKV427" s="1420"/>
      <c r="VKW427" s="1420"/>
      <c r="VKX427" s="1420"/>
      <c r="VKY427" s="1420"/>
      <c r="VKZ427" s="1420"/>
      <c r="VLA427" s="1420"/>
      <c r="VLB427" s="1420"/>
      <c r="VLC427" s="1420"/>
      <c r="VLD427" s="1420"/>
      <c r="VLE427" s="1420"/>
      <c r="VLF427" s="1420"/>
      <c r="VLG427" s="1420"/>
      <c r="VLH427" s="1420"/>
      <c r="VLI427" s="1420"/>
      <c r="VLJ427" s="1420"/>
      <c r="VLK427" s="1420"/>
      <c r="VLL427" s="1420"/>
      <c r="VLM427" s="1420"/>
      <c r="VLN427" s="1420"/>
      <c r="VLO427" s="1420"/>
      <c r="VLP427" s="1420"/>
      <c r="VLQ427" s="1420"/>
      <c r="VLR427" s="1420"/>
      <c r="VLS427" s="1420"/>
      <c r="VLT427" s="1420"/>
      <c r="VLU427" s="1420"/>
      <c r="VLV427" s="1420"/>
      <c r="VLW427" s="1420"/>
      <c r="VLX427" s="1420"/>
      <c r="VLY427" s="1420"/>
      <c r="VLZ427" s="1420"/>
      <c r="VMA427" s="1420"/>
      <c r="VMB427" s="1420"/>
      <c r="VMC427" s="1420"/>
      <c r="VMD427" s="1420"/>
      <c r="VME427" s="1420"/>
      <c r="VMF427" s="1420"/>
      <c r="VMG427" s="1420"/>
      <c r="VMH427" s="1420"/>
      <c r="VMI427" s="1420"/>
      <c r="VMJ427" s="1420"/>
      <c r="VMK427" s="1420"/>
      <c r="VML427" s="1420"/>
      <c r="VMM427" s="1420"/>
      <c r="VMN427" s="1420"/>
      <c r="VMO427" s="1420"/>
      <c r="VMP427" s="1420"/>
      <c r="VMQ427" s="1420"/>
      <c r="VMR427" s="1420"/>
      <c r="VMS427" s="1420"/>
      <c r="VMT427" s="1420"/>
      <c r="VMU427" s="1420"/>
      <c r="VMV427" s="1420"/>
      <c r="VMW427" s="1420"/>
      <c r="VMX427" s="1420"/>
      <c r="VMY427" s="1420"/>
      <c r="VMZ427" s="1420"/>
      <c r="VNA427" s="1420"/>
      <c r="VNB427" s="1420"/>
      <c r="VNC427" s="1420"/>
      <c r="VND427" s="1420"/>
      <c r="VNE427" s="1420"/>
      <c r="VNF427" s="1420"/>
      <c r="VNG427" s="1420"/>
      <c r="VNH427" s="1420"/>
      <c r="VNI427" s="1420"/>
      <c r="VNJ427" s="1420"/>
      <c r="VNK427" s="1420"/>
      <c r="VNL427" s="1420"/>
      <c r="VNM427" s="1420"/>
      <c r="VNN427" s="1420"/>
      <c r="VNO427" s="1420"/>
      <c r="VNP427" s="1420"/>
      <c r="VNQ427" s="1420"/>
      <c r="VNR427" s="1420"/>
      <c r="VNS427" s="1420"/>
      <c r="VNT427" s="1420"/>
      <c r="VNU427" s="1420"/>
      <c r="VNV427" s="1420"/>
      <c r="VNW427" s="1420"/>
      <c r="VNX427" s="1420"/>
      <c r="VNY427" s="1420"/>
      <c r="VNZ427" s="1420"/>
      <c r="VOA427" s="1420"/>
      <c r="VOB427" s="1420"/>
      <c r="VOC427" s="1420"/>
      <c r="VOD427" s="1420"/>
      <c r="VOE427" s="1420"/>
      <c r="VOF427" s="1420"/>
      <c r="VOG427" s="1420"/>
      <c r="VOH427" s="1420"/>
      <c r="VOI427" s="1420"/>
      <c r="VOJ427" s="1420"/>
      <c r="VOK427" s="1420"/>
      <c r="VOL427" s="1420"/>
      <c r="VOM427" s="1420"/>
      <c r="VON427" s="1420"/>
      <c r="VOO427" s="1420"/>
      <c r="VOP427" s="1420"/>
      <c r="VOQ427" s="1420"/>
      <c r="VOR427" s="1420"/>
      <c r="VOS427" s="1420"/>
      <c r="VOT427" s="1420"/>
      <c r="VOU427" s="1420"/>
      <c r="VOV427" s="1420"/>
      <c r="VOW427" s="1420"/>
      <c r="VOX427" s="1420"/>
      <c r="VOY427" s="1420"/>
      <c r="VOZ427" s="1420"/>
      <c r="VPA427" s="1420"/>
      <c r="VPB427" s="1420"/>
      <c r="VPC427" s="1420"/>
      <c r="VPD427" s="1420"/>
      <c r="VPE427" s="1420"/>
      <c r="VPF427" s="1420"/>
      <c r="VPG427" s="1420"/>
      <c r="VPH427" s="1420"/>
      <c r="VPI427" s="1420"/>
      <c r="VPJ427" s="1420"/>
      <c r="VPK427" s="1420"/>
      <c r="VPL427" s="1420"/>
      <c r="VPM427" s="1420"/>
      <c r="VPN427" s="1420"/>
      <c r="VPO427" s="1420"/>
      <c r="VPP427" s="1420"/>
      <c r="VPQ427" s="1420"/>
      <c r="VPR427" s="1420"/>
      <c r="VPS427" s="1420"/>
      <c r="VPT427" s="1420"/>
      <c r="VPU427" s="1420"/>
      <c r="VPV427" s="1420"/>
      <c r="VPW427" s="1420"/>
      <c r="VPX427" s="1420"/>
      <c r="VPY427" s="1420"/>
      <c r="VPZ427" s="1420"/>
      <c r="VQA427" s="1420"/>
      <c r="VQB427" s="1420"/>
      <c r="VQC427" s="1420"/>
      <c r="VQD427" s="1420"/>
      <c r="VQE427" s="1420"/>
      <c r="VQF427" s="1420"/>
      <c r="VQG427" s="1420"/>
      <c r="VQH427" s="1420"/>
      <c r="VQI427" s="1420"/>
      <c r="VQJ427" s="1420"/>
      <c r="VQK427" s="1420"/>
      <c r="VQL427" s="1420"/>
      <c r="VQM427" s="1420"/>
      <c r="VQN427" s="1420"/>
      <c r="VQO427" s="1420"/>
      <c r="VQP427" s="1420"/>
      <c r="VQQ427" s="1420"/>
      <c r="VQR427" s="1420"/>
      <c r="VQS427" s="1420"/>
      <c r="VQT427" s="1420"/>
      <c r="VQU427" s="1420"/>
      <c r="VQV427" s="1420"/>
      <c r="VQW427" s="1420"/>
      <c r="VQX427" s="1420"/>
      <c r="VQY427" s="1420"/>
      <c r="VQZ427" s="1420"/>
      <c r="VRA427" s="1420"/>
      <c r="VRB427" s="1420"/>
      <c r="VRC427" s="1420"/>
      <c r="VRD427" s="1420"/>
      <c r="VRE427" s="1420"/>
      <c r="VRF427" s="1420"/>
      <c r="VRG427" s="1420"/>
      <c r="VRH427" s="1420"/>
      <c r="VRI427" s="1420"/>
      <c r="VRJ427" s="1420"/>
      <c r="VRK427" s="1420"/>
      <c r="VRL427" s="1420"/>
      <c r="VRM427" s="1420"/>
      <c r="VRN427" s="1420"/>
      <c r="VRO427" s="1420"/>
      <c r="VRP427" s="1420"/>
      <c r="VRQ427" s="1420"/>
      <c r="VRR427" s="1420"/>
      <c r="VRS427" s="1420"/>
      <c r="VRT427" s="1420"/>
      <c r="VRU427" s="1420"/>
      <c r="VRV427" s="1420"/>
      <c r="VRW427" s="1420"/>
      <c r="VRX427" s="1420"/>
      <c r="VRY427" s="1420"/>
      <c r="VRZ427" s="1420"/>
      <c r="VSA427" s="1420"/>
      <c r="VSB427" s="1420"/>
      <c r="VSC427" s="1420"/>
      <c r="VSD427" s="1420"/>
      <c r="VSE427" s="1420"/>
      <c r="VSF427" s="1420"/>
      <c r="VSG427" s="1420"/>
      <c r="VSH427" s="1420"/>
      <c r="VSI427" s="1420"/>
      <c r="VSJ427" s="1420"/>
      <c r="VSK427" s="1420"/>
      <c r="VSL427" s="1420"/>
      <c r="VSM427" s="1420"/>
      <c r="VSN427" s="1420"/>
      <c r="VSO427" s="1420"/>
      <c r="VSP427" s="1420"/>
      <c r="VSQ427" s="1420"/>
      <c r="VSR427" s="1420"/>
      <c r="VSS427" s="1420"/>
      <c r="VST427" s="1420"/>
      <c r="VSU427" s="1420"/>
      <c r="VSV427" s="1420"/>
      <c r="VSW427" s="1420"/>
      <c r="VSX427" s="1420"/>
      <c r="VSY427" s="1420"/>
      <c r="VSZ427" s="1420"/>
      <c r="VTA427" s="1420"/>
      <c r="VTB427" s="1420"/>
      <c r="VTC427" s="1420"/>
      <c r="VTD427" s="1420"/>
      <c r="VTE427" s="1420"/>
      <c r="VTF427" s="1420"/>
      <c r="VTG427" s="1420"/>
      <c r="VTH427" s="1420"/>
      <c r="VTI427" s="1420"/>
      <c r="VTJ427" s="1420"/>
      <c r="VTK427" s="1420"/>
      <c r="VTL427" s="1420"/>
      <c r="VTM427" s="1420"/>
      <c r="VTN427" s="1420"/>
      <c r="VTO427" s="1420"/>
      <c r="VTP427" s="1420"/>
      <c r="VTQ427" s="1420"/>
      <c r="VTR427" s="1420"/>
      <c r="VTS427" s="1420"/>
      <c r="VTT427" s="1420"/>
      <c r="VTU427" s="1420"/>
      <c r="VTV427" s="1420"/>
      <c r="VTW427" s="1420"/>
      <c r="VTX427" s="1420"/>
      <c r="VTY427" s="1420"/>
      <c r="VTZ427" s="1420"/>
      <c r="VUA427" s="1420"/>
      <c r="VUB427" s="1420"/>
      <c r="VUC427" s="1420"/>
      <c r="VUD427" s="1420"/>
      <c r="VUE427" s="1420"/>
      <c r="VUF427" s="1420"/>
      <c r="VUG427" s="1420"/>
      <c r="VUH427" s="1420"/>
      <c r="VUI427" s="1420"/>
      <c r="VUJ427" s="1420"/>
      <c r="VUK427" s="1420"/>
      <c r="VUL427" s="1420"/>
      <c r="VUM427" s="1420"/>
      <c r="VUN427" s="1420"/>
      <c r="VUO427" s="1420"/>
      <c r="VUP427" s="1420"/>
      <c r="VUQ427" s="1420"/>
      <c r="VUR427" s="1420"/>
      <c r="VUS427" s="1420"/>
      <c r="VUT427" s="1420"/>
      <c r="VUU427" s="1420"/>
      <c r="VUV427" s="1420"/>
      <c r="VUW427" s="1420"/>
      <c r="VUX427" s="1420"/>
      <c r="VUY427" s="1420"/>
      <c r="VUZ427" s="1420"/>
      <c r="VVA427" s="1420"/>
      <c r="VVB427" s="1420"/>
      <c r="VVC427" s="1420"/>
      <c r="VVD427" s="1420"/>
      <c r="VVE427" s="1420"/>
      <c r="VVF427" s="1420"/>
      <c r="VVG427" s="1420"/>
      <c r="VVH427" s="1420"/>
      <c r="VVI427" s="1420"/>
      <c r="VVJ427" s="1420"/>
      <c r="VVK427" s="1420"/>
      <c r="VVL427" s="1420"/>
      <c r="VVM427" s="1420"/>
      <c r="VVN427" s="1420"/>
      <c r="VVO427" s="1420"/>
      <c r="VVP427" s="1420"/>
      <c r="VVQ427" s="1420"/>
      <c r="VVR427" s="1420"/>
      <c r="VVS427" s="1420"/>
      <c r="VVT427" s="1420"/>
      <c r="VVU427" s="1420"/>
      <c r="VVV427" s="1420"/>
      <c r="VVW427" s="1420"/>
      <c r="VVX427" s="1420"/>
      <c r="VVY427" s="1420"/>
      <c r="VVZ427" s="1420"/>
      <c r="VWA427" s="1420"/>
      <c r="VWB427" s="1420"/>
      <c r="VWC427" s="1420"/>
      <c r="VWD427" s="1420"/>
      <c r="VWE427" s="1420"/>
      <c r="VWF427" s="1420"/>
      <c r="VWG427" s="1420"/>
      <c r="VWH427" s="1420"/>
      <c r="VWI427" s="1420"/>
      <c r="VWJ427" s="1420"/>
      <c r="VWK427" s="1420"/>
      <c r="VWL427" s="1420"/>
      <c r="VWM427" s="1420"/>
      <c r="VWN427" s="1420"/>
      <c r="VWO427" s="1420"/>
      <c r="VWP427" s="1420"/>
      <c r="VWQ427" s="1420"/>
      <c r="VWR427" s="1420"/>
      <c r="VWS427" s="1420"/>
      <c r="VWT427" s="1420"/>
      <c r="VWU427" s="1420"/>
      <c r="VWV427" s="1420"/>
      <c r="VWW427" s="1420"/>
      <c r="VWX427" s="1420"/>
      <c r="VWY427" s="1420"/>
      <c r="VWZ427" s="1420"/>
      <c r="VXA427" s="1420"/>
      <c r="VXB427" s="1420"/>
      <c r="VXC427" s="1420"/>
      <c r="VXD427" s="1420"/>
      <c r="VXE427" s="1420"/>
      <c r="VXF427" s="1420"/>
      <c r="VXG427" s="1420"/>
      <c r="VXH427" s="1420"/>
      <c r="VXI427" s="1420"/>
      <c r="VXJ427" s="1420"/>
      <c r="VXK427" s="1420"/>
      <c r="VXL427" s="1420"/>
      <c r="VXM427" s="1420"/>
      <c r="VXN427" s="1420"/>
      <c r="VXO427" s="1420"/>
      <c r="VXP427" s="1420"/>
      <c r="VXQ427" s="1420"/>
      <c r="VXR427" s="1420"/>
      <c r="VXS427" s="1420"/>
      <c r="VXT427" s="1420"/>
      <c r="VXU427" s="1420"/>
      <c r="VXV427" s="1420"/>
      <c r="VXW427" s="1420"/>
      <c r="VXX427" s="1420"/>
      <c r="VXY427" s="1420"/>
      <c r="VXZ427" s="1420"/>
      <c r="VYA427" s="1420"/>
      <c r="VYB427" s="1420"/>
      <c r="VYC427" s="1420"/>
      <c r="VYD427" s="1420"/>
      <c r="VYE427" s="1420"/>
      <c r="VYF427" s="1420"/>
      <c r="VYG427" s="1420"/>
      <c r="VYH427" s="1420"/>
      <c r="VYI427" s="1420"/>
      <c r="VYJ427" s="1420"/>
      <c r="VYK427" s="1420"/>
      <c r="VYL427" s="1420"/>
      <c r="VYM427" s="1420"/>
      <c r="VYN427" s="1420"/>
      <c r="VYO427" s="1420"/>
      <c r="VYP427" s="1420"/>
      <c r="VYQ427" s="1420"/>
      <c r="VYR427" s="1420"/>
      <c r="VYS427" s="1420"/>
      <c r="VYT427" s="1420"/>
      <c r="VYU427" s="1420"/>
      <c r="VYV427" s="1420"/>
      <c r="VYW427" s="1420"/>
      <c r="VYX427" s="1420"/>
      <c r="VYY427" s="1420"/>
      <c r="VYZ427" s="1420"/>
      <c r="VZA427" s="1420"/>
      <c r="VZB427" s="1420"/>
      <c r="VZC427" s="1420"/>
      <c r="VZD427" s="1420"/>
      <c r="VZE427" s="1420"/>
      <c r="VZF427" s="1420"/>
      <c r="VZG427" s="1420"/>
      <c r="VZH427" s="1420"/>
      <c r="VZI427" s="1420"/>
      <c r="VZJ427" s="1420"/>
      <c r="VZK427" s="1420"/>
      <c r="VZL427" s="1420"/>
      <c r="VZM427" s="1420"/>
      <c r="VZN427" s="1420"/>
      <c r="VZO427" s="1420"/>
      <c r="VZP427" s="1420"/>
      <c r="VZQ427" s="1420"/>
      <c r="VZR427" s="1420"/>
      <c r="VZS427" s="1420"/>
      <c r="VZT427" s="1420"/>
      <c r="VZU427" s="1420"/>
      <c r="VZV427" s="1420"/>
      <c r="VZW427" s="1420"/>
      <c r="VZX427" s="1420"/>
      <c r="VZY427" s="1420"/>
      <c r="VZZ427" s="1420"/>
      <c r="WAA427" s="1420"/>
      <c r="WAB427" s="1420"/>
      <c r="WAC427" s="1420"/>
      <c r="WAD427" s="1420"/>
      <c r="WAE427" s="1420"/>
      <c r="WAF427" s="1420"/>
      <c r="WAG427" s="1420"/>
      <c r="WAH427" s="1420"/>
      <c r="WAI427" s="1420"/>
      <c r="WAJ427" s="1420"/>
      <c r="WAK427" s="1420"/>
      <c r="WAL427" s="1420"/>
      <c r="WAM427" s="1420"/>
      <c r="WAN427" s="1420"/>
      <c r="WAO427" s="1420"/>
      <c r="WAP427" s="1420"/>
      <c r="WAQ427" s="1420"/>
      <c r="WAR427" s="1420"/>
      <c r="WAS427" s="1420"/>
      <c r="WAT427" s="1420"/>
      <c r="WAU427" s="1420"/>
      <c r="WAV427" s="1420"/>
      <c r="WAW427" s="1420"/>
      <c r="WAX427" s="1420"/>
      <c r="WAY427" s="1420"/>
      <c r="WAZ427" s="1420"/>
      <c r="WBA427" s="1420"/>
      <c r="WBB427" s="1420"/>
      <c r="WBC427" s="1420"/>
      <c r="WBD427" s="1420"/>
      <c r="WBE427" s="1420"/>
      <c r="WBF427" s="1420"/>
      <c r="WBG427" s="1420"/>
      <c r="WBH427" s="1420"/>
      <c r="WBI427" s="1420"/>
      <c r="WBJ427" s="1420"/>
      <c r="WBK427" s="1420"/>
      <c r="WBL427" s="1420"/>
      <c r="WBM427" s="1420"/>
      <c r="WBN427" s="1420"/>
      <c r="WBO427" s="1420"/>
      <c r="WBP427" s="1420"/>
      <c r="WBQ427" s="1420"/>
      <c r="WBR427" s="1420"/>
      <c r="WBS427" s="1420"/>
      <c r="WBT427" s="1420"/>
      <c r="WBU427" s="1420"/>
      <c r="WBV427" s="1420"/>
      <c r="WBW427" s="1420"/>
      <c r="WBX427" s="1420"/>
      <c r="WBY427" s="1420"/>
      <c r="WBZ427" s="1420"/>
      <c r="WCA427" s="1420"/>
      <c r="WCB427" s="1420"/>
      <c r="WCC427" s="1420"/>
      <c r="WCD427" s="1420"/>
      <c r="WCE427" s="1420"/>
      <c r="WCF427" s="1420"/>
      <c r="WCG427" s="1420"/>
      <c r="WCH427" s="1420"/>
      <c r="WCI427" s="1420"/>
      <c r="WCJ427" s="1420"/>
      <c r="WCK427" s="1420"/>
      <c r="WCL427" s="1420"/>
      <c r="WCM427" s="1420"/>
      <c r="WCN427" s="1420"/>
      <c r="WCO427" s="1420"/>
      <c r="WCP427" s="1420"/>
      <c r="WCQ427" s="1420"/>
      <c r="WCR427" s="1420"/>
      <c r="WCS427" s="1420"/>
      <c r="WCT427" s="1420"/>
      <c r="WCU427" s="1420"/>
      <c r="WCV427" s="1420"/>
      <c r="WCW427" s="1420"/>
      <c r="WCX427" s="1420"/>
      <c r="WCY427" s="1420"/>
      <c r="WCZ427" s="1420"/>
      <c r="WDA427" s="1420"/>
      <c r="WDB427" s="1420"/>
      <c r="WDC427" s="1420"/>
      <c r="WDD427" s="1420"/>
      <c r="WDE427" s="1420"/>
      <c r="WDF427" s="1420"/>
      <c r="WDG427" s="1420"/>
      <c r="WDH427" s="1420"/>
      <c r="WDI427" s="1420"/>
      <c r="WDJ427" s="1420"/>
      <c r="WDK427" s="1420"/>
      <c r="WDL427" s="1420"/>
      <c r="WDM427" s="1420"/>
      <c r="WDN427" s="1420"/>
      <c r="WDO427" s="1420"/>
      <c r="WDP427" s="1420"/>
      <c r="WDQ427" s="1420"/>
      <c r="WDR427" s="1420"/>
      <c r="WDS427" s="1420"/>
      <c r="WDT427" s="1420"/>
      <c r="WDU427" s="1420"/>
      <c r="WDV427" s="1420"/>
      <c r="WDW427" s="1420"/>
      <c r="WDX427" s="1420"/>
      <c r="WDY427" s="1420"/>
      <c r="WDZ427" s="1420"/>
      <c r="WEA427" s="1420"/>
      <c r="WEB427" s="1420"/>
      <c r="WEC427" s="1420"/>
      <c r="WED427" s="1420"/>
      <c r="WEE427" s="1420"/>
      <c r="WEF427" s="1420"/>
      <c r="WEG427" s="1420"/>
      <c r="WEH427" s="1420"/>
      <c r="WEI427" s="1420"/>
      <c r="WEJ427" s="1420"/>
      <c r="WEK427" s="1420"/>
      <c r="WEL427" s="1420"/>
      <c r="WEM427" s="1420"/>
      <c r="WEN427" s="1420"/>
      <c r="WEO427" s="1420"/>
      <c r="WEP427" s="1420"/>
      <c r="WEQ427" s="1420"/>
      <c r="WER427" s="1420"/>
      <c r="WES427" s="1420"/>
      <c r="WET427" s="1420"/>
      <c r="WEU427" s="1420"/>
      <c r="WEV427" s="1420"/>
      <c r="WEW427" s="1420"/>
      <c r="WEX427" s="1420"/>
      <c r="WEY427" s="1420"/>
      <c r="WEZ427" s="1420"/>
      <c r="WFA427" s="1420"/>
      <c r="WFB427" s="1420"/>
      <c r="WFC427" s="1420"/>
      <c r="WFD427" s="1420"/>
      <c r="WFE427" s="1420"/>
      <c r="WFF427" s="1420"/>
      <c r="WFG427" s="1420"/>
      <c r="WFH427" s="1420"/>
      <c r="WFI427" s="1420"/>
      <c r="WFJ427" s="1420"/>
      <c r="WFK427" s="1420"/>
      <c r="WFL427" s="1420"/>
      <c r="WFM427" s="1420"/>
      <c r="WFN427" s="1420"/>
      <c r="WFO427" s="1420"/>
      <c r="WFP427" s="1420"/>
      <c r="WFQ427" s="1420"/>
      <c r="WFR427" s="1420"/>
      <c r="WFS427" s="1420"/>
      <c r="WFT427" s="1420"/>
      <c r="WFU427" s="1420"/>
      <c r="WFV427" s="1420"/>
      <c r="WFW427" s="1420"/>
      <c r="WFX427" s="1420"/>
      <c r="WFY427" s="1420"/>
      <c r="WFZ427" s="1420"/>
      <c r="WGA427" s="1420"/>
      <c r="WGB427" s="1420"/>
      <c r="WGC427" s="1420"/>
      <c r="WGD427" s="1420"/>
      <c r="WGE427" s="1420"/>
      <c r="WGF427" s="1420"/>
      <c r="WGG427" s="1420"/>
      <c r="WGH427" s="1420"/>
      <c r="WGI427" s="1420"/>
      <c r="WGJ427" s="1420"/>
      <c r="WGK427" s="1420"/>
      <c r="WGL427" s="1420"/>
      <c r="WGM427" s="1420"/>
      <c r="WGN427" s="1420"/>
      <c r="WGO427" s="1420"/>
      <c r="WGP427" s="1420"/>
      <c r="WGQ427" s="1420"/>
      <c r="WGR427" s="1420"/>
      <c r="WGS427" s="1420"/>
      <c r="WGT427" s="1420"/>
      <c r="WGU427" s="1420"/>
      <c r="WGV427" s="1420"/>
      <c r="WGW427" s="1420"/>
      <c r="WGX427" s="1420"/>
      <c r="WGY427" s="1420"/>
      <c r="WGZ427" s="1420"/>
      <c r="WHA427" s="1420"/>
      <c r="WHB427" s="1420"/>
      <c r="WHC427" s="1420"/>
      <c r="WHD427" s="1420"/>
      <c r="WHE427" s="1420"/>
      <c r="WHF427" s="1420"/>
      <c r="WHG427" s="1420"/>
      <c r="WHH427" s="1420"/>
      <c r="WHI427" s="1420"/>
      <c r="WHJ427" s="1420"/>
      <c r="WHK427" s="1420"/>
      <c r="WHL427" s="1420"/>
      <c r="WHM427" s="1420"/>
      <c r="WHN427" s="1420"/>
      <c r="WHO427" s="1420"/>
      <c r="WHP427" s="1420"/>
      <c r="WHQ427" s="1420"/>
      <c r="WHR427" s="1420"/>
      <c r="WHS427" s="1420"/>
      <c r="WHT427" s="1420"/>
      <c r="WHU427" s="1420"/>
      <c r="WHV427" s="1420"/>
      <c r="WHW427" s="1420"/>
      <c r="WHX427" s="1420"/>
      <c r="WHY427" s="1420"/>
      <c r="WHZ427" s="1420"/>
      <c r="WIA427" s="1420"/>
      <c r="WIB427" s="1420"/>
      <c r="WIC427" s="1420"/>
      <c r="WID427" s="1420"/>
      <c r="WIE427" s="1420"/>
      <c r="WIF427" s="1420"/>
      <c r="WIG427" s="1420"/>
      <c r="WIH427" s="1420"/>
      <c r="WII427" s="1420"/>
      <c r="WIJ427" s="1420"/>
      <c r="WIK427" s="1420"/>
      <c r="WIL427" s="1420"/>
      <c r="WIM427" s="1420"/>
      <c r="WIN427" s="1420"/>
      <c r="WIO427" s="1420"/>
      <c r="WIP427" s="1420"/>
      <c r="WIQ427" s="1420"/>
      <c r="WIR427" s="1420"/>
      <c r="WIS427" s="1420"/>
      <c r="WIT427" s="1420"/>
      <c r="WIU427" s="1420"/>
      <c r="WIV427" s="1420"/>
      <c r="WIW427" s="1420"/>
      <c r="WIX427" s="1420"/>
      <c r="WIY427" s="1420"/>
      <c r="WIZ427" s="1420"/>
      <c r="WJA427" s="1420"/>
      <c r="WJB427" s="1420"/>
      <c r="WJC427" s="1420"/>
      <c r="WJD427" s="1420"/>
      <c r="WJE427" s="1420"/>
      <c r="WJF427" s="1420"/>
      <c r="WJG427" s="1420"/>
      <c r="WJH427" s="1420"/>
      <c r="WJI427" s="1420"/>
      <c r="WJJ427" s="1420"/>
      <c r="WJK427" s="1420"/>
      <c r="WJL427" s="1420"/>
      <c r="WJM427" s="1420"/>
      <c r="WJN427" s="1420"/>
      <c r="WJO427" s="1420"/>
      <c r="WJP427" s="1420"/>
      <c r="WJQ427" s="1420"/>
      <c r="WJR427" s="1420"/>
      <c r="WJS427" s="1420"/>
      <c r="WJT427" s="1420"/>
      <c r="WJU427" s="1420"/>
      <c r="WJV427" s="1420"/>
      <c r="WJW427" s="1420"/>
      <c r="WJX427" s="1420"/>
      <c r="WJY427" s="1420"/>
      <c r="WJZ427" s="1420"/>
      <c r="WKA427" s="1420"/>
      <c r="WKB427" s="1420"/>
      <c r="WKC427" s="1420"/>
      <c r="WKD427" s="1420"/>
      <c r="WKE427" s="1420"/>
      <c r="WKF427" s="1420"/>
      <c r="WKG427" s="1420"/>
      <c r="WKH427" s="1420"/>
      <c r="WKI427" s="1420"/>
      <c r="WKJ427" s="1420"/>
      <c r="WKK427" s="1420"/>
      <c r="WKL427" s="1420"/>
      <c r="WKM427" s="1420"/>
      <c r="WKN427" s="1420"/>
      <c r="WKO427" s="1420"/>
      <c r="WKP427" s="1420"/>
      <c r="WKQ427" s="1420"/>
      <c r="WKR427" s="1420"/>
      <c r="WKS427" s="1420"/>
      <c r="WKT427" s="1420"/>
      <c r="WKU427" s="1420"/>
      <c r="WKV427" s="1420"/>
      <c r="WKW427" s="1420"/>
      <c r="WKX427" s="1420"/>
      <c r="WKY427" s="1420"/>
      <c r="WKZ427" s="1420"/>
      <c r="WLA427" s="1420"/>
      <c r="WLB427" s="1420"/>
      <c r="WLC427" s="1420"/>
      <c r="WLD427" s="1420"/>
      <c r="WLE427" s="1420"/>
      <c r="WLF427" s="1420"/>
      <c r="WLG427" s="1420"/>
      <c r="WLH427" s="1420"/>
      <c r="WLI427" s="1420"/>
      <c r="WLJ427" s="1420"/>
      <c r="WLK427" s="1420"/>
      <c r="WLL427" s="1420"/>
      <c r="WLM427" s="1420"/>
      <c r="WLN427" s="1420"/>
      <c r="WLO427" s="1420"/>
      <c r="WLP427" s="1420"/>
      <c r="WLQ427" s="1420"/>
      <c r="WLR427" s="1420"/>
      <c r="WLS427" s="1420"/>
      <c r="WLT427" s="1420"/>
      <c r="WLU427" s="1420"/>
      <c r="WLV427" s="1420"/>
      <c r="WLW427" s="1420"/>
      <c r="WLX427" s="1420"/>
      <c r="WLY427" s="1420"/>
      <c r="WLZ427" s="1420"/>
      <c r="WMA427" s="1420"/>
      <c r="WMB427" s="1420"/>
      <c r="WMC427" s="1420"/>
      <c r="WMD427" s="1420"/>
      <c r="WME427" s="1420"/>
      <c r="WMF427" s="1420"/>
      <c r="WMG427" s="1420"/>
      <c r="WMH427" s="1420"/>
      <c r="WMI427" s="1420"/>
      <c r="WMJ427" s="1420"/>
      <c r="WMK427" s="1420"/>
      <c r="WML427" s="1420"/>
      <c r="WMM427" s="1420"/>
      <c r="WMN427" s="1420"/>
      <c r="WMO427" s="1420"/>
      <c r="WMP427" s="1420"/>
      <c r="WMQ427" s="1420"/>
      <c r="WMR427" s="1420"/>
      <c r="WMS427" s="1420"/>
      <c r="WMT427" s="1420"/>
      <c r="WMU427" s="1420"/>
      <c r="WMV427" s="1420"/>
      <c r="WMW427" s="1420"/>
      <c r="WMX427" s="1420"/>
      <c r="WMY427" s="1420"/>
      <c r="WMZ427" s="1420"/>
      <c r="WNA427" s="1420"/>
      <c r="WNB427" s="1420"/>
      <c r="WNC427" s="1420"/>
      <c r="WND427" s="1420"/>
      <c r="WNE427" s="1420"/>
      <c r="WNF427" s="1420"/>
      <c r="WNG427" s="1420"/>
      <c r="WNH427" s="1420"/>
      <c r="WNI427" s="1420"/>
      <c r="WNJ427" s="1420"/>
      <c r="WNK427" s="1420"/>
      <c r="WNL427" s="1420"/>
      <c r="WNM427" s="1420"/>
      <c r="WNN427" s="1420"/>
      <c r="WNO427" s="1420"/>
      <c r="WNP427" s="1420"/>
      <c r="WNQ427" s="1420"/>
      <c r="WNR427" s="1420"/>
      <c r="WNS427" s="1420"/>
      <c r="WNT427" s="1420"/>
      <c r="WNU427" s="1420"/>
      <c r="WNV427" s="1420"/>
      <c r="WNW427" s="1420"/>
      <c r="WNX427" s="1420"/>
      <c r="WNY427" s="1420"/>
      <c r="WNZ427" s="1420"/>
      <c r="WOA427" s="1420"/>
      <c r="WOB427" s="1420"/>
      <c r="WOC427" s="1420"/>
      <c r="WOD427" s="1420"/>
      <c r="WOE427" s="1420"/>
      <c r="WOF427" s="1420"/>
      <c r="WOG427" s="1420"/>
      <c r="WOH427" s="1420"/>
      <c r="WOI427" s="1420"/>
      <c r="WOJ427" s="1420"/>
      <c r="WOK427" s="1420"/>
      <c r="WOL427" s="1420"/>
      <c r="WOM427" s="1420"/>
      <c r="WON427" s="1420"/>
      <c r="WOO427" s="1420"/>
      <c r="WOP427" s="1420"/>
      <c r="WOQ427" s="1420"/>
      <c r="WOR427" s="1420"/>
      <c r="WOS427" s="1420"/>
      <c r="WOT427" s="1420"/>
      <c r="WOU427" s="1420"/>
      <c r="WOV427" s="1420"/>
      <c r="WOW427" s="1420"/>
      <c r="WOX427" s="1420"/>
      <c r="WOY427" s="1420"/>
      <c r="WOZ427" s="1420"/>
      <c r="WPA427" s="1420"/>
      <c r="WPB427" s="1420"/>
      <c r="WPC427" s="1420"/>
      <c r="WPD427" s="1420"/>
      <c r="WPE427" s="1420"/>
      <c r="WPF427" s="1420"/>
      <c r="WPG427" s="1420"/>
      <c r="WPH427" s="1420"/>
      <c r="WPI427" s="1420"/>
      <c r="WPJ427" s="1420"/>
      <c r="WPK427" s="1420"/>
      <c r="WPL427" s="1420"/>
      <c r="WPM427" s="1420"/>
      <c r="WPN427" s="1420"/>
      <c r="WPO427" s="1420"/>
      <c r="WPP427" s="1420"/>
      <c r="WPQ427" s="1420"/>
      <c r="WPR427" s="1420"/>
      <c r="WPS427" s="1420"/>
      <c r="WPT427" s="1420"/>
      <c r="WPU427" s="1420"/>
      <c r="WPV427" s="1420"/>
      <c r="WPW427" s="1420"/>
      <c r="WPX427" s="1420"/>
      <c r="WPY427" s="1420"/>
      <c r="WPZ427" s="1420"/>
      <c r="WQA427" s="1420"/>
      <c r="WQB427" s="1420"/>
      <c r="WQC427" s="1420"/>
      <c r="WQD427" s="1420"/>
      <c r="WQE427" s="1420"/>
      <c r="WQF427" s="1420"/>
      <c r="WQG427" s="1420"/>
      <c r="WQH427" s="1420"/>
      <c r="WQI427" s="1420"/>
      <c r="WQJ427" s="1420"/>
      <c r="WQK427" s="1420"/>
      <c r="WQL427" s="1420"/>
      <c r="WQM427" s="1420"/>
      <c r="WQN427" s="1420"/>
      <c r="WQO427" s="1420"/>
      <c r="WQP427" s="1420"/>
      <c r="WQQ427" s="1420"/>
      <c r="WQR427" s="1420"/>
      <c r="WQS427" s="1420"/>
      <c r="WQT427" s="1420"/>
      <c r="WQU427" s="1420"/>
      <c r="WQV427" s="1420"/>
      <c r="WQW427" s="1420"/>
      <c r="WQX427" s="1420"/>
      <c r="WQY427" s="1420"/>
      <c r="WQZ427" s="1420"/>
      <c r="WRA427" s="1420"/>
      <c r="WRB427" s="1420"/>
      <c r="WRC427" s="1420"/>
      <c r="WRD427" s="1420"/>
      <c r="WRE427" s="1420"/>
      <c r="WRF427" s="1420"/>
      <c r="WRG427" s="1420"/>
      <c r="WRH427" s="1420"/>
      <c r="WRI427" s="1420"/>
      <c r="WRJ427" s="1420"/>
      <c r="WRK427" s="1420"/>
      <c r="WRL427" s="1420"/>
      <c r="WRM427" s="1420"/>
      <c r="WRN427" s="1420"/>
      <c r="WRO427" s="1420"/>
      <c r="WRP427" s="1420"/>
      <c r="WRQ427" s="1420"/>
      <c r="WRR427" s="1420"/>
      <c r="WRS427" s="1420"/>
      <c r="WRT427" s="1420"/>
      <c r="WRU427" s="1420"/>
      <c r="WRV427" s="1420"/>
      <c r="WRW427" s="1420"/>
      <c r="WRX427" s="1420"/>
      <c r="WRY427" s="1420"/>
      <c r="WRZ427" s="1420"/>
      <c r="WSA427" s="1420"/>
      <c r="WSB427" s="1420"/>
      <c r="WSC427" s="1420"/>
      <c r="WSD427" s="1420"/>
      <c r="WSE427" s="1420"/>
      <c r="WSF427" s="1420"/>
      <c r="WSG427" s="1420"/>
      <c r="WSH427" s="1420"/>
      <c r="WSI427" s="1420"/>
      <c r="WSJ427" s="1420"/>
      <c r="WSK427" s="1420"/>
      <c r="WSL427" s="1420"/>
      <c r="WSM427" s="1420"/>
      <c r="WSN427" s="1420"/>
      <c r="WSO427" s="1420"/>
      <c r="WSP427" s="1420"/>
      <c r="WSQ427" s="1420"/>
      <c r="WSR427" s="1420"/>
      <c r="WSS427" s="1420"/>
      <c r="WST427" s="1420"/>
      <c r="WSU427" s="1420"/>
      <c r="WSV427" s="1420"/>
      <c r="WSW427" s="1420"/>
      <c r="WSX427" s="1420"/>
      <c r="WSY427" s="1420"/>
      <c r="WSZ427" s="1420"/>
      <c r="WTA427" s="1420"/>
      <c r="WTB427" s="1420"/>
      <c r="WTC427" s="1420"/>
      <c r="WTD427" s="1420"/>
      <c r="WTE427" s="1420"/>
      <c r="WTF427" s="1420"/>
      <c r="WTG427" s="1420"/>
      <c r="WTH427" s="1420"/>
      <c r="WTI427" s="1420"/>
      <c r="WTJ427" s="1420"/>
      <c r="WTK427" s="1420"/>
      <c r="WTL427" s="1420"/>
      <c r="WTM427" s="1420"/>
      <c r="WTN427" s="1420"/>
      <c r="WTO427" s="1420"/>
      <c r="WTP427" s="1420"/>
      <c r="WTQ427" s="1420"/>
      <c r="WTR427" s="1420"/>
      <c r="WTS427" s="1420"/>
      <c r="WTT427" s="1420"/>
      <c r="WTU427" s="1420"/>
      <c r="WTV427" s="1420"/>
      <c r="WTW427" s="1420"/>
      <c r="WTX427" s="1420"/>
      <c r="WTY427" s="1420"/>
      <c r="WTZ427" s="1420"/>
      <c r="WUA427" s="1420"/>
      <c r="WUB427" s="1420"/>
      <c r="WUC427" s="1420"/>
      <c r="WUD427" s="1420"/>
      <c r="WUE427" s="1420"/>
      <c r="WUF427" s="1420"/>
      <c r="WUG427" s="1420"/>
      <c r="WUH427" s="1420"/>
      <c r="WUI427" s="1420"/>
      <c r="WUJ427" s="1420"/>
      <c r="WUK427" s="1420"/>
      <c r="WUL427" s="1420"/>
      <c r="WUM427" s="1420"/>
      <c r="WUN427" s="1420"/>
      <c r="WUO427" s="1420"/>
      <c r="WUP427" s="1420"/>
      <c r="WUQ427" s="1420"/>
      <c r="WUR427" s="1420"/>
      <c r="WUS427" s="1420"/>
      <c r="WUT427" s="1420"/>
      <c r="WUU427" s="1420"/>
      <c r="WUV427" s="1420"/>
      <c r="WUW427" s="1420"/>
      <c r="WUX427" s="1420"/>
      <c r="WUY427" s="1420"/>
      <c r="WUZ427" s="1420"/>
      <c r="WVA427" s="1420"/>
      <c r="WVB427" s="1420"/>
      <c r="WVC427" s="1420"/>
      <c r="WVD427" s="1420"/>
      <c r="WVE427" s="1420"/>
      <c r="WVF427" s="1420"/>
      <c r="WVG427" s="1420"/>
      <c r="WVH427" s="1420"/>
      <c r="WVI427" s="1420"/>
      <c r="WVJ427" s="1420"/>
      <c r="WVK427" s="1420"/>
      <c r="WVL427" s="1420"/>
      <c r="WVM427" s="1420"/>
      <c r="WVN427" s="1420"/>
      <c r="WVO427" s="1420"/>
      <c r="WVP427" s="1420"/>
      <c r="WVQ427" s="1420"/>
      <c r="WVR427" s="1420"/>
      <c r="WVS427" s="1420"/>
      <c r="WVT427" s="1420"/>
      <c r="WVU427" s="1420"/>
      <c r="WVV427" s="1420"/>
      <c r="WVW427" s="1420"/>
      <c r="WVX427" s="1420"/>
      <c r="WVY427" s="1420"/>
      <c r="WVZ427" s="1420"/>
      <c r="WWA427" s="1420"/>
      <c r="WWB427" s="1420"/>
      <c r="WWC427" s="1420"/>
      <c r="WWD427" s="1420"/>
      <c r="WWE427" s="1420"/>
      <c r="WWF427" s="1420"/>
      <c r="WWG427" s="1420"/>
      <c r="WWH427" s="1420"/>
      <c r="WWI427" s="1420"/>
      <c r="WWJ427" s="1420"/>
      <c r="WWK427" s="1420"/>
      <c r="WWL427" s="1420"/>
      <c r="WWM427" s="1420"/>
      <c r="WWN427" s="1420"/>
      <c r="WWO427" s="1420"/>
      <c r="WWP427" s="1420"/>
      <c r="WWQ427" s="1420"/>
      <c r="WWR427" s="1420"/>
      <c r="WWS427" s="1420"/>
      <c r="WWT427" s="1420"/>
      <c r="WWU427" s="1420"/>
      <c r="WWV427" s="1420"/>
      <c r="WWW427" s="1420"/>
      <c r="WWX427" s="1420"/>
      <c r="WWY427" s="1420"/>
      <c r="WWZ427" s="1420"/>
      <c r="WXA427" s="1420"/>
      <c r="WXB427" s="1420"/>
      <c r="WXC427" s="1420"/>
      <c r="WXD427" s="1420"/>
      <c r="WXE427" s="1420"/>
      <c r="WXF427" s="1420"/>
      <c r="WXG427" s="1420"/>
      <c r="WXH427" s="1420"/>
      <c r="WXI427" s="1420"/>
      <c r="WXJ427" s="1420"/>
      <c r="WXK427" s="1420"/>
      <c r="WXL427" s="1420"/>
      <c r="WXM427" s="1420"/>
      <c r="WXN427" s="1420"/>
      <c r="WXO427" s="1420"/>
      <c r="WXP427" s="1420"/>
      <c r="WXQ427" s="1420"/>
      <c r="WXR427" s="1420"/>
      <c r="WXS427" s="1420"/>
      <c r="WXT427" s="1420"/>
      <c r="WXU427" s="1420"/>
      <c r="WXV427" s="1420"/>
      <c r="WXW427" s="1420"/>
      <c r="WXX427" s="1420"/>
      <c r="WXY427" s="1420"/>
      <c r="WXZ427" s="1420"/>
      <c r="WYA427" s="1420"/>
      <c r="WYB427" s="1420"/>
      <c r="WYC427" s="1420"/>
      <c r="WYD427" s="1420"/>
      <c r="WYE427" s="1420"/>
      <c r="WYF427" s="1420"/>
      <c r="WYG427" s="1420"/>
      <c r="WYH427" s="1420"/>
      <c r="WYI427" s="1420"/>
      <c r="WYJ427" s="1420"/>
      <c r="WYK427" s="1420"/>
      <c r="WYL427" s="1420"/>
      <c r="WYM427" s="1420"/>
      <c r="WYN427" s="1420"/>
      <c r="WYO427" s="1420"/>
      <c r="WYP427" s="1420"/>
      <c r="WYQ427" s="1420"/>
      <c r="WYR427" s="1420"/>
      <c r="WYS427" s="1420"/>
      <c r="WYT427" s="1420"/>
      <c r="WYU427" s="1420"/>
      <c r="WYV427" s="1420"/>
      <c r="WYW427" s="1420"/>
      <c r="WYX427" s="1420"/>
      <c r="WYY427" s="1420"/>
      <c r="WYZ427" s="1420"/>
      <c r="WZA427" s="1420"/>
      <c r="WZB427" s="1420"/>
      <c r="WZC427" s="1420"/>
      <c r="WZD427" s="1420"/>
      <c r="WZE427" s="1420"/>
      <c r="WZF427" s="1420"/>
      <c r="WZG427" s="1420"/>
      <c r="WZH427" s="1420"/>
      <c r="WZI427" s="1420"/>
      <c r="WZJ427" s="1420"/>
      <c r="WZK427" s="1420"/>
      <c r="WZL427" s="1420"/>
      <c r="WZM427" s="1420"/>
      <c r="WZN427" s="1420"/>
      <c r="WZO427" s="1420"/>
      <c r="WZP427" s="1420"/>
      <c r="WZQ427" s="1420"/>
      <c r="WZR427" s="1420"/>
      <c r="WZS427" s="1420"/>
      <c r="WZT427" s="1420"/>
      <c r="WZU427" s="1420"/>
      <c r="WZV427" s="1420"/>
      <c r="WZW427" s="1420"/>
      <c r="WZX427" s="1420"/>
      <c r="WZY427" s="1420"/>
      <c r="WZZ427" s="1420"/>
      <c r="XAA427" s="1420"/>
      <c r="XAB427" s="1420"/>
      <c r="XAC427" s="1420"/>
      <c r="XAD427" s="1420"/>
      <c r="XAE427" s="1420"/>
      <c r="XAF427" s="1420"/>
      <c r="XAG427" s="1420"/>
      <c r="XAH427" s="1420"/>
      <c r="XAI427" s="1420"/>
      <c r="XAJ427" s="1420"/>
      <c r="XAK427" s="1420"/>
      <c r="XAL427" s="1420"/>
      <c r="XAM427" s="1420"/>
      <c r="XAN427" s="1420"/>
      <c r="XAO427" s="1420"/>
      <c r="XAP427" s="1420"/>
      <c r="XAQ427" s="1420"/>
      <c r="XAR427" s="1420"/>
      <c r="XAS427" s="1420"/>
      <c r="XAT427" s="1420"/>
      <c r="XAU427" s="1420"/>
      <c r="XAV427" s="1420"/>
      <c r="XAW427" s="1420"/>
      <c r="XAX427" s="1420"/>
      <c r="XAY427" s="1420"/>
      <c r="XAZ427" s="1420"/>
      <c r="XBA427" s="1420"/>
      <c r="XBB427" s="1420"/>
      <c r="XBC427" s="1420"/>
      <c r="XBD427" s="1420"/>
      <c r="XBE427" s="1420"/>
      <c r="XBF427" s="1420"/>
      <c r="XBG427" s="1420"/>
      <c r="XBH427" s="1420"/>
      <c r="XBI427" s="1420"/>
      <c r="XBJ427" s="1420"/>
      <c r="XBK427" s="1420"/>
      <c r="XBL427" s="1420"/>
      <c r="XBM427" s="1420"/>
      <c r="XBN427" s="1420"/>
      <c r="XBO427" s="1420"/>
      <c r="XBP427" s="1420"/>
      <c r="XBQ427" s="1420"/>
      <c r="XBR427" s="1420"/>
      <c r="XBS427" s="1420"/>
      <c r="XBT427" s="1420"/>
      <c r="XBU427" s="1420"/>
      <c r="XBV427" s="1420"/>
      <c r="XBW427" s="1420"/>
      <c r="XBX427" s="1420"/>
      <c r="XBY427" s="1420"/>
      <c r="XBZ427" s="1420"/>
      <c r="XCA427" s="1420"/>
      <c r="XCB427" s="1420"/>
      <c r="XCC427" s="1420"/>
      <c r="XCD427" s="1420"/>
      <c r="XCE427" s="1420"/>
      <c r="XCF427" s="1420"/>
      <c r="XCG427" s="1420"/>
      <c r="XCH427" s="1420"/>
      <c r="XCI427" s="1420"/>
      <c r="XCJ427" s="1420"/>
      <c r="XCK427" s="1420"/>
      <c r="XCL427" s="1420"/>
      <c r="XCM427" s="1420"/>
      <c r="XCN427" s="1420"/>
      <c r="XCO427" s="1420"/>
      <c r="XCP427" s="1420"/>
      <c r="XCQ427" s="1420"/>
      <c r="XCR427" s="1420"/>
      <c r="XCS427" s="1420"/>
      <c r="XCT427" s="1420"/>
      <c r="XCU427" s="1420"/>
      <c r="XCV427" s="1420"/>
      <c r="XCW427" s="1420"/>
      <c r="XCX427" s="1420"/>
      <c r="XCY427" s="1420"/>
      <c r="XCZ427" s="1420"/>
      <c r="XDA427" s="1420"/>
      <c r="XDB427" s="1420"/>
      <c r="XDC427" s="1420"/>
      <c r="XDD427" s="1420"/>
      <c r="XDE427" s="1420"/>
      <c r="XDF427" s="1420"/>
      <c r="XDG427" s="1420"/>
      <c r="XDH427" s="1420"/>
      <c r="XDI427" s="1420"/>
      <c r="XDJ427" s="1420"/>
      <c r="XDK427" s="1420"/>
      <c r="XDL427" s="1420"/>
      <c r="XDM427" s="1420"/>
      <c r="XDN427" s="1420"/>
      <c r="XDO427" s="1420"/>
      <c r="XDP427" s="1420"/>
      <c r="XDQ427" s="1420"/>
      <c r="XDR427" s="1420"/>
      <c r="XDS427" s="1420"/>
      <c r="XDT427" s="1420"/>
      <c r="XDU427" s="1420"/>
      <c r="XDV427" s="1420"/>
      <c r="XDW427" s="1420"/>
      <c r="XDX427" s="1420"/>
      <c r="XDY427" s="1420"/>
      <c r="XDZ427" s="1420"/>
      <c r="XEA427" s="1420"/>
      <c r="XEB427" s="1420"/>
      <c r="XEC427" s="1420"/>
      <c r="XED427" s="1420"/>
      <c r="XEE427" s="1420"/>
      <c r="XEF427" s="1420"/>
      <c r="XEG427" s="1420"/>
      <c r="XEH427" s="1420"/>
      <c r="XEI427" s="1420"/>
      <c r="XEJ427" s="1420"/>
      <c r="XEK427" s="1420"/>
      <c r="XEL427" s="1420"/>
      <c r="XEM427" s="1420"/>
      <c r="XEN427" s="1420"/>
      <c r="XEO427" s="1420"/>
      <c r="XEP427" s="1420"/>
      <c r="XEQ427" s="1420"/>
      <c r="XER427" s="1420"/>
    </row>
    <row r="428" spans="1:16372" ht="12.65" customHeight="1" x14ac:dyDescent="0.25">
      <c r="F428" s="60"/>
      <c r="G428" s="97"/>
    </row>
    <row r="429" spans="1:16372" ht="19.5" customHeight="1" x14ac:dyDescent="0.25">
      <c r="B429" s="1422" t="s">
        <v>144</v>
      </c>
      <c r="C429" s="1423">
        <v>0</v>
      </c>
      <c r="D429" s="1423">
        <v>0</v>
      </c>
      <c r="E429" s="1424">
        <v>0</v>
      </c>
      <c r="F429" s="60"/>
      <c r="G429" s="97"/>
    </row>
    <row r="430" spans="1:16372" ht="19.5" customHeight="1" x14ac:dyDescent="0.25">
      <c r="A430" s="1420"/>
      <c r="B430" s="1426" t="s">
        <v>500</v>
      </c>
      <c r="C430" s="1427">
        <v>0</v>
      </c>
      <c r="D430" s="1427">
        <v>0</v>
      </c>
      <c r="E430" s="1428">
        <v>0</v>
      </c>
      <c r="F430" s="1421"/>
      <c r="G430" s="1425"/>
      <c r="H430" s="1420"/>
      <c r="I430" s="1421"/>
      <c r="J430" s="1421"/>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c r="AK430" s="1420"/>
      <c r="AL430" s="1420"/>
      <c r="AM430" s="1420"/>
      <c r="AN430" s="1420"/>
      <c r="AO430" s="1420"/>
      <c r="AP430" s="1420"/>
      <c r="AQ430" s="1420"/>
      <c r="AR430" s="1420"/>
      <c r="AS430" s="1420"/>
      <c r="AT430" s="1420"/>
      <c r="AU430" s="1420"/>
      <c r="AV430" s="1420"/>
      <c r="AW430" s="1420"/>
      <c r="AX430" s="1420"/>
      <c r="AY430" s="1420"/>
      <c r="AZ430" s="1420"/>
      <c r="BA430" s="1420"/>
      <c r="BB430" s="1420"/>
      <c r="BC430" s="1420"/>
      <c r="BD430" s="1420"/>
      <c r="BE430" s="1420"/>
      <c r="BF430" s="1420"/>
      <c r="BG430" s="1420"/>
      <c r="BH430" s="1420"/>
      <c r="BI430" s="1420"/>
      <c r="BJ430" s="1420"/>
      <c r="BK430" s="1420"/>
      <c r="BL430" s="1420"/>
      <c r="BM430" s="1420"/>
      <c r="BN430" s="1420"/>
      <c r="BO430" s="1420"/>
      <c r="BP430" s="1420"/>
      <c r="BQ430" s="1420"/>
      <c r="BR430" s="1420"/>
      <c r="BS430" s="1420"/>
      <c r="BT430" s="1420"/>
      <c r="BU430" s="1420"/>
      <c r="BV430" s="1420"/>
      <c r="BW430" s="1420"/>
      <c r="BX430" s="1420"/>
      <c r="BY430" s="1420"/>
      <c r="BZ430" s="1420"/>
      <c r="CA430" s="1420"/>
      <c r="CB430" s="1420"/>
      <c r="CC430" s="1420"/>
      <c r="CD430" s="1420"/>
      <c r="CE430" s="1420"/>
      <c r="CF430" s="1420"/>
      <c r="CG430" s="1420"/>
      <c r="CH430" s="1420"/>
      <c r="CI430" s="1420"/>
      <c r="CJ430" s="1420"/>
      <c r="CK430" s="1420"/>
      <c r="CL430" s="1420"/>
      <c r="CM430" s="1420"/>
      <c r="CN430" s="1420"/>
      <c r="CO430" s="1420"/>
      <c r="CP430" s="1420"/>
      <c r="CQ430" s="1420"/>
      <c r="CR430" s="1420"/>
      <c r="CS430" s="1420"/>
      <c r="CT430" s="1420"/>
      <c r="CU430" s="1420"/>
      <c r="CV430" s="1420"/>
      <c r="CW430" s="1420"/>
      <c r="CX430" s="1420"/>
      <c r="CY430" s="1420"/>
      <c r="CZ430" s="1420"/>
      <c r="DA430" s="1420"/>
      <c r="DB430" s="1420"/>
      <c r="DC430" s="1420"/>
      <c r="DD430" s="1420"/>
      <c r="DE430" s="1420"/>
      <c r="DF430" s="1420"/>
      <c r="DG430" s="1420"/>
      <c r="DH430" s="1420"/>
      <c r="DI430" s="1420"/>
      <c r="DJ430" s="1420"/>
      <c r="DK430" s="1420"/>
      <c r="DL430" s="1420"/>
      <c r="DM430" s="1420"/>
      <c r="DN430" s="1420"/>
      <c r="DO430" s="1420"/>
      <c r="DP430" s="1420"/>
      <c r="DQ430" s="1420"/>
      <c r="DR430" s="1420"/>
      <c r="DS430" s="1420"/>
      <c r="DT430" s="1420"/>
      <c r="DU430" s="1420"/>
      <c r="DV430" s="1420"/>
      <c r="DW430" s="1420"/>
      <c r="DX430" s="1420"/>
      <c r="DY430" s="1420"/>
      <c r="DZ430" s="1420"/>
      <c r="EA430" s="1420"/>
      <c r="EB430" s="1420"/>
      <c r="EC430" s="1420"/>
      <c r="ED430" s="1420"/>
      <c r="EE430" s="1420"/>
      <c r="EF430" s="1420"/>
      <c r="EG430" s="1420"/>
      <c r="EH430" s="1420"/>
      <c r="EI430" s="1420"/>
      <c r="EJ430" s="1420"/>
      <c r="EK430" s="1420"/>
      <c r="EL430" s="1420"/>
      <c r="EM430" s="1420"/>
      <c r="EN430" s="1420"/>
      <c r="EO430" s="1420"/>
      <c r="EP430" s="1420"/>
      <c r="EQ430" s="1420"/>
      <c r="ER430" s="1420"/>
      <c r="ES430" s="1420"/>
      <c r="ET430" s="1420"/>
      <c r="EU430" s="1420"/>
      <c r="EV430" s="1420"/>
      <c r="EW430" s="1420"/>
      <c r="EX430" s="1420"/>
      <c r="EY430" s="1420"/>
      <c r="EZ430" s="1420"/>
      <c r="FA430" s="1420"/>
      <c r="FB430" s="1420"/>
      <c r="FC430" s="1420"/>
      <c r="FD430" s="1420"/>
      <c r="FE430" s="1420"/>
      <c r="FF430" s="1420"/>
      <c r="FG430" s="1420"/>
      <c r="FH430" s="1420"/>
      <c r="FI430" s="1420"/>
      <c r="FJ430" s="1420"/>
      <c r="FK430" s="1420"/>
      <c r="FL430" s="1420"/>
      <c r="FM430" s="1420"/>
      <c r="FN430" s="1420"/>
      <c r="FO430" s="1420"/>
      <c r="FP430" s="1420"/>
      <c r="FQ430" s="1420"/>
      <c r="FR430" s="1420"/>
      <c r="FS430" s="1420"/>
      <c r="FT430" s="1420"/>
      <c r="FU430" s="1420"/>
      <c r="FV430" s="1420"/>
      <c r="FW430" s="1420"/>
      <c r="FX430" s="1420"/>
      <c r="FY430" s="1420"/>
      <c r="FZ430" s="1420"/>
      <c r="GA430" s="1420"/>
      <c r="GB430" s="1420"/>
      <c r="GC430" s="1420"/>
      <c r="GD430" s="1420"/>
      <c r="GE430" s="1420"/>
      <c r="GF430" s="1420"/>
      <c r="GG430" s="1420"/>
      <c r="GH430" s="1420"/>
      <c r="GI430" s="1420"/>
      <c r="GJ430" s="1420"/>
      <c r="GK430" s="1420"/>
      <c r="GL430" s="1420"/>
      <c r="GM430" s="1420"/>
      <c r="GN430" s="1420"/>
      <c r="GO430" s="1420"/>
      <c r="GP430" s="1420"/>
      <c r="GQ430" s="1420"/>
      <c r="GR430" s="1420"/>
      <c r="GS430" s="1420"/>
      <c r="GT430" s="1420"/>
      <c r="GU430" s="1420"/>
      <c r="GV430" s="1420"/>
      <c r="GW430" s="1420"/>
      <c r="GX430" s="1420"/>
      <c r="GY430" s="1420"/>
      <c r="GZ430" s="1420"/>
      <c r="HA430" s="1420"/>
      <c r="HB430" s="1420"/>
      <c r="HC430" s="1420"/>
      <c r="HD430" s="1420"/>
      <c r="HE430" s="1420"/>
      <c r="HF430" s="1420"/>
      <c r="HG430" s="1420"/>
      <c r="HH430" s="1420"/>
      <c r="HI430" s="1420"/>
      <c r="HJ430" s="1420"/>
      <c r="HK430" s="1420"/>
      <c r="HL430" s="1420"/>
      <c r="HM430" s="1420"/>
      <c r="HN430" s="1420"/>
      <c r="HO430" s="1420"/>
      <c r="HP430" s="1420"/>
      <c r="HQ430" s="1420"/>
      <c r="HR430" s="1420"/>
      <c r="HS430" s="1420"/>
      <c r="HT430" s="1420"/>
      <c r="HU430" s="1420"/>
      <c r="HV430" s="1420"/>
      <c r="HW430" s="1420"/>
      <c r="HX430" s="1420"/>
      <c r="HY430" s="1420"/>
      <c r="HZ430" s="1420"/>
      <c r="IA430" s="1420"/>
      <c r="IB430" s="1420"/>
      <c r="IC430" s="1420"/>
      <c r="ID430" s="1420"/>
      <c r="IE430" s="1420"/>
      <c r="IF430" s="1420"/>
      <c r="IG430" s="1420"/>
      <c r="IH430" s="1420"/>
      <c r="II430" s="1420"/>
      <c r="IJ430" s="1420"/>
      <c r="IK430" s="1420"/>
      <c r="IL430" s="1420"/>
      <c r="IM430" s="1420"/>
      <c r="IN430" s="1420"/>
      <c r="IO430" s="1420"/>
      <c r="IP430" s="1420"/>
      <c r="IQ430" s="1420"/>
      <c r="IR430" s="1420"/>
      <c r="IS430" s="1420"/>
      <c r="IT430" s="1420"/>
      <c r="IU430" s="1420"/>
      <c r="IV430" s="1420"/>
      <c r="IW430" s="1420"/>
      <c r="IX430" s="1420"/>
      <c r="IY430" s="1420"/>
      <c r="IZ430" s="1420"/>
      <c r="JA430" s="1420"/>
      <c r="JB430" s="1420"/>
      <c r="JC430" s="1420"/>
      <c r="JD430" s="1420"/>
      <c r="JE430" s="1420"/>
      <c r="JF430" s="1420"/>
      <c r="JG430" s="1420"/>
      <c r="JH430" s="1420"/>
      <c r="JI430" s="1420"/>
      <c r="JJ430" s="1420"/>
      <c r="JK430" s="1420"/>
      <c r="JL430" s="1420"/>
      <c r="JM430" s="1420"/>
      <c r="JN430" s="1420"/>
      <c r="JO430" s="1420"/>
      <c r="JP430" s="1420"/>
      <c r="JQ430" s="1420"/>
      <c r="JR430" s="1420"/>
      <c r="JS430" s="1420"/>
      <c r="JT430" s="1420"/>
      <c r="JU430" s="1420"/>
      <c r="JV430" s="1420"/>
      <c r="JW430" s="1420"/>
      <c r="JX430" s="1420"/>
      <c r="JY430" s="1420"/>
      <c r="JZ430" s="1420"/>
      <c r="KA430" s="1420"/>
      <c r="KB430" s="1420"/>
      <c r="KC430" s="1420"/>
      <c r="KD430" s="1420"/>
      <c r="KE430" s="1420"/>
      <c r="KF430" s="1420"/>
      <c r="KG430" s="1420"/>
      <c r="KH430" s="1420"/>
      <c r="KI430" s="1420"/>
      <c r="KJ430" s="1420"/>
      <c r="KK430" s="1420"/>
      <c r="KL430" s="1420"/>
      <c r="KM430" s="1420"/>
      <c r="KN430" s="1420"/>
      <c r="KO430" s="1420"/>
      <c r="KP430" s="1420"/>
      <c r="KQ430" s="1420"/>
      <c r="KR430" s="1420"/>
      <c r="KS430" s="1420"/>
      <c r="KT430" s="1420"/>
      <c r="KU430" s="1420"/>
      <c r="KV430" s="1420"/>
      <c r="KW430" s="1420"/>
      <c r="KX430" s="1420"/>
      <c r="KY430" s="1420"/>
      <c r="KZ430" s="1420"/>
      <c r="LA430" s="1420"/>
      <c r="LB430" s="1420"/>
      <c r="LC430" s="1420"/>
      <c r="LD430" s="1420"/>
      <c r="LE430" s="1420"/>
      <c r="LF430" s="1420"/>
      <c r="LG430" s="1420"/>
      <c r="LH430" s="1420"/>
      <c r="LI430" s="1420"/>
      <c r="LJ430" s="1420"/>
      <c r="LK430" s="1420"/>
      <c r="LL430" s="1420"/>
      <c r="LM430" s="1420"/>
      <c r="LN430" s="1420"/>
      <c r="LO430" s="1420"/>
      <c r="LP430" s="1420"/>
      <c r="LQ430" s="1420"/>
      <c r="LR430" s="1420"/>
      <c r="LS430" s="1420"/>
      <c r="LT430" s="1420"/>
      <c r="LU430" s="1420"/>
      <c r="LV430" s="1420"/>
      <c r="LW430" s="1420"/>
      <c r="LX430" s="1420"/>
      <c r="LY430" s="1420"/>
      <c r="LZ430" s="1420"/>
      <c r="MA430" s="1420"/>
      <c r="MB430" s="1420"/>
      <c r="MC430" s="1420"/>
      <c r="MD430" s="1420"/>
      <c r="ME430" s="1420"/>
      <c r="MF430" s="1420"/>
      <c r="MG430" s="1420"/>
      <c r="MH430" s="1420"/>
      <c r="MI430" s="1420"/>
      <c r="MJ430" s="1420"/>
      <c r="MK430" s="1420"/>
      <c r="ML430" s="1420"/>
      <c r="MM430" s="1420"/>
      <c r="MN430" s="1420"/>
      <c r="MO430" s="1420"/>
      <c r="MP430" s="1420"/>
      <c r="MQ430" s="1420"/>
      <c r="MR430" s="1420"/>
      <c r="MS430" s="1420"/>
      <c r="MT430" s="1420"/>
      <c r="MU430" s="1420"/>
      <c r="MV430" s="1420"/>
      <c r="MW430" s="1420"/>
      <c r="MX430" s="1420"/>
      <c r="MY430" s="1420"/>
      <c r="MZ430" s="1420"/>
      <c r="NA430" s="1420"/>
      <c r="NB430" s="1420"/>
      <c r="NC430" s="1420"/>
      <c r="ND430" s="1420"/>
      <c r="NE430" s="1420"/>
      <c r="NF430" s="1420"/>
      <c r="NG430" s="1420"/>
      <c r="NH430" s="1420"/>
      <c r="NI430" s="1420"/>
      <c r="NJ430" s="1420"/>
      <c r="NK430" s="1420"/>
      <c r="NL430" s="1420"/>
      <c r="NM430" s="1420"/>
      <c r="NN430" s="1420"/>
      <c r="NO430" s="1420"/>
      <c r="NP430" s="1420"/>
      <c r="NQ430" s="1420"/>
      <c r="NR430" s="1420"/>
      <c r="NS430" s="1420"/>
      <c r="NT430" s="1420"/>
      <c r="NU430" s="1420"/>
      <c r="NV430" s="1420"/>
      <c r="NW430" s="1420"/>
      <c r="NX430" s="1420"/>
      <c r="NY430" s="1420"/>
      <c r="NZ430" s="1420"/>
      <c r="OA430" s="1420"/>
      <c r="OB430" s="1420"/>
      <c r="OC430" s="1420"/>
      <c r="OD430" s="1420"/>
      <c r="OE430" s="1420"/>
      <c r="OF430" s="1420"/>
      <c r="OG430" s="1420"/>
      <c r="OH430" s="1420"/>
      <c r="OI430" s="1420"/>
      <c r="OJ430" s="1420"/>
      <c r="OK430" s="1420"/>
      <c r="OL430" s="1420"/>
      <c r="OM430" s="1420"/>
      <c r="ON430" s="1420"/>
      <c r="OO430" s="1420"/>
      <c r="OP430" s="1420"/>
      <c r="OQ430" s="1420"/>
      <c r="OR430" s="1420"/>
      <c r="OS430" s="1420"/>
      <c r="OT430" s="1420"/>
      <c r="OU430" s="1420"/>
      <c r="OV430" s="1420"/>
      <c r="OW430" s="1420"/>
      <c r="OX430" s="1420"/>
      <c r="OY430" s="1420"/>
      <c r="OZ430" s="1420"/>
      <c r="PA430" s="1420"/>
      <c r="PB430" s="1420"/>
      <c r="PC430" s="1420"/>
      <c r="PD430" s="1420"/>
      <c r="PE430" s="1420"/>
      <c r="PF430" s="1420"/>
      <c r="PG430" s="1420"/>
      <c r="PH430" s="1420"/>
      <c r="PI430" s="1420"/>
      <c r="PJ430" s="1420"/>
      <c r="PK430" s="1420"/>
      <c r="PL430" s="1420"/>
      <c r="PM430" s="1420"/>
      <c r="PN430" s="1420"/>
      <c r="PO430" s="1420"/>
      <c r="PP430" s="1420"/>
      <c r="PQ430" s="1420"/>
      <c r="PR430" s="1420"/>
      <c r="PS430" s="1420"/>
      <c r="PT430" s="1420"/>
      <c r="PU430" s="1420"/>
      <c r="PV430" s="1420"/>
      <c r="PW430" s="1420"/>
      <c r="PX430" s="1420"/>
      <c r="PY430" s="1420"/>
      <c r="PZ430" s="1420"/>
      <c r="QA430" s="1420"/>
      <c r="QB430" s="1420"/>
      <c r="QC430" s="1420"/>
      <c r="QD430" s="1420"/>
      <c r="QE430" s="1420"/>
      <c r="QF430" s="1420"/>
      <c r="QG430" s="1420"/>
      <c r="QH430" s="1420"/>
      <c r="QI430" s="1420"/>
      <c r="QJ430" s="1420"/>
      <c r="QK430" s="1420"/>
      <c r="QL430" s="1420"/>
      <c r="QM430" s="1420"/>
      <c r="QN430" s="1420"/>
      <c r="QO430" s="1420"/>
      <c r="QP430" s="1420"/>
      <c r="QQ430" s="1420"/>
      <c r="QR430" s="1420"/>
      <c r="QS430" s="1420"/>
      <c r="QT430" s="1420"/>
      <c r="QU430" s="1420"/>
      <c r="QV430" s="1420"/>
      <c r="QW430" s="1420"/>
      <c r="QX430" s="1420"/>
      <c r="QY430" s="1420"/>
      <c r="QZ430" s="1420"/>
      <c r="RA430" s="1420"/>
      <c r="RB430" s="1420"/>
      <c r="RC430" s="1420"/>
      <c r="RD430" s="1420"/>
      <c r="RE430" s="1420"/>
      <c r="RF430" s="1420"/>
      <c r="RG430" s="1420"/>
      <c r="RH430" s="1420"/>
      <c r="RI430" s="1420"/>
      <c r="RJ430" s="1420"/>
      <c r="RK430" s="1420"/>
      <c r="RL430" s="1420"/>
      <c r="RM430" s="1420"/>
      <c r="RN430" s="1420"/>
      <c r="RO430" s="1420"/>
      <c r="RP430" s="1420"/>
      <c r="RQ430" s="1420"/>
      <c r="RR430" s="1420"/>
      <c r="RS430" s="1420"/>
      <c r="RT430" s="1420"/>
      <c r="RU430" s="1420"/>
      <c r="RV430" s="1420"/>
      <c r="RW430" s="1420"/>
      <c r="RX430" s="1420"/>
      <c r="RY430" s="1420"/>
      <c r="RZ430" s="1420"/>
      <c r="SA430" s="1420"/>
      <c r="SB430" s="1420"/>
      <c r="SC430" s="1420"/>
      <c r="SD430" s="1420"/>
      <c r="SE430" s="1420"/>
      <c r="SF430" s="1420"/>
      <c r="SG430" s="1420"/>
      <c r="SH430" s="1420"/>
      <c r="SI430" s="1420"/>
      <c r="SJ430" s="1420"/>
      <c r="SK430" s="1420"/>
      <c r="SL430" s="1420"/>
      <c r="SM430" s="1420"/>
      <c r="SN430" s="1420"/>
      <c r="SO430" s="1420"/>
      <c r="SP430" s="1420"/>
      <c r="SQ430" s="1420"/>
      <c r="SR430" s="1420"/>
      <c r="SS430" s="1420"/>
      <c r="ST430" s="1420"/>
      <c r="SU430" s="1420"/>
      <c r="SV430" s="1420"/>
      <c r="SW430" s="1420"/>
      <c r="SX430" s="1420"/>
      <c r="SY430" s="1420"/>
      <c r="SZ430" s="1420"/>
      <c r="TA430" s="1420"/>
      <c r="TB430" s="1420"/>
      <c r="TC430" s="1420"/>
      <c r="TD430" s="1420"/>
      <c r="TE430" s="1420"/>
      <c r="TF430" s="1420"/>
      <c r="TG430" s="1420"/>
      <c r="TH430" s="1420"/>
      <c r="TI430" s="1420"/>
      <c r="TJ430" s="1420"/>
      <c r="TK430" s="1420"/>
      <c r="TL430" s="1420"/>
      <c r="TM430" s="1420"/>
      <c r="TN430" s="1420"/>
      <c r="TO430" s="1420"/>
      <c r="TP430" s="1420"/>
      <c r="TQ430" s="1420"/>
      <c r="TR430" s="1420"/>
      <c r="TS430" s="1420"/>
      <c r="TT430" s="1420"/>
      <c r="TU430" s="1420"/>
      <c r="TV430" s="1420"/>
      <c r="TW430" s="1420"/>
      <c r="TX430" s="1420"/>
      <c r="TY430" s="1420"/>
      <c r="TZ430" s="1420"/>
      <c r="UA430" s="1420"/>
      <c r="UB430" s="1420"/>
      <c r="UC430" s="1420"/>
      <c r="UD430" s="1420"/>
      <c r="UE430" s="1420"/>
      <c r="UF430" s="1420"/>
      <c r="UG430" s="1420"/>
      <c r="UH430" s="1420"/>
      <c r="UI430" s="1420"/>
      <c r="UJ430" s="1420"/>
      <c r="UK430" s="1420"/>
      <c r="UL430" s="1420"/>
      <c r="UM430" s="1420"/>
      <c r="UN430" s="1420"/>
      <c r="UO430" s="1420"/>
      <c r="UP430" s="1420"/>
      <c r="UQ430" s="1420"/>
      <c r="UR430" s="1420"/>
      <c r="US430" s="1420"/>
      <c r="UT430" s="1420"/>
      <c r="UU430" s="1420"/>
      <c r="UV430" s="1420"/>
      <c r="UW430" s="1420"/>
      <c r="UX430" s="1420"/>
      <c r="UY430" s="1420"/>
      <c r="UZ430" s="1420"/>
      <c r="VA430" s="1420"/>
      <c r="VB430" s="1420"/>
      <c r="VC430" s="1420"/>
      <c r="VD430" s="1420"/>
      <c r="VE430" s="1420"/>
      <c r="VF430" s="1420"/>
      <c r="VG430" s="1420"/>
      <c r="VH430" s="1420"/>
      <c r="VI430" s="1420"/>
      <c r="VJ430" s="1420"/>
      <c r="VK430" s="1420"/>
      <c r="VL430" s="1420"/>
      <c r="VM430" s="1420"/>
      <c r="VN430" s="1420"/>
      <c r="VO430" s="1420"/>
      <c r="VP430" s="1420"/>
      <c r="VQ430" s="1420"/>
      <c r="VR430" s="1420"/>
      <c r="VS430" s="1420"/>
      <c r="VT430" s="1420"/>
      <c r="VU430" s="1420"/>
      <c r="VV430" s="1420"/>
      <c r="VW430" s="1420"/>
      <c r="VX430" s="1420"/>
      <c r="VY430" s="1420"/>
      <c r="VZ430" s="1420"/>
      <c r="WA430" s="1420"/>
      <c r="WB430" s="1420"/>
      <c r="WC430" s="1420"/>
      <c r="WD430" s="1420"/>
      <c r="WE430" s="1420"/>
      <c r="WF430" s="1420"/>
      <c r="WG430" s="1420"/>
      <c r="WH430" s="1420"/>
      <c r="WI430" s="1420"/>
      <c r="WJ430" s="1420"/>
      <c r="WK430" s="1420"/>
      <c r="WL430" s="1420"/>
      <c r="WM430" s="1420"/>
      <c r="WN430" s="1420"/>
      <c r="WO430" s="1420"/>
      <c r="WP430" s="1420"/>
      <c r="WQ430" s="1420"/>
      <c r="WR430" s="1420"/>
      <c r="WS430" s="1420"/>
      <c r="WT430" s="1420"/>
      <c r="WU430" s="1420"/>
      <c r="WV430" s="1420"/>
      <c r="WW430" s="1420"/>
      <c r="WX430" s="1420"/>
      <c r="WY430" s="1420"/>
      <c r="WZ430" s="1420"/>
      <c r="XA430" s="1420"/>
      <c r="XB430" s="1420"/>
      <c r="XC430" s="1420"/>
      <c r="XD430" s="1420"/>
      <c r="XE430" s="1420"/>
      <c r="XF430" s="1420"/>
      <c r="XG430" s="1420"/>
      <c r="XH430" s="1420"/>
      <c r="XI430" s="1420"/>
      <c r="XJ430" s="1420"/>
      <c r="XK430" s="1420"/>
      <c r="XL430" s="1420"/>
      <c r="XM430" s="1420"/>
      <c r="XN430" s="1420"/>
      <c r="XO430" s="1420"/>
      <c r="XP430" s="1420"/>
      <c r="XQ430" s="1420"/>
      <c r="XR430" s="1420"/>
      <c r="XS430" s="1420"/>
      <c r="XT430" s="1420"/>
      <c r="XU430" s="1420"/>
      <c r="XV430" s="1420"/>
      <c r="XW430" s="1420"/>
      <c r="XX430" s="1420"/>
      <c r="XY430" s="1420"/>
      <c r="XZ430" s="1420"/>
      <c r="YA430" s="1420"/>
      <c r="YB430" s="1420"/>
      <c r="YC430" s="1420"/>
      <c r="YD430" s="1420"/>
      <c r="YE430" s="1420"/>
      <c r="YF430" s="1420"/>
      <c r="YG430" s="1420"/>
      <c r="YH430" s="1420"/>
      <c r="YI430" s="1420"/>
      <c r="YJ430" s="1420"/>
      <c r="YK430" s="1420"/>
      <c r="YL430" s="1420"/>
      <c r="YM430" s="1420"/>
      <c r="YN430" s="1420"/>
      <c r="YO430" s="1420"/>
      <c r="YP430" s="1420"/>
      <c r="YQ430" s="1420"/>
      <c r="YR430" s="1420"/>
      <c r="YS430" s="1420"/>
      <c r="YT430" s="1420"/>
      <c r="YU430" s="1420"/>
      <c r="YV430" s="1420"/>
      <c r="YW430" s="1420"/>
      <c r="YX430" s="1420"/>
      <c r="YY430" s="1420"/>
      <c r="YZ430" s="1420"/>
      <c r="ZA430" s="1420"/>
      <c r="ZB430" s="1420"/>
      <c r="ZC430" s="1420"/>
      <c r="ZD430" s="1420"/>
      <c r="ZE430" s="1420"/>
      <c r="ZF430" s="1420"/>
      <c r="ZG430" s="1420"/>
      <c r="ZH430" s="1420"/>
      <c r="ZI430" s="1420"/>
      <c r="ZJ430" s="1420"/>
      <c r="ZK430" s="1420"/>
      <c r="ZL430" s="1420"/>
      <c r="ZM430" s="1420"/>
      <c r="ZN430" s="1420"/>
      <c r="ZO430" s="1420"/>
      <c r="ZP430" s="1420"/>
      <c r="ZQ430" s="1420"/>
      <c r="ZR430" s="1420"/>
      <c r="ZS430" s="1420"/>
      <c r="ZT430" s="1420"/>
      <c r="ZU430" s="1420"/>
      <c r="ZV430" s="1420"/>
      <c r="ZW430" s="1420"/>
      <c r="ZX430" s="1420"/>
      <c r="ZY430" s="1420"/>
      <c r="ZZ430" s="1420"/>
      <c r="AAA430" s="1420"/>
      <c r="AAB430" s="1420"/>
      <c r="AAC430" s="1420"/>
      <c r="AAD430" s="1420"/>
      <c r="AAE430" s="1420"/>
      <c r="AAF430" s="1420"/>
      <c r="AAG430" s="1420"/>
      <c r="AAH430" s="1420"/>
      <c r="AAI430" s="1420"/>
      <c r="AAJ430" s="1420"/>
      <c r="AAK430" s="1420"/>
      <c r="AAL430" s="1420"/>
      <c r="AAM430" s="1420"/>
      <c r="AAN430" s="1420"/>
      <c r="AAO430" s="1420"/>
      <c r="AAP430" s="1420"/>
      <c r="AAQ430" s="1420"/>
      <c r="AAR430" s="1420"/>
      <c r="AAS430" s="1420"/>
      <c r="AAT430" s="1420"/>
      <c r="AAU430" s="1420"/>
      <c r="AAV430" s="1420"/>
      <c r="AAW430" s="1420"/>
      <c r="AAX430" s="1420"/>
      <c r="AAY430" s="1420"/>
      <c r="AAZ430" s="1420"/>
      <c r="ABA430" s="1420"/>
      <c r="ABB430" s="1420"/>
      <c r="ABC430" s="1420"/>
      <c r="ABD430" s="1420"/>
      <c r="ABE430" s="1420"/>
      <c r="ABF430" s="1420"/>
      <c r="ABG430" s="1420"/>
      <c r="ABH430" s="1420"/>
      <c r="ABI430" s="1420"/>
      <c r="ABJ430" s="1420"/>
      <c r="ABK430" s="1420"/>
      <c r="ABL430" s="1420"/>
      <c r="ABM430" s="1420"/>
      <c r="ABN430" s="1420"/>
      <c r="ABO430" s="1420"/>
      <c r="ABP430" s="1420"/>
      <c r="ABQ430" s="1420"/>
      <c r="ABR430" s="1420"/>
      <c r="ABS430" s="1420"/>
      <c r="ABT430" s="1420"/>
      <c r="ABU430" s="1420"/>
      <c r="ABV430" s="1420"/>
      <c r="ABW430" s="1420"/>
      <c r="ABX430" s="1420"/>
      <c r="ABY430" s="1420"/>
      <c r="ABZ430" s="1420"/>
      <c r="ACA430" s="1420"/>
      <c r="ACB430" s="1420"/>
      <c r="ACC430" s="1420"/>
      <c r="ACD430" s="1420"/>
      <c r="ACE430" s="1420"/>
      <c r="ACF430" s="1420"/>
      <c r="ACG430" s="1420"/>
      <c r="ACH430" s="1420"/>
      <c r="ACI430" s="1420"/>
      <c r="ACJ430" s="1420"/>
      <c r="ACK430" s="1420"/>
      <c r="ACL430" s="1420"/>
      <c r="ACM430" s="1420"/>
      <c r="ACN430" s="1420"/>
      <c r="ACO430" s="1420"/>
      <c r="ACP430" s="1420"/>
      <c r="ACQ430" s="1420"/>
      <c r="ACR430" s="1420"/>
      <c r="ACS430" s="1420"/>
      <c r="ACT430" s="1420"/>
      <c r="ACU430" s="1420"/>
      <c r="ACV430" s="1420"/>
      <c r="ACW430" s="1420"/>
      <c r="ACX430" s="1420"/>
      <c r="ACY430" s="1420"/>
      <c r="ACZ430" s="1420"/>
      <c r="ADA430" s="1420"/>
      <c r="ADB430" s="1420"/>
      <c r="ADC430" s="1420"/>
      <c r="ADD430" s="1420"/>
      <c r="ADE430" s="1420"/>
      <c r="ADF430" s="1420"/>
      <c r="ADG430" s="1420"/>
      <c r="ADH430" s="1420"/>
      <c r="ADI430" s="1420"/>
      <c r="ADJ430" s="1420"/>
      <c r="ADK430" s="1420"/>
      <c r="ADL430" s="1420"/>
      <c r="ADM430" s="1420"/>
      <c r="ADN430" s="1420"/>
      <c r="ADO430" s="1420"/>
      <c r="ADP430" s="1420"/>
      <c r="ADQ430" s="1420"/>
      <c r="ADR430" s="1420"/>
      <c r="ADS430" s="1420"/>
      <c r="ADT430" s="1420"/>
      <c r="ADU430" s="1420"/>
      <c r="ADV430" s="1420"/>
      <c r="ADW430" s="1420"/>
      <c r="ADX430" s="1420"/>
      <c r="ADY430" s="1420"/>
      <c r="ADZ430" s="1420"/>
      <c r="AEA430" s="1420"/>
      <c r="AEB430" s="1420"/>
      <c r="AEC430" s="1420"/>
      <c r="AED430" s="1420"/>
      <c r="AEE430" s="1420"/>
      <c r="AEF430" s="1420"/>
      <c r="AEG430" s="1420"/>
      <c r="AEH430" s="1420"/>
      <c r="AEI430" s="1420"/>
      <c r="AEJ430" s="1420"/>
      <c r="AEK430" s="1420"/>
      <c r="AEL430" s="1420"/>
      <c r="AEM430" s="1420"/>
      <c r="AEN430" s="1420"/>
      <c r="AEO430" s="1420"/>
      <c r="AEP430" s="1420"/>
      <c r="AEQ430" s="1420"/>
      <c r="AER430" s="1420"/>
      <c r="AES430" s="1420"/>
      <c r="AET430" s="1420"/>
      <c r="AEU430" s="1420"/>
      <c r="AEV430" s="1420"/>
      <c r="AEW430" s="1420"/>
      <c r="AEX430" s="1420"/>
      <c r="AEY430" s="1420"/>
      <c r="AEZ430" s="1420"/>
      <c r="AFA430" s="1420"/>
      <c r="AFB430" s="1420"/>
      <c r="AFC430" s="1420"/>
      <c r="AFD430" s="1420"/>
      <c r="AFE430" s="1420"/>
      <c r="AFF430" s="1420"/>
      <c r="AFG430" s="1420"/>
      <c r="AFH430" s="1420"/>
      <c r="AFI430" s="1420"/>
      <c r="AFJ430" s="1420"/>
      <c r="AFK430" s="1420"/>
      <c r="AFL430" s="1420"/>
      <c r="AFM430" s="1420"/>
      <c r="AFN430" s="1420"/>
      <c r="AFO430" s="1420"/>
      <c r="AFP430" s="1420"/>
      <c r="AFQ430" s="1420"/>
      <c r="AFR430" s="1420"/>
      <c r="AFS430" s="1420"/>
      <c r="AFT430" s="1420"/>
      <c r="AFU430" s="1420"/>
      <c r="AFV430" s="1420"/>
      <c r="AFW430" s="1420"/>
      <c r="AFX430" s="1420"/>
      <c r="AFY430" s="1420"/>
      <c r="AFZ430" s="1420"/>
      <c r="AGA430" s="1420"/>
      <c r="AGB430" s="1420"/>
      <c r="AGC430" s="1420"/>
      <c r="AGD430" s="1420"/>
      <c r="AGE430" s="1420"/>
      <c r="AGF430" s="1420"/>
      <c r="AGG430" s="1420"/>
      <c r="AGH430" s="1420"/>
      <c r="AGI430" s="1420"/>
      <c r="AGJ430" s="1420"/>
      <c r="AGK430" s="1420"/>
      <c r="AGL430" s="1420"/>
      <c r="AGM430" s="1420"/>
      <c r="AGN430" s="1420"/>
      <c r="AGO430" s="1420"/>
      <c r="AGP430" s="1420"/>
      <c r="AGQ430" s="1420"/>
      <c r="AGR430" s="1420"/>
      <c r="AGS430" s="1420"/>
      <c r="AGT430" s="1420"/>
      <c r="AGU430" s="1420"/>
      <c r="AGV430" s="1420"/>
      <c r="AGW430" s="1420"/>
      <c r="AGX430" s="1420"/>
      <c r="AGY430" s="1420"/>
      <c r="AGZ430" s="1420"/>
      <c r="AHA430" s="1420"/>
      <c r="AHB430" s="1420"/>
      <c r="AHC430" s="1420"/>
      <c r="AHD430" s="1420"/>
      <c r="AHE430" s="1420"/>
      <c r="AHF430" s="1420"/>
      <c r="AHG430" s="1420"/>
      <c r="AHH430" s="1420"/>
      <c r="AHI430" s="1420"/>
      <c r="AHJ430" s="1420"/>
      <c r="AHK430" s="1420"/>
      <c r="AHL430" s="1420"/>
      <c r="AHM430" s="1420"/>
      <c r="AHN430" s="1420"/>
      <c r="AHO430" s="1420"/>
      <c r="AHP430" s="1420"/>
      <c r="AHQ430" s="1420"/>
      <c r="AHR430" s="1420"/>
      <c r="AHS430" s="1420"/>
      <c r="AHT430" s="1420"/>
      <c r="AHU430" s="1420"/>
      <c r="AHV430" s="1420"/>
      <c r="AHW430" s="1420"/>
      <c r="AHX430" s="1420"/>
      <c r="AHY430" s="1420"/>
      <c r="AHZ430" s="1420"/>
      <c r="AIA430" s="1420"/>
      <c r="AIB430" s="1420"/>
      <c r="AIC430" s="1420"/>
      <c r="AID430" s="1420"/>
      <c r="AIE430" s="1420"/>
      <c r="AIF430" s="1420"/>
      <c r="AIG430" s="1420"/>
      <c r="AIH430" s="1420"/>
      <c r="AII430" s="1420"/>
      <c r="AIJ430" s="1420"/>
      <c r="AIK430" s="1420"/>
      <c r="AIL430" s="1420"/>
      <c r="AIM430" s="1420"/>
      <c r="AIN430" s="1420"/>
      <c r="AIO430" s="1420"/>
      <c r="AIP430" s="1420"/>
      <c r="AIQ430" s="1420"/>
      <c r="AIR430" s="1420"/>
      <c r="AIS430" s="1420"/>
      <c r="AIT430" s="1420"/>
      <c r="AIU430" s="1420"/>
      <c r="AIV430" s="1420"/>
      <c r="AIW430" s="1420"/>
      <c r="AIX430" s="1420"/>
      <c r="AIY430" s="1420"/>
      <c r="AIZ430" s="1420"/>
      <c r="AJA430" s="1420"/>
      <c r="AJB430" s="1420"/>
      <c r="AJC430" s="1420"/>
      <c r="AJD430" s="1420"/>
      <c r="AJE430" s="1420"/>
      <c r="AJF430" s="1420"/>
      <c r="AJG430" s="1420"/>
      <c r="AJH430" s="1420"/>
      <c r="AJI430" s="1420"/>
      <c r="AJJ430" s="1420"/>
      <c r="AJK430" s="1420"/>
      <c r="AJL430" s="1420"/>
      <c r="AJM430" s="1420"/>
      <c r="AJN430" s="1420"/>
      <c r="AJO430" s="1420"/>
      <c r="AJP430" s="1420"/>
      <c r="AJQ430" s="1420"/>
      <c r="AJR430" s="1420"/>
      <c r="AJS430" s="1420"/>
      <c r="AJT430" s="1420"/>
      <c r="AJU430" s="1420"/>
      <c r="AJV430" s="1420"/>
      <c r="AJW430" s="1420"/>
      <c r="AJX430" s="1420"/>
      <c r="AJY430" s="1420"/>
      <c r="AJZ430" s="1420"/>
      <c r="AKA430" s="1420"/>
      <c r="AKB430" s="1420"/>
      <c r="AKC430" s="1420"/>
      <c r="AKD430" s="1420"/>
      <c r="AKE430" s="1420"/>
      <c r="AKF430" s="1420"/>
      <c r="AKG430" s="1420"/>
      <c r="AKH430" s="1420"/>
      <c r="AKI430" s="1420"/>
      <c r="AKJ430" s="1420"/>
      <c r="AKK430" s="1420"/>
      <c r="AKL430" s="1420"/>
      <c r="AKM430" s="1420"/>
      <c r="AKN430" s="1420"/>
      <c r="AKO430" s="1420"/>
      <c r="AKP430" s="1420"/>
      <c r="AKQ430" s="1420"/>
      <c r="AKR430" s="1420"/>
      <c r="AKS430" s="1420"/>
      <c r="AKT430" s="1420"/>
      <c r="AKU430" s="1420"/>
      <c r="AKV430" s="1420"/>
      <c r="AKW430" s="1420"/>
      <c r="AKX430" s="1420"/>
      <c r="AKY430" s="1420"/>
      <c r="AKZ430" s="1420"/>
      <c r="ALA430" s="1420"/>
      <c r="ALB430" s="1420"/>
      <c r="ALC430" s="1420"/>
      <c r="ALD430" s="1420"/>
      <c r="ALE430" s="1420"/>
      <c r="ALF430" s="1420"/>
      <c r="ALG430" s="1420"/>
      <c r="ALH430" s="1420"/>
      <c r="ALI430" s="1420"/>
      <c r="ALJ430" s="1420"/>
      <c r="ALK430" s="1420"/>
      <c r="ALL430" s="1420"/>
      <c r="ALM430" s="1420"/>
      <c r="ALN430" s="1420"/>
      <c r="ALO430" s="1420"/>
      <c r="ALP430" s="1420"/>
      <c r="ALQ430" s="1420"/>
      <c r="ALR430" s="1420"/>
      <c r="ALS430" s="1420"/>
      <c r="ALT430" s="1420"/>
      <c r="ALU430" s="1420"/>
      <c r="ALV430" s="1420"/>
      <c r="ALW430" s="1420"/>
      <c r="ALX430" s="1420"/>
      <c r="ALY430" s="1420"/>
      <c r="ALZ430" s="1420"/>
      <c r="AMA430" s="1420"/>
      <c r="AMB430" s="1420"/>
      <c r="AMC430" s="1420"/>
      <c r="AMD430" s="1420"/>
      <c r="AME430" s="1420"/>
      <c r="AMF430" s="1420"/>
      <c r="AMG430" s="1420"/>
      <c r="AMH430" s="1420"/>
      <c r="AMI430" s="1420"/>
      <c r="AMJ430" s="1420"/>
      <c r="AMK430" s="1420"/>
      <c r="AML430" s="1420"/>
      <c r="AMM430" s="1420"/>
      <c r="AMN430" s="1420"/>
      <c r="AMO430" s="1420"/>
      <c r="AMP430" s="1420"/>
      <c r="AMQ430" s="1420"/>
      <c r="AMR430" s="1420"/>
      <c r="AMS430" s="1420"/>
      <c r="AMT430" s="1420"/>
      <c r="AMU430" s="1420"/>
      <c r="AMV430" s="1420"/>
      <c r="AMW430" s="1420"/>
      <c r="AMX430" s="1420"/>
      <c r="AMY430" s="1420"/>
      <c r="AMZ430" s="1420"/>
      <c r="ANA430" s="1420"/>
      <c r="ANB430" s="1420"/>
      <c r="ANC430" s="1420"/>
      <c r="AND430" s="1420"/>
      <c r="ANE430" s="1420"/>
      <c r="ANF430" s="1420"/>
      <c r="ANG430" s="1420"/>
      <c r="ANH430" s="1420"/>
      <c r="ANI430" s="1420"/>
      <c r="ANJ430" s="1420"/>
      <c r="ANK430" s="1420"/>
      <c r="ANL430" s="1420"/>
      <c r="ANM430" s="1420"/>
      <c r="ANN430" s="1420"/>
      <c r="ANO430" s="1420"/>
      <c r="ANP430" s="1420"/>
      <c r="ANQ430" s="1420"/>
      <c r="ANR430" s="1420"/>
      <c r="ANS430" s="1420"/>
      <c r="ANT430" s="1420"/>
      <c r="ANU430" s="1420"/>
      <c r="ANV430" s="1420"/>
      <c r="ANW430" s="1420"/>
      <c r="ANX430" s="1420"/>
      <c r="ANY430" s="1420"/>
      <c r="ANZ430" s="1420"/>
      <c r="AOA430" s="1420"/>
      <c r="AOB430" s="1420"/>
      <c r="AOC430" s="1420"/>
      <c r="AOD430" s="1420"/>
      <c r="AOE430" s="1420"/>
      <c r="AOF430" s="1420"/>
      <c r="AOG430" s="1420"/>
      <c r="AOH430" s="1420"/>
      <c r="AOI430" s="1420"/>
      <c r="AOJ430" s="1420"/>
      <c r="AOK430" s="1420"/>
      <c r="AOL430" s="1420"/>
      <c r="AOM430" s="1420"/>
      <c r="AON430" s="1420"/>
      <c r="AOO430" s="1420"/>
      <c r="AOP430" s="1420"/>
      <c r="AOQ430" s="1420"/>
      <c r="AOR430" s="1420"/>
      <c r="AOS430" s="1420"/>
      <c r="AOT430" s="1420"/>
      <c r="AOU430" s="1420"/>
      <c r="AOV430" s="1420"/>
      <c r="AOW430" s="1420"/>
      <c r="AOX430" s="1420"/>
      <c r="AOY430" s="1420"/>
      <c r="AOZ430" s="1420"/>
      <c r="APA430" s="1420"/>
      <c r="APB430" s="1420"/>
      <c r="APC430" s="1420"/>
      <c r="APD430" s="1420"/>
      <c r="APE430" s="1420"/>
      <c r="APF430" s="1420"/>
      <c r="APG430" s="1420"/>
      <c r="APH430" s="1420"/>
      <c r="API430" s="1420"/>
      <c r="APJ430" s="1420"/>
      <c r="APK430" s="1420"/>
      <c r="APL430" s="1420"/>
      <c r="APM430" s="1420"/>
      <c r="APN430" s="1420"/>
      <c r="APO430" s="1420"/>
      <c r="APP430" s="1420"/>
      <c r="APQ430" s="1420"/>
      <c r="APR430" s="1420"/>
      <c r="APS430" s="1420"/>
      <c r="APT430" s="1420"/>
      <c r="APU430" s="1420"/>
      <c r="APV430" s="1420"/>
      <c r="APW430" s="1420"/>
      <c r="APX430" s="1420"/>
      <c r="APY430" s="1420"/>
      <c r="APZ430" s="1420"/>
      <c r="AQA430" s="1420"/>
      <c r="AQB430" s="1420"/>
      <c r="AQC430" s="1420"/>
      <c r="AQD430" s="1420"/>
      <c r="AQE430" s="1420"/>
      <c r="AQF430" s="1420"/>
      <c r="AQG430" s="1420"/>
      <c r="AQH430" s="1420"/>
      <c r="AQI430" s="1420"/>
      <c r="AQJ430" s="1420"/>
      <c r="AQK430" s="1420"/>
      <c r="AQL430" s="1420"/>
      <c r="AQM430" s="1420"/>
      <c r="AQN430" s="1420"/>
      <c r="AQO430" s="1420"/>
      <c r="AQP430" s="1420"/>
      <c r="AQQ430" s="1420"/>
      <c r="AQR430" s="1420"/>
      <c r="AQS430" s="1420"/>
      <c r="AQT430" s="1420"/>
      <c r="AQU430" s="1420"/>
      <c r="AQV430" s="1420"/>
      <c r="AQW430" s="1420"/>
      <c r="AQX430" s="1420"/>
      <c r="AQY430" s="1420"/>
      <c r="AQZ430" s="1420"/>
      <c r="ARA430" s="1420"/>
      <c r="ARB430" s="1420"/>
      <c r="ARC430" s="1420"/>
      <c r="ARD430" s="1420"/>
      <c r="ARE430" s="1420"/>
      <c r="ARF430" s="1420"/>
      <c r="ARG430" s="1420"/>
      <c r="ARH430" s="1420"/>
      <c r="ARI430" s="1420"/>
      <c r="ARJ430" s="1420"/>
      <c r="ARK430" s="1420"/>
      <c r="ARL430" s="1420"/>
      <c r="ARM430" s="1420"/>
      <c r="ARN430" s="1420"/>
      <c r="ARO430" s="1420"/>
      <c r="ARP430" s="1420"/>
      <c r="ARQ430" s="1420"/>
      <c r="ARR430" s="1420"/>
      <c r="ARS430" s="1420"/>
      <c r="ART430" s="1420"/>
      <c r="ARU430" s="1420"/>
      <c r="ARV430" s="1420"/>
      <c r="ARW430" s="1420"/>
      <c r="ARX430" s="1420"/>
      <c r="ARY430" s="1420"/>
      <c r="ARZ430" s="1420"/>
      <c r="ASA430" s="1420"/>
      <c r="ASB430" s="1420"/>
      <c r="ASC430" s="1420"/>
      <c r="ASD430" s="1420"/>
      <c r="ASE430" s="1420"/>
      <c r="ASF430" s="1420"/>
      <c r="ASG430" s="1420"/>
      <c r="ASH430" s="1420"/>
      <c r="ASI430" s="1420"/>
      <c r="ASJ430" s="1420"/>
      <c r="ASK430" s="1420"/>
      <c r="ASL430" s="1420"/>
      <c r="ASM430" s="1420"/>
      <c r="ASN430" s="1420"/>
      <c r="ASO430" s="1420"/>
      <c r="ASP430" s="1420"/>
      <c r="ASQ430" s="1420"/>
      <c r="ASR430" s="1420"/>
      <c r="ASS430" s="1420"/>
      <c r="AST430" s="1420"/>
      <c r="ASU430" s="1420"/>
      <c r="ASV430" s="1420"/>
      <c r="ASW430" s="1420"/>
      <c r="ASX430" s="1420"/>
      <c r="ASY430" s="1420"/>
      <c r="ASZ430" s="1420"/>
      <c r="ATA430" s="1420"/>
      <c r="ATB430" s="1420"/>
      <c r="ATC430" s="1420"/>
      <c r="ATD430" s="1420"/>
      <c r="ATE430" s="1420"/>
      <c r="ATF430" s="1420"/>
      <c r="ATG430" s="1420"/>
      <c r="ATH430" s="1420"/>
      <c r="ATI430" s="1420"/>
      <c r="ATJ430" s="1420"/>
      <c r="ATK430" s="1420"/>
      <c r="ATL430" s="1420"/>
      <c r="ATM430" s="1420"/>
      <c r="ATN430" s="1420"/>
      <c r="ATO430" s="1420"/>
      <c r="ATP430" s="1420"/>
      <c r="ATQ430" s="1420"/>
      <c r="ATR430" s="1420"/>
      <c r="ATS430" s="1420"/>
      <c r="ATT430" s="1420"/>
      <c r="ATU430" s="1420"/>
      <c r="ATV430" s="1420"/>
      <c r="ATW430" s="1420"/>
      <c r="ATX430" s="1420"/>
      <c r="ATY430" s="1420"/>
      <c r="ATZ430" s="1420"/>
      <c r="AUA430" s="1420"/>
      <c r="AUB430" s="1420"/>
      <c r="AUC430" s="1420"/>
      <c r="AUD430" s="1420"/>
      <c r="AUE430" s="1420"/>
      <c r="AUF430" s="1420"/>
      <c r="AUG430" s="1420"/>
      <c r="AUH430" s="1420"/>
      <c r="AUI430" s="1420"/>
      <c r="AUJ430" s="1420"/>
      <c r="AUK430" s="1420"/>
      <c r="AUL430" s="1420"/>
      <c r="AUM430" s="1420"/>
      <c r="AUN430" s="1420"/>
      <c r="AUO430" s="1420"/>
      <c r="AUP430" s="1420"/>
      <c r="AUQ430" s="1420"/>
      <c r="AUR430" s="1420"/>
      <c r="AUS430" s="1420"/>
      <c r="AUT430" s="1420"/>
      <c r="AUU430" s="1420"/>
      <c r="AUV430" s="1420"/>
      <c r="AUW430" s="1420"/>
      <c r="AUX430" s="1420"/>
      <c r="AUY430" s="1420"/>
      <c r="AUZ430" s="1420"/>
      <c r="AVA430" s="1420"/>
      <c r="AVB430" s="1420"/>
      <c r="AVC430" s="1420"/>
      <c r="AVD430" s="1420"/>
      <c r="AVE430" s="1420"/>
      <c r="AVF430" s="1420"/>
      <c r="AVG430" s="1420"/>
      <c r="AVH430" s="1420"/>
      <c r="AVI430" s="1420"/>
      <c r="AVJ430" s="1420"/>
      <c r="AVK430" s="1420"/>
      <c r="AVL430" s="1420"/>
      <c r="AVM430" s="1420"/>
      <c r="AVN430" s="1420"/>
      <c r="AVO430" s="1420"/>
      <c r="AVP430" s="1420"/>
      <c r="AVQ430" s="1420"/>
      <c r="AVR430" s="1420"/>
      <c r="AVS430" s="1420"/>
      <c r="AVT430" s="1420"/>
      <c r="AVU430" s="1420"/>
      <c r="AVV430" s="1420"/>
      <c r="AVW430" s="1420"/>
      <c r="AVX430" s="1420"/>
      <c r="AVY430" s="1420"/>
      <c r="AVZ430" s="1420"/>
      <c r="AWA430" s="1420"/>
      <c r="AWB430" s="1420"/>
      <c r="AWC430" s="1420"/>
      <c r="AWD430" s="1420"/>
      <c r="AWE430" s="1420"/>
      <c r="AWF430" s="1420"/>
      <c r="AWG430" s="1420"/>
      <c r="AWH430" s="1420"/>
      <c r="AWI430" s="1420"/>
      <c r="AWJ430" s="1420"/>
      <c r="AWK430" s="1420"/>
      <c r="AWL430" s="1420"/>
      <c r="AWM430" s="1420"/>
      <c r="AWN430" s="1420"/>
      <c r="AWO430" s="1420"/>
      <c r="AWP430" s="1420"/>
      <c r="AWQ430" s="1420"/>
      <c r="AWR430" s="1420"/>
      <c r="AWS430" s="1420"/>
      <c r="AWT430" s="1420"/>
      <c r="AWU430" s="1420"/>
      <c r="AWV430" s="1420"/>
      <c r="AWW430" s="1420"/>
      <c r="AWX430" s="1420"/>
      <c r="AWY430" s="1420"/>
      <c r="AWZ430" s="1420"/>
      <c r="AXA430" s="1420"/>
      <c r="AXB430" s="1420"/>
      <c r="AXC430" s="1420"/>
      <c r="AXD430" s="1420"/>
      <c r="AXE430" s="1420"/>
      <c r="AXF430" s="1420"/>
      <c r="AXG430" s="1420"/>
      <c r="AXH430" s="1420"/>
      <c r="AXI430" s="1420"/>
      <c r="AXJ430" s="1420"/>
      <c r="AXK430" s="1420"/>
      <c r="AXL430" s="1420"/>
      <c r="AXM430" s="1420"/>
      <c r="AXN430" s="1420"/>
      <c r="AXO430" s="1420"/>
      <c r="AXP430" s="1420"/>
      <c r="AXQ430" s="1420"/>
      <c r="AXR430" s="1420"/>
      <c r="AXS430" s="1420"/>
      <c r="AXT430" s="1420"/>
      <c r="AXU430" s="1420"/>
      <c r="AXV430" s="1420"/>
      <c r="AXW430" s="1420"/>
      <c r="AXX430" s="1420"/>
      <c r="AXY430" s="1420"/>
      <c r="AXZ430" s="1420"/>
      <c r="AYA430" s="1420"/>
      <c r="AYB430" s="1420"/>
      <c r="AYC430" s="1420"/>
      <c r="AYD430" s="1420"/>
      <c r="AYE430" s="1420"/>
      <c r="AYF430" s="1420"/>
      <c r="AYG430" s="1420"/>
      <c r="AYH430" s="1420"/>
      <c r="AYI430" s="1420"/>
      <c r="AYJ430" s="1420"/>
      <c r="AYK430" s="1420"/>
      <c r="AYL430" s="1420"/>
      <c r="AYM430" s="1420"/>
      <c r="AYN430" s="1420"/>
      <c r="AYO430" s="1420"/>
      <c r="AYP430" s="1420"/>
      <c r="AYQ430" s="1420"/>
      <c r="AYR430" s="1420"/>
      <c r="AYS430" s="1420"/>
      <c r="AYT430" s="1420"/>
      <c r="AYU430" s="1420"/>
      <c r="AYV430" s="1420"/>
      <c r="AYW430" s="1420"/>
      <c r="AYX430" s="1420"/>
      <c r="AYY430" s="1420"/>
      <c r="AYZ430" s="1420"/>
      <c r="AZA430" s="1420"/>
      <c r="AZB430" s="1420"/>
      <c r="AZC430" s="1420"/>
      <c r="AZD430" s="1420"/>
      <c r="AZE430" s="1420"/>
      <c r="AZF430" s="1420"/>
      <c r="AZG430" s="1420"/>
      <c r="AZH430" s="1420"/>
      <c r="AZI430" s="1420"/>
      <c r="AZJ430" s="1420"/>
      <c r="AZK430" s="1420"/>
      <c r="AZL430" s="1420"/>
      <c r="AZM430" s="1420"/>
      <c r="AZN430" s="1420"/>
      <c r="AZO430" s="1420"/>
      <c r="AZP430" s="1420"/>
      <c r="AZQ430" s="1420"/>
      <c r="AZR430" s="1420"/>
      <c r="AZS430" s="1420"/>
      <c r="AZT430" s="1420"/>
      <c r="AZU430" s="1420"/>
      <c r="AZV430" s="1420"/>
      <c r="AZW430" s="1420"/>
      <c r="AZX430" s="1420"/>
      <c r="AZY430" s="1420"/>
      <c r="AZZ430" s="1420"/>
      <c r="BAA430" s="1420"/>
      <c r="BAB430" s="1420"/>
      <c r="BAC430" s="1420"/>
      <c r="BAD430" s="1420"/>
      <c r="BAE430" s="1420"/>
      <c r="BAF430" s="1420"/>
      <c r="BAG430" s="1420"/>
      <c r="BAH430" s="1420"/>
      <c r="BAI430" s="1420"/>
      <c r="BAJ430" s="1420"/>
      <c r="BAK430" s="1420"/>
      <c r="BAL430" s="1420"/>
      <c r="BAM430" s="1420"/>
      <c r="BAN430" s="1420"/>
      <c r="BAO430" s="1420"/>
      <c r="BAP430" s="1420"/>
      <c r="BAQ430" s="1420"/>
      <c r="BAR430" s="1420"/>
      <c r="BAS430" s="1420"/>
      <c r="BAT430" s="1420"/>
      <c r="BAU430" s="1420"/>
      <c r="BAV430" s="1420"/>
      <c r="BAW430" s="1420"/>
      <c r="BAX430" s="1420"/>
      <c r="BAY430" s="1420"/>
      <c r="BAZ430" s="1420"/>
      <c r="BBA430" s="1420"/>
      <c r="BBB430" s="1420"/>
      <c r="BBC430" s="1420"/>
      <c r="BBD430" s="1420"/>
      <c r="BBE430" s="1420"/>
      <c r="BBF430" s="1420"/>
      <c r="BBG430" s="1420"/>
      <c r="BBH430" s="1420"/>
      <c r="BBI430" s="1420"/>
      <c r="BBJ430" s="1420"/>
      <c r="BBK430" s="1420"/>
      <c r="BBL430" s="1420"/>
      <c r="BBM430" s="1420"/>
      <c r="BBN430" s="1420"/>
      <c r="BBO430" s="1420"/>
      <c r="BBP430" s="1420"/>
      <c r="BBQ430" s="1420"/>
      <c r="BBR430" s="1420"/>
      <c r="BBS430" s="1420"/>
      <c r="BBT430" s="1420"/>
      <c r="BBU430" s="1420"/>
      <c r="BBV430" s="1420"/>
      <c r="BBW430" s="1420"/>
      <c r="BBX430" s="1420"/>
      <c r="BBY430" s="1420"/>
      <c r="BBZ430" s="1420"/>
      <c r="BCA430" s="1420"/>
      <c r="BCB430" s="1420"/>
      <c r="BCC430" s="1420"/>
      <c r="BCD430" s="1420"/>
      <c r="BCE430" s="1420"/>
      <c r="BCF430" s="1420"/>
      <c r="BCG430" s="1420"/>
      <c r="BCH430" s="1420"/>
      <c r="BCI430" s="1420"/>
      <c r="BCJ430" s="1420"/>
      <c r="BCK430" s="1420"/>
      <c r="BCL430" s="1420"/>
      <c r="BCM430" s="1420"/>
      <c r="BCN430" s="1420"/>
      <c r="BCO430" s="1420"/>
      <c r="BCP430" s="1420"/>
      <c r="BCQ430" s="1420"/>
      <c r="BCR430" s="1420"/>
      <c r="BCS430" s="1420"/>
      <c r="BCT430" s="1420"/>
      <c r="BCU430" s="1420"/>
      <c r="BCV430" s="1420"/>
      <c r="BCW430" s="1420"/>
      <c r="BCX430" s="1420"/>
      <c r="BCY430" s="1420"/>
      <c r="BCZ430" s="1420"/>
      <c r="BDA430" s="1420"/>
      <c r="BDB430" s="1420"/>
      <c r="BDC430" s="1420"/>
      <c r="BDD430" s="1420"/>
      <c r="BDE430" s="1420"/>
      <c r="BDF430" s="1420"/>
      <c r="BDG430" s="1420"/>
      <c r="BDH430" s="1420"/>
      <c r="BDI430" s="1420"/>
      <c r="BDJ430" s="1420"/>
      <c r="BDK430" s="1420"/>
      <c r="BDL430" s="1420"/>
      <c r="BDM430" s="1420"/>
      <c r="BDN430" s="1420"/>
      <c r="BDO430" s="1420"/>
      <c r="BDP430" s="1420"/>
      <c r="BDQ430" s="1420"/>
      <c r="BDR430" s="1420"/>
      <c r="BDS430" s="1420"/>
      <c r="BDT430" s="1420"/>
      <c r="BDU430" s="1420"/>
      <c r="BDV430" s="1420"/>
      <c r="BDW430" s="1420"/>
      <c r="BDX430" s="1420"/>
      <c r="BDY430" s="1420"/>
      <c r="BDZ430" s="1420"/>
      <c r="BEA430" s="1420"/>
      <c r="BEB430" s="1420"/>
      <c r="BEC430" s="1420"/>
      <c r="BED430" s="1420"/>
      <c r="BEE430" s="1420"/>
      <c r="BEF430" s="1420"/>
      <c r="BEG430" s="1420"/>
      <c r="BEH430" s="1420"/>
      <c r="BEI430" s="1420"/>
      <c r="BEJ430" s="1420"/>
      <c r="BEK430" s="1420"/>
      <c r="BEL430" s="1420"/>
      <c r="BEM430" s="1420"/>
      <c r="BEN430" s="1420"/>
      <c r="BEO430" s="1420"/>
      <c r="BEP430" s="1420"/>
      <c r="BEQ430" s="1420"/>
      <c r="BER430" s="1420"/>
      <c r="BES430" s="1420"/>
      <c r="BET430" s="1420"/>
      <c r="BEU430" s="1420"/>
      <c r="BEV430" s="1420"/>
      <c r="BEW430" s="1420"/>
      <c r="BEX430" s="1420"/>
      <c r="BEY430" s="1420"/>
      <c r="BEZ430" s="1420"/>
      <c r="BFA430" s="1420"/>
      <c r="BFB430" s="1420"/>
      <c r="BFC430" s="1420"/>
      <c r="BFD430" s="1420"/>
      <c r="BFE430" s="1420"/>
      <c r="BFF430" s="1420"/>
      <c r="BFG430" s="1420"/>
      <c r="BFH430" s="1420"/>
      <c r="BFI430" s="1420"/>
      <c r="BFJ430" s="1420"/>
      <c r="BFK430" s="1420"/>
      <c r="BFL430" s="1420"/>
      <c r="BFM430" s="1420"/>
      <c r="BFN430" s="1420"/>
      <c r="BFO430" s="1420"/>
      <c r="BFP430" s="1420"/>
      <c r="BFQ430" s="1420"/>
      <c r="BFR430" s="1420"/>
      <c r="BFS430" s="1420"/>
      <c r="BFT430" s="1420"/>
      <c r="BFU430" s="1420"/>
      <c r="BFV430" s="1420"/>
      <c r="BFW430" s="1420"/>
      <c r="BFX430" s="1420"/>
      <c r="BFY430" s="1420"/>
      <c r="BFZ430" s="1420"/>
      <c r="BGA430" s="1420"/>
      <c r="BGB430" s="1420"/>
      <c r="BGC430" s="1420"/>
      <c r="BGD430" s="1420"/>
      <c r="BGE430" s="1420"/>
      <c r="BGF430" s="1420"/>
      <c r="BGG430" s="1420"/>
      <c r="BGH430" s="1420"/>
      <c r="BGI430" s="1420"/>
      <c r="BGJ430" s="1420"/>
      <c r="BGK430" s="1420"/>
      <c r="BGL430" s="1420"/>
      <c r="BGM430" s="1420"/>
      <c r="BGN430" s="1420"/>
      <c r="BGO430" s="1420"/>
      <c r="BGP430" s="1420"/>
      <c r="BGQ430" s="1420"/>
      <c r="BGR430" s="1420"/>
      <c r="BGS430" s="1420"/>
      <c r="BGT430" s="1420"/>
      <c r="BGU430" s="1420"/>
      <c r="BGV430" s="1420"/>
      <c r="BGW430" s="1420"/>
      <c r="BGX430" s="1420"/>
      <c r="BGY430" s="1420"/>
      <c r="BGZ430" s="1420"/>
      <c r="BHA430" s="1420"/>
      <c r="BHB430" s="1420"/>
      <c r="BHC430" s="1420"/>
      <c r="BHD430" s="1420"/>
      <c r="BHE430" s="1420"/>
      <c r="BHF430" s="1420"/>
      <c r="BHG430" s="1420"/>
      <c r="BHH430" s="1420"/>
      <c r="BHI430" s="1420"/>
      <c r="BHJ430" s="1420"/>
      <c r="BHK430" s="1420"/>
      <c r="BHL430" s="1420"/>
      <c r="BHM430" s="1420"/>
      <c r="BHN430" s="1420"/>
      <c r="BHO430" s="1420"/>
      <c r="BHP430" s="1420"/>
      <c r="BHQ430" s="1420"/>
      <c r="BHR430" s="1420"/>
      <c r="BHS430" s="1420"/>
      <c r="BHT430" s="1420"/>
      <c r="BHU430" s="1420"/>
      <c r="BHV430" s="1420"/>
      <c r="BHW430" s="1420"/>
      <c r="BHX430" s="1420"/>
      <c r="BHY430" s="1420"/>
      <c r="BHZ430" s="1420"/>
      <c r="BIA430" s="1420"/>
      <c r="BIB430" s="1420"/>
      <c r="BIC430" s="1420"/>
      <c r="BID430" s="1420"/>
      <c r="BIE430" s="1420"/>
      <c r="BIF430" s="1420"/>
      <c r="BIG430" s="1420"/>
      <c r="BIH430" s="1420"/>
      <c r="BII430" s="1420"/>
      <c r="BIJ430" s="1420"/>
      <c r="BIK430" s="1420"/>
      <c r="BIL430" s="1420"/>
      <c r="BIM430" s="1420"/>
      <c r="BIN430" s="1420"/>
      <c r="BIO430" s="1420"/>
      <c r="BIP430" s="1420"/>
      <c r="BIQ430" s="1420"/>
      <c r="BIR430" s="1420"/>
      <c r="BIS430" s="1420"/>
      <c r="BIT430" s="1420"/>
      <c r="BIU430" s="1420"/>
      <c r="BIV430" s="1420"/>
      <c r="BIW430" s="1420"/>
      <c r="BIX430" s="1420"/>
      <c r="BIY430" s="1420"/>
      <c r="BIZ430" s="1420"/>
      <c r="BJA430" s="1420"/>
      <c r="BJB430" s="1420"/>
      <c r="BJC430" s="1420"/>
      <c r="BJD430" s="1420"/>
      <c r="BJE430" s="1420"/>
      <c r="BJF430" s="1420"/>
      <c r="BJG430" s="1420"/>
      <c r="BJH430" s="1420"/>
      <c r="BJI430" s="1420"/>
      <c r="BJJ430" s="1420"/>
      <c r="BJK430" s="1420"/>
      <c r="BJL430" s="1420"/>
      <c r="BJM430" s="1420"/>
      <c r="BJN430" s="1420"/>
      <c r="BJO430" s="1420"/>
      <c r="BJP430" s="1420"/>
      <c r="BJQ430" s="1420"/>
      <c r="BJR430" s="1420"/>
      <c r="BJS430" s="1420"/>
      <c r="BJT430" s="1420"/>
      <c r="BJU430" s="1420"/>
      <c r="BJV430" s="1420"/>
      <c r="BJW430" s="1420"/>
      <c r="BJX430" s="1420"/>
      <c r="BJY430" s="1420"/>
      <c r="BJZ430" s="1420"/>
      <c r="BKA430" s="1420"/>
      <c r="BKB430" s="1420"/>
      <c r="BKC430" s="1420"/>
      <c r="BKD430" s="1420"/>
      <c r="BKE430" s="1420"/>
      <c r="BKF430" s="1420"/>
      <c r="BKG430" s="1420"/>
      <c r="BKH430" s="1420"/>
      <c r="BKI430" s="1420"/>
      <c r="BKJ430" s="1420"/>
      <c r="BKK430" s="1420"/>
      <c r="BKL430" s="1420"/>
      <c r="BKM430" s="1420"/>
      <c r="BKN430" s="1420"/>
      <c r="BKO430" s="1420"/>
      <c r="BKP430" s="1420"/>
      <c r="BKQ430" s="1420"/>
      <c r="BKR430" s="1420"/>
      <c r="BKS430" s="1420"/>
      <c r="BKT430" s="1420"/>
      <c r="BKU430" s="1420"/>
      <c r="BKV430" s="1420"/>
      <c r="BKW430" s="1420"/>
      <c r="BKX430" s="1420"/>
      <c r="BKY430" s="1420"/>
      <c r="BKZ430" s="1420"/>
      <c r="BLA430" s="1420"/>
      <c r="BLB430" s="1420"/>
      <c r="BLC430" s="1420"/>
      <c r="BLD430" s="1420"/>
      <c r="BLE430" s="1420"/>
      <c r="BLF430" s="1420"/>
      <c r="BLG430" s="1420"/>
      <c r="BLH430" s="1420"/>
      <c r="BLI430" s="1420"/>
      <c r="BLJ430" s="1420"/>
      <c r="BLK430" s="1420"/>
      <c r="BLL430" s="1420"/>
      <c r="BLM430" s="1420"/>
      <c r="BLN430" s="1420"/>
      <c r="BLO430" s="1420"/>
      <c r="BLP430" s="1420"/>
      <c r="BLQ430" s="1420"/>
      <c r="BLR430" s="1420"/>
      <c r="BLS430" s="1420"/>
      <c r="BLT430" s="1420"/>
      <c r="BLU430" s="1420"/>
      <c r="BLV430" s="1420"/>
      <c r="BLW430" s="1420"/>
      <c r="BLX430" s="1420"/>
      <c r="BLY430" s="1420"/>
      <c r="BLZ430" s="1420"/>
      <c r="BMA430" s="1420"/>
      <c r="BMB430" s="1420"/>
      <c r="BMC430" s="1420"/>
      <c r="BMD430" s="1420"/>
      <c r="BME430" s="1420"/>
      <c r="BMF430" s="1420"/>
      <c r="BMG430" s="1420"/>
      <c r="BMH430" s="1420"/>
      <c r="BMI430" s="1420"/>
      <c r="BMJ430" s="1420"/>
      <c r="BMK430" s="1420"/>
      <c r="BML430" s="1420"/>
      <c r="BMM430" s="1420"/>
      <c r="BMN430" s="1420"/>
      <c r="BMO430" s="1420"/>
      <c r="BMP430" s="1420"/>
      <c r="BMQ430" s="1420"/>
      <c r="BMR430" s="1420"/>
      <c r="BMS430" s="1420"/>
      <c r="BMT430" s="1420"/>
      <c r="BMU430" s="1420"/>
      <c r="BMV430" s="1420"/>
      <c r="BMW430" s="1420"/>
      <c r="BMX430" s="1420"/>
      <c r="BMY430" s="1420"/>
      <c r="BMZ430" s="1420"/>
      <c r="BNA430" s="1420"/>
      <c r="BNB430" s="1420"/>
      <c r="BNC430" s="1420"/>
      <c r="BND430" s="1420"/>
      <c r="BNE430" s="1420"/>
      <c r="BNF430" s="1420"/>
      <c r="BNG430" s="1420"/>
      <c r="BNH430" s="1420"/>
      <c r="BNI430" s="1420"/>
      <c r="BNJ430" s="1420"/>
      <c r="BNK430" s="1420"/>
      <c r="BNL430" s="1420"/>
      <c r="BNM430" s="1420"/>
      <c r="BNN430" s="1420"/>
      <c r="BNO430" s="1420"/>
      <c r="BNP430" s="1420"/>
      <c r="BNQ430" s="1420"/>
      <c r="BNR430" s="1420"/>
      <c r="BNS430" s="1420"/>
      <c r="BNT430" s="1420"/>
      <c r="BNU430" s="1420"/>
      <c r="BNV430" s="1420"/>
      <c r="BNW430" s="1420"/>
      <c r="BNX430" s="1420"/>
      <c r="BNY430" s="1420"/>
      <c r="BNZ430" s="1420"/>
      <c r="BOA430" s="1420"/>
      <c r="BOB430" s="1420"/>
      <c r="BOC430" s="1420"/>
      <c r="BOD430" s="1420"/>
      <c r="BOE430" s="1420"/>
      <c r="BOF430" s="1420"/>
      <c r="BOG430" s="1420"/>
      <c r="BOH430" s="1420"/>
      <c r="BOI430" s="1420"/>
      <c r="BOJ430" s="1420"/>
      <c r="BOK430" s="1420"/>
      <c r="BOL430" s="1420"/>
      <c r="BOM430" s="1420"/>
      <c r="BON430" s="1420"/>
      <c r="BOO430" s="1420"/>
      <c r="BOP430" s="1420"/>
      <c r="BOQ430" s="1420"/>
      <c r="BOR430" s="1420"/>
      <c r="BOS430" s="1420"/>
      <c r="BOT430" s="1420"/>
      <c r="BOU430" s="1420"/>
      <c r="BOV430" s="1420"/>
      <c r="BOW430" s="1420"/>
      <c r="BOX430" s="1420"/>
      <c r="BOY430" s="1420"/>
      <c r="BOZ430" s="1420"/>
      <c r="BPA430" s="1420"/>
      <c r="BPB430" s="1420"/>
      <c r="BPC430" s="1420"/>
      <c r="BPD430" s="1420"/>
      <c r="BPE430" s="1420"/>
      <c r="BPF430" s="1420"/>
      <c r="BPG430" s="1420"/>
      <c r="BPH430" s="1420"/>
      <c r="BPI430" s="1420"/>
      <c r="BPJ430" s="1420"/>
      <c r="BPK430" s="1420"/>
      <c r="BPL430" s="1420"/>
      <c r="BPM430" s="1420"/>
      <c r="BPN430" s="1420"/>
      <c r="BPO430" s="1420"/>
      <c r="BPP430" s="1420"/>
      <c r="BPQ430" s="1420"/>
      <c r="BPR430" s="1420"/>
      <c r="BPS430" s="1420"/>
      <c r="BPT430" s="1420"/>
      <c r="BPU430" s="1420"/>
      <c r="BPV430" s="1420"/>
      <c r="BPW430" s="1420"/>
      <c r="BPX430" s="1420"/>
      <c r="BPY430" s="1420"/>
      <c r="BPZ430" s="1420"/>
      <c r="BQA430" s="1420"/>
      <c r="BQB430" s="1420"/>
      <c r="BQC430" s="1420"/>
      <c r="BQD430" s="1420"/>
      <c r="BQE430" s="1420"/>
      <c r="BQF430" s="1420"/>
      <c r="BQG430" s="1420"/>
      <c r="BQH430" s="1420"/>
      <c r="BQI430" s="1420"/>
      <c r="BQJ430" s="1420"/>
      <c r="BQK430" s="1420"/>
      <c r="BQL430" s="1420"/>
      <c r="BQM430" s="1420"/>
      <c r="BQN430" s="1420"/>
      <c r="BQO430" s="1420"/>
      <c r="BQP430" s="1420"/>
      <c r="BQQ430" s="1420"/>
      <c r="BQR430" s="1420"/>
      <c r="BQS430" s="1420"/>
      <c r="BQT430" s="1420"/>
      <c r="BQU430" s="1420"/>
      <c r="BQV430" s="1420"/>
      <c r="BQW430" s="1420"/>
      <c r="BQX430" s="1420"/>
      <c r="BQY430" s="1420"/>
      <c r="BQZ430" s="1420"/>
      <c r="BRA430" s="1420"/>
      <c r="BRB430" s="1420"/>
      <c r="BRC430" s="1420"/>
      <c r="BRD430" s="1420"/>
      <c r="BRE430" s="1420"/>
      <c r="BRF430" s="1420"/>
      <c r="BRG430" s="1420"/>
      <c r="BRH430" s="1420"/>
      <c r="BRI430" s="1420"/>
      <c r="BRJ430" s="1420"/>
      <c r="BRK430" s="1420"/>
      <c r="BRL430" s="1420"/>
      <c r="BRM430" s="1420"/>
      <c r="BRN430" s="1420"/>
      <c r="BRO430" s="1420"/>
      <c r="BRP430" s="1420"/>
      <c r="BRQ430" s="1420"/>
      <c r="BRR430" s="1420"/>
      <c r="BRS430" s="1420"/>
      <c r="BRT430" s="1420"/>
      <c r="BRU430" s="1420"/>
      <c r="BRV430" s="1420"/>
      <c r="BRW430" s="1420"/>
      <c r="BRX430" s="1420"/>
      <c r="BRY430" s="1420"/>
      <c r="BRZ430" s="1420"/>
      <c r="BSA430" s="1420"/>
      <c r="BSB430" s="1420"/>
      <c r="BSC430" s="1420"/>
      <c r="BSD430" s="1420"/>
      <c r="BSE430" s="1420"/>
      <c r="BSF430" s="1420"/>
      <c r="BSG430" s="1420"/>
      <c r="BSH430" s="1420"/>
      <c r="BSI430" s="1420"/>
      <c r="BSJ430" s="1420"/>
      <c r="BSK430" s="1420"/>
      <c r="BSL430" s="1420"/>
      <c r="BSM430" s="1420"/>
      <c r="BSN430" s="1420"/>
      <c r="BSO430" s="1420"/>
      <c r="BSP430" s="1420"/>
      <c r="BSQ430" s="1420"/>
      <c r="BSR430" s="1420"/>
      <c r="BSS430" s="1420"/>
      <c r="BST430" s="1420"/>
      <c r="BSU430" s="1420"/>
      <c r="BSV430" s="1420"/>
      <c r="BSW430" s="1420"/>
      <c r="BSX430" s="1420"/>
      <c r="BSY430" s="1420"/>
      <c r="BSZ430" s="1420"/>
      <c r="BTA430" s="1420"/>
      <c r="BTB430" s="1420"/>
      <c r="BTC430" s="1420"/>
      <c r="BTD430" s="1420"/>
      <c r="BTE430" s="1420"/>
      <c r="BTF430" s="1420"/>
      <c r="BTG430" s="1420"/>
      <c r="BTH430" s="1420"/>
      <c r="BTI430" s="1420"/>
      <c r="BTJ430" s="1420"/>
      <c r="BTK430" s="1420"/>
      <c r="BTL430" s="1420"/>
      <c r="BTM430" s="1420"/>
      <c r="BTN430" s="1420"/>
      <c r="BTO430" s="1420"/>
      <c r="BTP430" s="1420"/>
      <c r="BTQ430" s="1420"/>
      <c r="BTR430" s="1420"/>
      <c r="BTS430" s="1420"/>
      <c r="BTT430" s="1420"/>
      <c r="BTU430" s="1420"/>
      <c r="BTV430" s="1420"/>
      <c r="BTW430" s="1420"/>
      <c r="BTX430" s="1420"/>
      <c r="BTY430" s="1420"/>
      <c r="BTZ430" s="1420"/>
      <c r="BUA430" s="1420"/>
      <c r="BUB430" s="1420"/>
      <c r="BUC430" s="1420"/>
      <c r="BUD430" s="1420"/>
      <c r="BUE430" s="1420"/>
      <c r="BUF430" s="1420"/>
      <c r="BUG430" s="1420"/>
      <c r="BUH430" s="1420"/>
      <c r="BUI430" s="1420"/>
      <c r="BUJ430" s="1420"/>
      <c r="BUK430" s="1420"/>
      <c r="BUL430" s="1420"/>
      <c r="BUM430" s="1420"/>
      <c r="BUN430" s="1420"/>
      <c r="BUO430" s="1420"/>
      <c r="BUP430" s="1420"/>
      <c r="BUQ430" s="1420"/>
      <c r="BUR430" s="1420"/>
      <c r="BUS430" s="1420"/>
      <c r="BUT430" s="1420"/>
      <c r="BUU430" s="1420"/>
      <c r="BUV430" s="1420"/>
      <c r="BUW430" s="1420"/>
      <c r="BUX430" s="1420"/>
      <c r="BUY430" s="1420"/>
      <c r="BUZ430" s="1420"/>
      <c r="BVA430" s="1420"/>
      <c r="BVB430" s="1420"/>
      <c r="BVC430" s="1420"/>
      <c r="BVD430" s="1420"/>
      <c r="BVE430" s="1420"/>
      <c r="BVF430" s="1420"/>
      <c r="BVG430" s="1420"/>
      <c r="BVH430" s="1420"/>
      <c r="BVI430" s="1420"/>
      <c r="BVJ430" s="1420"/>
      <c r="BVK430" s="1420"/>
      <c r="BVL430" s="1420"/>
      <c r="BVM430" s="1420"/>
      <c r="BVN430" s="1420"/>
      <c r="BVO430" s="1420"/>
      <c r="BVP430" s="1420"/>
      <c r="BVQ430" s="1420"/>
      <c r="BVR430" s="1420"/>
      <c r="BVS430" s="1420"/>
      <c r="BVT430" s="1420"/>
      <c r="BVU430" s="1420"/>
      <c r="BVV430" s="1420"/>
      <c r="BVW430" s="1420"/>
      <c r="BVX430" s="1420"/>
      <c r="BVY430" s="1420"/>
      <c r="BVZ430" s="1420"/>
      <c r="BWA430" s="1420"/>
      <c r="BWB430" s="1420"/>
      <c r="BWC430" s="1420"/>
      <c r="BWD430" s="1420"/>
      <c r="BWE430" s="1420"/>
      <c r="BWF430" s="1420"/>
      <c r="BWG430" s="1420"/>
      <c r="BWH430" s="1420"/>
      <c r="BWI430" s="1420"/>
      <c r="BWJ430" s="1420"/>
      <c r="BWK430" s="1420"/>
      <c r="BWL430" s="1420"/>
      <c r="BWM430" s="1420"/>
      <c r="BWN430" s="1420"/>
      <c r="BWO430" s="1420"/>
      <c r="BWP430" s="1420"/>
      <c r="BWQ430" s="1420"/>
      <c r="BWR430" s="1420"/>
      <c r="BWS430" s="1420"/>
      <c r="BWT430" s="1420"/>
      <c r="BWU430" s="1420"/>
      <c r="BWV430" s="1420"/>
      <c r="BWW430" s="1420"/>
      <c r="BWX430" s="1420"/>
      <c r="BWY430" s="1420"/>
      <c r="BWZ430" s="1420"/>
      <c r="BXA430" s="1420"/>
      <c r="BXB430" s="1420"/>
      <c r="BXC430" s="1420"/>
      <c r="BXD430" s="1420"/>
      <c r="BXE430" s="1420"/>
      <c r="BXF430" s="1420"/>
      <c r="BXG430" s="1420"/>
      <c r="BXH430" s="1420"/>
      <c r="BXI430" s="1420"/>
      <c r="BXJ430" s="1420"/>
      <c r="BXK430" s="1420"/>
      <c r="BXL430" s="1420"/>
      <c r="BXM430" s="1420"/>
      <c r="BXN430" s="1420"/>
      <c r="BXO430" s="1420"/>
      <c r="BXP430" s="1420"/>
      <c r="BXQ430" s="1420"/>
      <c r="BXR430" s="1420"/>
      <c r="BXS430" s="1420"/>
      <c r="BXT430" s="1420"/>
      <c r="BXU430" s="1420"/>
      <c r="BXV430" s="1420"/>
      <c r="BXW430" s="1420"/>
      <c r="BXX430" s="1420"/>
      <c r="BXY430" s="1420"/>
      <c r="BXZ430" s="1420"/>
      <c r="BYA430" s="1420"/>
      <c r="BYB430" s="1420"/>
      <c r="BYC430" s="1420"/>
      <c r="BYD430" s="1420"/>
      <c r="BYE430" s="1420"/>
      <c r="BYF430" s="1420"/>
      <c r="BYG430" s="1420"/>
      <c r="BYH430" s="1420"/>
      <c r="BYI430" s="1420"/>
      <c r="BYJ430" s="1420"/>
      <c r="BYK430" s="1420"/>
      <c r="BYL430" s="1420"/>
      <c r="BYM430" s="1420"/>
      <c r="BYN430" s="1420"/>
      <c r="BYO430" s="1420"/>
      <c r="BYP430" s="1420"/>
      <c r="BYQ430" s="1420"/>
      <c r="BYR430" s="1420"/>
      <c r="BYS430" s="1420"/>
      <c r="BYT430" s="1420"/>
      <c r="BYU430" s="1420"/>
      <c r="BYV430" s="1420"/>
      <c r="BYW430" s="1420"/>
      <c r="BYX430" s="1420"/>
      <c r="BYY430" s="1420"/>
      <c r="BYZ430" s="1420"/>
      <c r="BZA430" s="1420"/>
      <c r="BZB430" s="1420"/>
      <c r="BZC430" s="1420"/>
      <c r="BZD430" s="1420"/>
      <c r="BZE430" s="1420"/>
      <c r="BZF430" s="1420"/>
      <c r="BZG430" s="1420"/>
      <c r="BZH430" s="1420"/>
      <c r="BZI430" s="1420"/>
      <c r="BZJ430" s="1420"/>
      <c r="BZK430" s="1420"/>
      <c r="BZL430" s="1420"/>
      <c r="BZM430" s="1420"/>
      <c r="BZN430" s="1420"/>
      <c r="BZO430" s="1420"/>
      <c r="BZP430" s="1420"/>
      <c r="BZQ430" s="1420"/>
      <c r="BZR430" s="1420"/>
      <c r="BZS430" s="1420"/>
      <c r="BZT430" s="1420"/>
      <c r="BZU430" s="1420"/>
      <c r="BZV430" s="1420"/>
      <c r="BZW430" s="1420"/>
      <c r="BZX430" s="1420"/>
      <c r="BZY430" s="1420"/>
      <c r="BZZ430" s="1420"/>
      <c r="CAA430" s="1420"/>
      <c r="CAB430" s="1420"/>
      <c r="CAC430" s="1420"/>
      <c r="CAD430" s="1420"/>
      <c r="CAE430" s="1420"/>
      <c r="CAF430" s="1420"/>
      <c r="CAG430" s="1420"/>
      <c r="CAH430" s="1420"/>
      <c r="CAI430" s="1420"/>
      <c r="CAJ430" s="1420"/>
      <c r="CAK430" s="1420"/>
      <c r="CAL430" s="1420"/>
      <c r="CAM430" s="1420"/>
      <c r="CAN430" s="1420"/>
      <c r="CAO430" s="1420"/>
      <c r="CAP430" s="1420"/>
      <c r="CAQ430" s="1420"/>
      <c r="CAR430" s="1420"/>
      <c r="CAS430" s="1420"/>
      <c r="CAT430" s="1420"/>
      <c r="CAU430" s="1420"/>
      <c r="CAV430" s="1420"/>
      <c r="CAW430" s="1420"/>
      <c r="CAX430" s="1420"/>
      <c r="CAY430" s="1420"/>
      <c r="CAZ430" s="1420"/>
      <c r="CBA430" s="1420"/>
      <c r="CBB430" s="1420"/>
      <c r="CBC430" s="1420"/>
      <c r="CBD430" s="1420"/>
      <c r="CBE430" s="1420"/>
      <c r="CBF430" s="1420"/>
      <c r="CBG430" s="1420"/>
      <c r="CBH430" s="1420"/>
      <c r="CBI430" s="1420"/>
      <c r="CBJ430" s="1420"/>
      <c r="CBK430" s="1420"/>
      <c r="CBL430" s="1420"/>
      <c r="CBM430" s="1420"/>
      <c r="CBN430" s="1420"/>
      <c r="CBO430" s="1420"/>
      <c r="CBP430" s="1420"/>
      <c r="CBQ430" s="1420"/>
      <c r="CBR430" s="1420"/>
      <c r="CBS430" s="1420"/>
      <c r="CBT430" s="1420"/>
      <c r="CBU430" s="1420"/>
      <c r="CBV430" s="1420"/>
      <c r="CBW430" s="1420"/>
      <c r="CBX430" s="1420"/>
      <c r="CBY430" s="1420"/>
      <c r="CBZ430" s="1420"/>
      <c r="CCA430" s="1420"/>
      <c r="CCB430" s="1420"/>
      <c r="CCC430" s="1420"/>
      <c r="CCD430" s="1420"/>
      <c r="CCE430" s="1420"/>
      <c r="CCF430" s="1420"/>
      <c r="CCG430" s="1420"/>
      <c r="CCH430" s="1420"/>
      <c r="CCI430" s="1420"/>
      <c r="CCJ430" s="1420"/>
      <c r="CCK430" s="1420"/>
      <c r="CCL430" s="1420"/>
      <c r="CCM430" s="1420"/>
      <c r="CCN430" s="1420"/>
      <c r="CCO430" s="1420"/>
      <c r="CCP430" s="1420"/>
      <c r="CCQ430" s="1420"/>
      <c r="CCR430" s="1420"/>
      <c r="CCS430" s="1420"/>
      <c r="CCT430" s="1420"/>
      <c r="CCU430" s="1420"/>
      <c r="CCV430" s="1420"/>
      <c r="CCW430" s="1420"/>
      <c r="CCX430" s="1420"/>
      <c r="CCY430" s="1420"/>
      <c r="CCZ430" s="1420"/>
      <c r="CDA430" s="1420"/>
      <c r="CDB430" s="1420"/>
      <c r="CDC430" s="1420"/>
      <c r="CDD430" s="1420"/>
      <c r="CDE430" s="1420"/>
      <c r="CDF430" s="1420"/>
      <c r="CDG430" s="1420"/>
      <c r="CDH430" s="1420"/>
      <c r="CDI430" s="1420"/>
      <c r="CDJ430" s="1420"/>
      <c r="CDK430" s="1420"/>
      <c r="CDL430" s="1420"/>
      <c r="CDM430" s="1420"/>
      <c r="CDN430" s="1420"/>
      <c r="CDO430" s="1420"/>
      <c r="CDP430" s="1420"/>
      <c r="CDQ430" s="1420"/>
      <c r="CDR430" s="1420"/>
      <c r="CDS430" s="1420"/>
      <c r="CDT430" s="1420"/>
      <c r="CDU430" s="1420"/>
      <c r="CDV430" s="1420"/>
      <c r="CDW430" s="1420"/>
      <c r="CDX430" s="1420"/>
      <c r="CDY430" s="1420"/>
      <c r="CDZ430" s="1420"/>
      <c r="CEA430" s="1420"/>
      <c r="CEB430" s="1420"/>
      <c r="CEC430" s="1420"/>
      <c r="CED430" s="1420"/>
      <c r="CEE430" s="1420"/>
      <c r="CEF430" s="1420"/>
      <c r="CEG430" s="1420"/>
      <c r="CEH430" s="1420"/>
      <c r="CEI430" s="1420"/>
      <c r="CEJ430" s="1420"/>
      <c r="CEK430" s="1420"/>
      <c r="CEL430" s="1420"/>
      <c r="CEM430" s="1420"/>
      <c r="CEN430" s="1420"/>
      <c r="CEO430" s="1420"/>
      <c r="CEP430" s="1420"/>
      <c r="CEQ430" s="1420"/>
      <c r="CER430" s="1420"/>
      <c r="CES430" s="1420"/>
      <c r="CET430" s="1420"/>
      <c r="CEU430" s="1420"/>
      <c r="CEV430" s="1420"/>
      <c r="CEW430" s="1420"/>
      <c r="CEX430" s="1420"/>
      <c r="CEY430" s="1420"/>
      <c r="CEZ430" s="1420"/>
      <c r="CFA430" s="1420"/>
      <c r="CFB430" s="1420"/>
      <c r="CFC430" s="1420"/>
      <c r="CFD430" s="1420"/>
      <c r="CFE430" s="1420"/>
      <c r="CFF430" s="1420"/>
      <c r="CFG430" s="1420"/>
      <c r="CFH430" s="1420"/>
      <c r="CFI430" s="1420"/>
      <c r="CFJ430" s="1420"/>
      <c r="CFK430" s="1420"/>
      <c r="CFL430" s="1420"/>
      <c r="CFM430" s="1420"/>
      <c r="CFN430" s="1420"/>
      <c r="CFO430" s="1420"/>
      <c r="CFP430" s="1420"/>
      <c r="CFQ430" s="1420"/>
      <c r="CFR430" s="1420"/>
      <c r="CFS430" s="1420"/>
      <c r="CFT430" s="1420"/>
      <c r="CFU430" s="1420"/>
      <c r="CFV430" s="1420"/>
      <c r="CFW430" s="1420"/>
      <c r="CFX430" s="1420"/>
      <c r="CFY430" s="1420"/>
      <c r="CFZ430" s="1420"/>
      <c r="CGA430" s="1420"/>
      <c r="CGB430" s="1420"/>
      <c r="CGC430" s="1420"/>
      <c r="CGD430" s="1420"/>
      <c r="CGE430" s="1420"/>
      <c r="CGF430" s="1420"/>
      <c r="CGG430" s="1420"/>
      <c r="CGH430" s="1420"/>
      <c r="CGI430" s="1420"/>
      <c r="CGJ430" s="1420"/>
      <c r="CGK430" s="1420"/>
      <c r="CGL430" s="1420"/>
      <c r="CGM430" s="1420"/>
      <c r="CGN430" s="1420"/>
      <c r="CGO430" s="1420"/>
      <c r="CGP430" s="1420"/>
      <c r="CGQ430" s="1420"/>
      <c r="CGR430" s="1420"/>
      <c r="CGS430" s="1420"/>
      <c r="CGT430" s="1420"/>
      <c r="CGU430" s="1420"/>
      <c r="CGV430" s="1420"/>
      <c r="CGW430" s="1420"/>
      <c r="CGX430" s="1420"/>
      <c r="CGY430" s="1420"/>
      <c r="CGZ430" s="1420"/>
      <c r="CHA430" s="1420"/>
      <c r="CHB430" s="1420"/>
      <c r="CHC430" s="1420"/>
      <c r="CHD430" s="1420"/>
      <c r="CHE430" s="1420"/>
      <c r="CHF430" s="1420"/>
      <c r="CHG430" s="1420"/>
      <c r="CHH430" s="1420"/>
      <c r="CHI430" s="1420"/>
      <c r="CHJ430" s="1420"/>
      <c r="CHK430" s="1420"/>
      <c r="CHL430" s="1420"/>
      <c r="CHM430" s="1420"/>
      <c r="CHN430" s="1420"/>
      <c r="CHO430" s="1420"/>
      <c r="CHP430" s="1420"/>
      <c r="CHQ430" s="1420"/>
      <c r="CHR430" s="1420"/>
      <c r="CHS430" s="1420"/>
      <c r="CHT430" s="1420"/>
      <c r="CHU430" s="1420"/>
      <c r="CHV430" s="1420"/>
      <c r="CHW430" s="1420"/>
      <c r="CHX430" s="1420"/>
      <c r="CHY430" s="1420"/>
      <c r="CHZ430" s="1420"/>
      <c r="CIA430" s="1420"/>
      <c r="CIB430" s="1420"/>
      <c r="CIC430" s="1420"/>
      <c r="CID430" s="1420"/>
      <c r="CIE430" s="1420"/>
      <c r="CIF430" s="1420"/>
      <c r="CIG430" s="1420"/>
      <c r="CIH430" s="1420"/>
      <c r="CII430" s="1420"/>
      <c r="CIJ430" s="1420"/>
      <c r="CIK430" s="1420"/>
      <c r="CIL430" s="1420"/>
      <c r="CIM430" s="1420"/>
      <c r="CIN430" s="1420"/>
      <c r="CIO430" s="1420"/>
      <c r="CIP430" s="1420"/>
      <c r="CIQ430" s="1420"/>
      <c r="CIR430" s="1420"/>
      <c r="CIS430" s="1420"/>
      <c r="CIT430" s="1420"/>
      <c r="CIU430" s="1420"/>
      <c r="CIV430" s="1420"/>
      <c r="CIW430" s="1420"/>
      <c r="CIX430" s="1420"/>
      <c r="CIY430" s="1420"/>
      <c r="CIZ430" s="1420"/>
      <c r="CJA430" s="1420"/>
      <c r="CJB430" s="1420"/>
      <c r="CJC430" s="1420"/>
      <c r="CJD430" s="1420"/>
      <c r="CJE430" s="1420"/>
      <c r="CJF430" s="1420"/>
      <c r="CJG430" s="1420"/>
      <c r="CJH430" s="1420"/>
      <c r="CJI430" s="1420"/>
      <c r="CJJ430" s="1420"/>
      <c r="CJK430" s="1420"/>
      <c r="CJL430" s="1420"/>
      <c r="CJM430" s="1420"/>
      <c r="CJN430" s="1420"/>
      <c r="CJO430" s="1420"/>
      <c r="CJP430" s="1420"/>
      <c r="CJQ430" s="1420"/>
      <c r="CJR430" s="1420"/>
      <c r="CJS430" s="1420"/>
      <c r="CJT430" s="1420"/>
      <c r="CJU430" s="1420"/>
      <c r="CJV430" s="1420"/>
      <c r="CJW430" s="1420"/>
      <c r="CJX430" s="1420"/>
      <c r="CJY430" s="1420"/>
      <c r="CJZ430" s="1420"/>
      <c r="CKA430" s="1420"/>
      <c r="CKB430" s="1420"/>
      <c r="CKC430" s="1420"/>
      <c r="CKD430" s="1420"/>
      <c r="CKE430" s="1420"/>
      <c r="CKF430" s="1420"/>
      <c r="CKG430" s="1420"/>
      <c r="CKH430" s="1420"/>
      <c r="CKI430" s="1420"/>
      <c r="CKJ430" s="1420"/>
      <c r="CKK430" s="1420"/>
      <c r="CKL430" s="1420"/>
      <c r="CKM430" s="1420"/>
      <c r="CKN430" s="1420"/>
      <c r="CKO430" s="1420"/>
      <c r="CKP430" s="1420"/>
      <c r="CKQ430" s="1420"/>
      <c r="CKR430" s="1420"/>
      <c r="CKS430" s="1420"/>
      <c r="CKT430" s="1420"/>
      <c r="CKU430" s="1420"/>
      <c r="CKV430" s="1420"/>
      <c r="CKW430" s="1420"/>
      <c r="CKX430" s="1420"/>
      <c r="CKY430" s="1420"/>
      <c r="CKZ430" s="1420"/>
      <c r="CLA430" s="1420"/>
      <c r="CLB430" s="1420"/>
      <c r="CLC430" s="1420"/>
      <c r="CLD430" s="1420"/>
      <c r="CLE430" s="1420"/>
      <c r="CLF430" s="1420"/>
      <c r="CLG430" s="1420"/>
      <c r="CLH430" s="1420"/>
      <c r="CLI430" s="1420"/>
      <c r="CLJ430" s="1420"/>
      <c r="CLK430" s="1420"/>
      <c r="CLL430" s="1420"/>
      <c r="CLM430" s="1420"/>
      <c r="CLN430" s="1420"/>
      <c r="CLO430" s="1420"/>
      <c r="CLP430" s="1420"/>
      <c r="CLQ430" s="1420"/>
      <c r="CLR430" s="1420"/>
      <c r="CLS430" s="1420"/>
      <c r="CLT430" s="1420"/>
      <c r="CLU430" s="1420"/>
      <c r="CLV430" s="1420"/>
      <c r="CLW430" s="1420"/>
      <c r="CLX430" s="1420"/>
      <c r="CLY430" s="1420"/>
      <c r="CLZ430" s="1420"/>
      <c r="CMA430" s="1420"/>
      <c r="CMB430" s="1420"/>
      <c r="CMC430" s="1420"/>
      <c r="CMD430" s="1420"/>
      <c r="CME430" s="1420"/>
      <c r="CMF430" s="1420"/>
      <c r="CMG430" s="1420"/>
      <c r="CMH430" s="1420"/>
      <c r="CMI430" s="1420"/>
      <c r="CMJ430" s="1420"/>
      <c r="CMK430" s="1420"/>
      <c r="CML430" s="1420"/>
      <c r="CMM430" s="1420"/>
      <c r="CMN430" s="1420"/>
      <c r="CMO430" s="1420"/>
      <c r="CMP430" s="1420"/>
      <c r="CMQ430" s="1420"/>
      <c r="CMR430" s="1420"/>
      <c r="CMS430" s="1420"/>
      <c r="CMT430" s="1420"/>
      <c r="CMU430" s="1420"/>
      <c r="CMV430" s="1420"/>
      <c r="CMW430" s="1420"/>
      <c r="CMX430" s="1420"/>
      <c r="CMY430" s="1420"/>
      <c r="CMZ430" s="1420"/>
      <c r="CNA430" s="1420"/>
      <c r="CNB430" s="1420"/>
      <c r="CNC430" s="1420"/>
      <c r="CND430" s="1420"/>
      <c r="CNE430" s="1420"/>
      <c r="CNF430" s="1420"/>
      <c r="CNG430" s="1420"/>
      <c r="CNH430" s="1420"/>
      <c r="CNI430" s="1420"/>
      <c r="CNJ430" s="1420"/>
      <c r="CNK430" s="1420"/>
      <c r="CNL430" s="1420"/>
      <c r="CNM430" s="1420"/>
      <c r="CNN430" s="1420"/>
      <c r="CNO430" s="1420"/>
      <c r="CNP430" s="1420"/>
      <c r="CNQ430" s="1420"/>
      <c r="CNR430" s="1420"/>
      <c r="CNS430" s="1420"/>
      <c r="CNT430" s="1420"/>
      <c r="CNU430" s="1420"/>
      <c r="CNV430" s="1420"/>
      <c r="CNW430" s="1420"/>
      <c r="CNX430" s="1420"/>
      <c r="CNY430" s="1420"/>
      <c r="CNZ430" s="1420"/>
      <c r="COA430" s="1420"/>
      <c r="COB430" s="1420"/>
      <c r="COC430" s="1420"/>
      <c r="COD430" s="1420"/>
      <c r="COE430" s="1420"/>
      <c r="COF430" s="1420"/>
      <c r="COG430" s="1420"/>
      <c r="COH430" s="1420"/>
      <c r="COI430" s="1420"/>
      <c r="COJ430" s="1420"/>
      <c r="COK430" s="1420"/>
      <c r="COL430" s="1420"/>
      <c r="COM430" s="1420"/>
      <c r="CON430" s="1420"/>
      <c r="COO430" s="1420"/>
      <c r="COP430" s="1420"/>
      <c r="COQ430" s="1420"/>
      <c r="COR430" s="1420"/>
      <c r="COS430" s="1420"/>
      <c r="COT430" s="1420"/>
      <c r="COU430" s="1420"/>
      <c r="COV430" s="1420"/>
      <c r="COW430" s="1420"/>
      <c r="COX430" s="1420"/>
      <c r="COY430" s="1420"/>
      <c r="COZ430" s="1420"/>
      <c r="CPA430" s="1420"/>
      <c r="CPB430" s="1420"/>
      <c r="CPC430" s="1420"/>
      <c r="CPD430" s="1420"/>
      <c r="CPE430" s="1420"/>
      <c r="CPF430" s="1420"/>
      <c r="CPG430" s="1420"/>
      <c r="CPH430" s="1420"/>
      <c r="CPI430" s="1420"/>
      <c r="CPJ430" s="1420"/>
      <c r="CPK430" s="1420"/>
      <c r="CPL430" s="1420"/>
      <c r="CPM430" s="1420"/>
      <c r="CPN430" s="1420"/>
      <c r="CPO430" s="1420"/>
      <c r="CPP430" s="1420"/>
      <c r="CPQ430" s="1420"/>
      <c r="CPR430" s="1420"/>
      <c r="CPS430" s="1420"/>
      <c r="CPT430" s="1420"/>
      <c r="CPU430" s="1420"/>
      <c r="CPV430" s="1420"/>
      <c r="CPW430" s="1420"/>
      <c r="CPX430" s="1420"/>
      <c r="CPY430" s="1420"/>
      <c r="CPZ430" s="1420"/>
      <c r="CQA430" s="1420"/>
      <c r="CQB430" s="1420"/>
      <c r="CQC430" s="1420"/>
      <c r="CQD430" s="1420"/>
      <c r="CQE430" s="1420"/>
      <c r="CQF430" s="1420"/>
      <c r="CQG430" s="1420"/>
      <c r="CQH430" s="1420"/>
      <c r="CQI430" s="1420"/>
      <c r="CQJ430" s="1420"/>
      <c r="CQK430" s="1420"/>
      <c r="CQL430" s="1420"/>
      <c r="CQM430" s="1420"/>
      <c r="CQN430" s="1420"/>
      <c r="CQO430" s="1420"/>
      <c r="CQP430" s="1420"/>
      <c r="CQQ430" s="1420"/>
      <c r="CQR430" s="1420"/>
      <c r="CQS430" s="1420"/>
      <c r="CQT430" s="1420"/>
      <c r="CQU430" s="1420"/>
      <c r="CQV430" s="1420"/>
      <c r="CQW430" s="1420"/>
      <c r="CQX430" s="1420"/>
      <c r="CQY430" s="1420"/>
      <c r="CQZ430" s="1420"/>
      <c r="CRA430" s="1420"/>
      <c r="CRB430" s="1420"/>
      <c r="CRC430" s="1420"/>
      <c r="CRD430" s="1420"/>
      <c r="CRE430" s="1420"/>
      <c r="CRF430" s="1420"/>
      <c r="CRG430" s="1420"/>
      <c r="CRH430" s="1420"/>
      <c r="CRI430" s="1420"/>
      <c r="CRJ430" s="1420"/>
      <c r="CRK430" s="1420"/>
      <c r="CRL430" s="1420"/>
      <c r="CRM430" s="1420"/>
      <c r="CRN430" s="1420"/>
      <c r="CRO430" s="1420"/>
      <c r="CRP430" s="1420"/>
      <c r="CRQ430" s="1420"/>
      <c r="CRR430" s="1420"/>
      <c r="CRS430" s="1420"/>
      <c r="CRT430" s="1420"/>
      <c r="CRU430" s="1420"/>
      <c r="CRV430" s="1420"/>
      <c r="CRW430" s="1420"/>
      <c r="CRX430" s="1420"/>
      <c r="CRY430" s="1420"/>
      <c r="CRZ430" s="1420"/>
      <c r="CSA430" s="1420"/>
      <c r="CSB430" s="1420"/>
      <c r="CSC430" s="1420"/>
      <c r="CSD430" s="1420"/>
      <c r="CSE430" s="1420"/>
      <c r="CSF430" s="1420"/>
      <c r="CSG430" s="1420"/>
      <c r="CSH430" s="1420"/>
      <c r="CSI430" s="1420"/>
      <c r="CSJ430" s="1420"/>
      <c r="CSK430" s="1420"/>
      <c r="CSL430" s="1420"/>
      <c r="CSM430" s="1420"/>
      <c r="CSN430" s="1420"/>
      <c r="CSO430" s="1420"/>
      <c r="CSP430" s="1420"/>
      <c r="CSQ430" s="1420"/>
      <c r="CSR430" s="1420"/>
      <c r="CSS430" s="1420"/>
      <c r="CST430" s="1420"/>
      <c r="CSU430" s="1420"/>
      <c r="CSV430" s="1420"/>
      <c r="CSW430" s="1420"/>
      <c r="CSX430" s="1420"/>
      <c r="CSY430" s="1420"/>
      <c r="CSZ430" s="1420"/>
      <c r="CTA430" s="1420"/>
      <c r="CTB430" s="1420"/>
      <c r="CTC430" s="1420"/>
      <c r="CTD430" s="1420"/>
      <c r="CTE430" s="1420"/>
      <c r="CTF430" s="1420"/>
      <c r="CTG430" s="1420"/>
      <c r="CTH430" s="1420"/>
      <c r="CTI430" s="1420"/>
      <c r="CTJ430" s="1420"/>
      <c r="CTK430" s="1420"/>
      <c r="CTL430" s="1420"/>
      <c r="CTM430" s="1420"/>
      <c r="CTN430" s="1420"/>
      <c r="CTO430" s="1420"/>
      <c r="CTP430" s="1420"/>
      <c r="CTQ430" s="1420"/>
      <c r="CTR430" s="1420"/>
      <c r="CTS430" s="1420"/>
      <c r="CTT430" s="1420"/>
      <c r="CTU430" s="1420"/>
      <c r="CTV430" s="1420"/>
      <c r="CTW430" s="1420"/>
      <c r="CTX430" s="1420"/>
      <c r="CTY430" s="1420"/>
      <c r="CTZ430" s="1420"/>
      <c r="CUA430" s="1420"/>
      <c r="CUB430" s="1420"/>
      <c r="CUC430" s="1420"/>
      <c r="CUD430" s="1420"/>
      <c r="CUE430" s="1420"/>
      <c r="CUF430" s="1420"/>
      <c r="CUG430" s="1420"/>
      <c r="CUH430" s="1420"/>
      <c r="CUI430" s="1420"/>
      <c r="CUJ430" s="1420"/>
      <c r="CUK430" s="1420"/>
      <c r="CUL430" s="1420"/>
      <c r="CUM430" s="1420"/>
      <c r="CUN430" s="1420"/>
      <c r="CUO430" s="1420"/>
      <c r="CUP430" s="1420"/>
      <c r="CUQ430" s="1420"/>
      <c r="CUR430" s="1420"/>
      <c r="CUS430" s="1420"/>
      <c r="CUT430" s="1420"/>
      <c r="CUU430" s="1420"/>
      <c r="CUV430" s="1420"/>
      <c r="CUW430" s="1420"/>
      <c r="CUX430" s="1420"/>
      <c r="CUY430" s="1420"/>
      <c r="CUZ430" s="1420"/>
      <c r="CVA430" s="1420"/>
      <c r="CVB430" s="1420"/>
      <c r="CVC430" s="1420"/>
      <c r="CVD430" s="1420"/>
      <c r="CVE430" s="1420"/>
      <c r="CVF430" s="1420"/>
      <c r="CVG430" s="1420"/>
      <c r="CVH430" s="1420"/>
      <c r="CVI430" s="1420"/>
      <c r="CVJ430" s="1420"/>
      <c r="CVK430" s="1420"/>
      <c r="CVL430" s="1420"/>
      <c r="CVM430" s="1420"/>
      <c r="CVN430" s="1420"/>
      <c r="CVO430" s="1420"/>
      <c r="CVP430" s="1420"/>
      <c r="CVQ430" s="1420"/>
      <c r="CVR430" s="1420"/>
      <c r="CVS430" s="1420"/>
      <c r="CVT430" s="1420"/>
      <c r="CVU430" s="1420"/>
      <c r="CVV430" s="1420"/>
      <c r="CVW430" s="1420"/>
      <c r="CVX430" s="1420"/>
      <c r="CVY430" s="1420"/>
      <c r="CVZ430" s="1420"/>
      <c r="CWA430" s="1420"/>
      <c r="CWB430" s="1420"/>
      <c r="CWC430" s="1420"/>
      <c r="CWD430" s="1420"/>
      <c r="CWE430" s="1420"/>
      <c r="CWF430" s="1420"/>
      <c r="CWG430" s="1420"/>
      <c r="CWH430" s="1420"/>
      <c r="CWI430" s="1420"/>
      <c r="CWJ430" s="1420"/>
      <c r="CWK430" s="1420"/>
      <c r="CWL430" s="1420"/>
      <c r="CWM430" s="1420"/>
      <c r="CWN430" s="1420"/>
      <c r="CWO430" s="1420"/>
      <c r="CWP430" s="1420"/>
      <c r="CWQ430" s="1420"/>
      <c r="CWR430" s="1420"/>
      <c r="CWS430" s="1420"/>
      <c r="CWT430" s="1420"/>
      <c r="CWU430" s="1420"/>
      <c r="CWV430" s="1420"/>
      <c r="CWW430" s="1420"/>
      <c r="CWX430" s="1420"/>
      <c r="CWY430" s="1420"/>
      <c r="CWZ430" s="1420"/>
      <c r="CXA430" s="1420"/>
      <c r="CXB430" s="1420"/>
      <c r="CXC430" s="1420"/>
      <c r="CXD430" s="1420"/>
      <c r="CXE430" s="1420"/>
      <c r="CXF430" s="1420"/>
      <c r="CXG430" s="1420"/>
      <c r="CXH430" s="1420"/>
      <c r="CXI430" s="1420"/>
      <c r="CXJ430" s="1420"/>
      <c r="CXK430" s="1420"/>
      <c r="CXL430" s="1420"/>
      <c r="CXM430" s="1420"/>
      <c r="CXN430" s="1420"/>
      <c r="CXO430" s="1420"/>
      <c r="CXP430" s="1420"/>
      <c r="CXQ430" s="1420"/>
      <c r="CXR430" s="1420"/>
      <c r="CXS430" s="1420"/>
      <c r="CXT430" s="1420"/>
      <c r="CXU430" s="1420"/>
      <c r="CXV430" s="1420"/>
      <c r="CXW430" s="1420"/>
      <c r="CXX430" s="1420"/>
      <c r="CXY430" s="1420"/>
      <c r="CXZ430" s="1420"/>
      <c r="CYA430" s="1420"/>
      <c r="CYB430" s="1420"/>
      <c r="CYC430" s="1420"/>
      <c r="CYD430" s="1420"/>
      <c r="CYE430" s="1420"/>
      <c r="CYF430" s="1420"/>
      <c r="CYG430" s="1420"/>
      <c r="CYH430" s="1420"/>
      <c r="CYI430" s="1420"/>
      <c r="CYJ430" s="1420"/>
      <c r="CYK430" s="1420"/>
      <c r="CYL430" s="1420"/>
      <c r="CYM430" s="1420"/>
      <c r="CYN430" s="1420"/>
      <c r="CYO430" s="1420"/>
      <c r="CYP430" s="1420"/>
      <c r="CYQ430" s="1420"/>
      <c r="CYR430" s="1420"/>
      <c r="CYS430" s="1420"/>
      <c r="CYT430" s="1420"/>
      <c r="CYU430" s="1420"/>
      <c r="CYV430" s="1420"/>
      <c r="CYW430" s="1420"/>
      <c r="CYX430" s="1420"/>
      <c r="CYY430" s="1420"/>
      <c r="CYZ430" s="1420"/>
      <c r="CZA430" s="1420"/>
      <c r="CZB430" s="1420"/>
      <c r="CZC430" s="1420"/>
      <c r="CZD430" s="1420"/>
      <c r="CZE430" s="1420"/>
      <c r="CZF430" s="1420"/>
      <c r="CZG430" s="1420"/>
      <c r="CZH430" s="1420"/>
      <c r="CZI430" s="1420"/>
      <c r="CZJ430" s="1420"/>
      <c r="CZK430" s="1420"/>
      <c r="CZL430" s="1420"/>
      <c r="CZM430" s="1420"/>
      <c r="CZN430" s="1420"/>
      <c r="CZO430" s="1420"/>
      <c r="CZP430" s="1420"/>
      <c r="CZQ430" s="1420"/>
      <c r="CZR430" s="1420"/>
      <c r="CZS430" s="1420"/>
      <c r="CZT430" s="1420"/>
      <c r="CZU430" s="1420"/>
      <c r="CZV430" s="1420"/>
      <c r="CZW430" s="1420"/>
      <c r="CZX430" s="1420"/>
      <c r="CZY430" s="1420"/>
      <c r="CZZ430" s="1420"/>
      <c r="DAA430" s="1420"/>
      <c r="DAB430" s="1420"/>
      <c r="DAC430" s="1420"/>
      <c r="DAD430" s="1420"/>
      <c r="DAE430" s="1420"/>
      <c r="DAF430" s="1420"/>
      <c r="DAG430" s="1420"/>
      <c r="DAH430" s="1420"/>
      <c r="DAI430" s="1420"/>
      <c r="DAJ430" s="1420"/>
      <c r="DAK430" s="1420"/>
      <c r="DAL430" s="1420"/>
      <c r="DAM430" s="1420"/>
      <c r="DAN430" s="1420"/>
      <c r="DAO430" s="1420"/>
      <c r="DAP430" s="1420"/>
      <c r="DAQ430" s="1420"/>
      <c r="DAR430" s="1420"/>
      <c r="DAS430" s="1420"/>
      <c r="DAT430" s="1420"/>
      <c r="DAU430" s="1420"/>
      <c r="DAV430" s="1420"/>
      <c r="DAW430" s="1420"/>
      <c r="DAX430" s="1420"/>
      <c r="DAY430" s="1420"/>
      <c r="DAZ430" s="1420"/>
      <c r="DBA430" s="1420"/>
      <c r="DBB430" s="1420"/>
      <c r="DBC430" s="1420"/>
      <c r="DBD430" s="1420"/>
      <c r="DBE430" s="1420"/>
      <c r="DBF430" s="1420"/>
      <c r="DBG430" s="1420"/>
      <c r="DBH430" s="1420"/>
      <c r="DBI430" s="1420"/>
      <c r="DBJ430" s="1420"/>
      <c r="DBK430" s="1420"/>
      <c r="DBL430" s="1420"/>
      <c r="DBM430" s="1420"/>
      <c r="DBN430" s="1420"/>
      <c r="DBO430" s="1420"/>
      <c r="DBP430" s="1420"/>
      <c r="DBQ430" s="1420"/>
      <c r="DBR430" s="1420"/>
      <c r="DBS430" s="1420"/>
      <c r="DBT430" s="1420"/>
      <c r="DBU430" s="1420"/>
      <c r="DBV430" s="1420"/>
      <c r="DBW430" s="1420"/>
      <c r="DBX430" s="1420"/>
      <c r="DBY430" s="1420"/>
      <c r="DBZ430" s="1420"/>
      <c r="DCA430" s="1420"/>
      <c r="DCB430" s="1420"/>
      <c r="DCC430" s="1420"/>
      <c r="DCD430" s="1420"/>
      <c r="DCE430" s="1420"/>
      <c r="DCF430" s="1420"/>
      <c r="DCG430" s="1420"/>
      <c r="DCH430" s="1420"/>
      <c r="DCI430" s="1420"/>
      <c r="DCJ430" s="1420"/>
      <c r="DCK430" s="1420"/>
      <c r="DCL430" s="1420"/>
      <c r="DCM430" s="1420"/>
      <c r="DCN430" s="1420"/>
      <c r="DCO430" s="1420"/>
      <c r="DCP430" s="1420"/>
      <c r="DCQ430" s="1420"/>
      <c r="DCR430" s="1420"/>
      <c r="DCS430" s="1420"/>
      <c r="DCT430" s="1420"/>
      <c r="DCU430" s="1420"/>
      <c r="DCV430" s="1420"/>
      <c r="DCW430" s="1420"/>
      <c r="DCX430" s="1420"/>
      <c r="DCY430" s="1420"/>
      <c r="DCZ430" s="1420"/>
      <c r="DDA430" s="1420"/>
      <c r="DDB430" s="1420"/>
      <c r="DDC430" s="1420"/>
      <c r="DDD430" s="1420"/>
      <c r="DDE430" s="1420"/>
      <c r="DDF430" s="1420"/>
      <c r="DDG430" s="1420"/>
      <c r="DDH430" s="1420"/>
      <c r="DDI430" s="1420"/>
      <c r="DDJ430" s="1420"/>
      <c r="DDK430" s="1420"/>
      <c r="DDL430" s="1420"/>
      <c r="DDM430" s="1420"/>
      <c r="DDN430" s="1420"/>
      <c r="DDO430" s="1420"/>
      <c r="DDP430" s="1420"/>
      <c r="DDQ430" s="1420"/>
      <c r="DDR430" s="1420"/>
      <c r="DDS430" s="1420"/>
      <c r="DDT430" s="1420"/>
      <c r="DDU430" s="1420"/>
      <c r="DDV430" s="1420"/>
      <c r="DDW430" s="1420"/>
      <c r="DDX430" s="1420"/>
      <c r="DDY430" s="1420"/>
      <c r="DDZ430" s="1420"/>
      <c r="DEA430" s="1420"/>
      <c r="DEB430" s="1420"/>
      <c r="DEC430" s="1420"/>
      <c r="DED430" s="1420"/>
      <c r="DEE430" s="1420"/>
      <c r="DEF430" s="1420"/>
      <c r="DEG430" s="1420"/>
      <c r="DEH430" s="1420"/>
      <c r="DEI430" s="1420"/>
      <c r="DEJ430" s="1420"/>
      <c r="DEK430" s="1420"/>
      <c r="DEL430" s="1420"/>
      <c r="DEM430" s="1420"/>
      <c r="DEN430" s="1420"/>
      <c r="DEO430" s="1420"/>
      <c r="DEP430" s="1420"/>
      <c r="DEQ430" s="1420"/>
      <c r="DER430" s="1420"/>
      <c r="DES430" s="1420"/>
      <c r="DET430" s="1420"/>
      <c r="DEU430" s="1420"/>
      <c r="DEV430" s="1420"/>
      <c r="DEW430" s="1420"/>
      <c r="DEX430" s="1420"/>
      <c r="DEY430" s="1420"/>
      <c r="DEZ430" s="1420"/>
      <c r="DFA430" s="1420"/>
      <c r="DFB430" s="1420"/>
      <c r="DFC430" s="1420"/>
      <c r="DFD430" s="1420"/>
      <c r="DFE430" s="1420"/>
      <c r="DFF430" s="1420"/>
      <c r="DFG430" s="1420"/>
      <c r="DFH430" s="1420"/>
      <c r="DFI430" s="1420"/>
      <c r="DFJ430" s="1420"/>
      <c r="DFK430" s="1420"/>
      <c r="DFL430" s="1420"/>
      <c r="DFM430" s="1420"/>
      <c r="DFN430" s="1420"/>
      <c r="DFO430" s="1420"/>
      <c r="DFP430" s="1420"/>
      <c r="DFQ430" s="1420"/>
      <c r="DFR430" s="1420"/>
      <c r="DFS430" s="1420"/>
      <c r="DFT430" s="1420"/>
      <c r="DFU430" s="1420"/>
      <c r="DFV430" s="1420"/>
      <c r="DFW430" s="1420"/>
      <c r="DFX430" s="1420"/>
      <c r="DFY430" s="1420"/>
      <c r="DFZ430" s="1420"/>
      <c r="DGA430" s="1420"/>
      <c r="DGB430" s="1420"/>
      <c r="DGC430" s="1420"/>
      <c r="DGD430" s="1420"/>
      <c r="DGE430" s="1420"/>
      <c r="DGF430" s="1420"/>
      <c r="DGG430" s="1420"/>
      <c r="DGH430" s="1420"/>
      <c r="DGI430" s="1420"/>
      <c r="DGJ430" s="1420"/>
      <c r="DGK430" s="1420"/>
      <c r="DGL430" s="1420"/>
      <c r="DGM430" s="1420"/>
      <c r="DGN430" s="1420"/>
      <c r="DGO430" s="1420"/>
      <c r="DGP430" s="1420"/>
      <c r="DGQ430" s="1420"/>
      <c r="DGR430" s="1420"/>
      <c r="DGS430" s="1420"/>
      <c r="DGT430" s="1420"/>
      <c r="DGU430" s="1420"/>
      <c r="DGV430" s="1420"/>
      <c r="DGW430" s="1420"/>
      <c r="DGX430" s="1420"/>
      <c r="DGY430" s="1420"/>
      <c r="DGZ430" s="1420"/>
      <c r="DHA430" s="1420"/>
      <c r="DHB430" s="1420"/>
      <c r="DHC430" s="1420"/>
      <c r="DHD430" s="1420"/>
      <c r="DHE430" s="1420"/>
      <c r="DHF430" s="1420"/>
      <c r="DHG430" s="1420"/>
      <c r="DHH430" s="1420"/>
      <c r="DHI430" s="1420"/>
      <c r="DHJ430" s="1420"/>
      <c r="DHK430" s="1420"/>
      <c r="DHL430" s="1420"/>
      <c r="DHM430" s="1420"/>
      <c r="DHN430" s="1420"/>
      <c r="DHO430" s="1420"/>
      <c r="DHP430" s="1420"/>
      <c r="DHQ430" s="1420"/>
      <c r="DHR430" s="1420"/>
      <c r="DHS430" s="1420"/>
      <c r="DHT430" s="1420"/>
      <c r="DHU430" s="1420"/>
      <c r="DHV430" s="1420"/>
      <c r="DHW430" s="1420"/>
      <c r="DHX430" s="1420"/>
      <c r="DHY430" s="1420"/>
      <c r="DHZ430" s="1420"/>
      <c r="DIA430" s="1420"/>
      <c r="DIB430" s="1420"/>
      <c r="DIC430" s="1420"/>
      <c r="DID430" s="1420"/>
      <c r="DIE430" s="1420"/>
      <c r="DIF430" s="1420"/>
      <c r="DIG430" s="1420"/>
      <c r="DIH430" s="1420"/>
      <c r="DII430" s="1420"/>
      <c r="DIJ430" s="1420"/>
      <c r="DIK430" s="1420"/>
      <c r="DIL430" s="1420"/>
      <c r="DIM430" s="1420"/>
      <c r="DIN430" s="1420"/>
      <c r="DIO430" s="1420"/>
      <c r="DIP430" s="1420"/>
      <c r="DIQ430" s="1420"/>
      <c r="DIR430" s="1420"/>
      <c r="DIS430" s="1420"/>
      <c r="DIT430" s="1420"/>
      <c r="DIU430" s="1420"/>
      <c r="DIV430" s="1420"/>
      <c r="DIW430" s="1420"/>
      <c r="DIX430" s="1420"/>
      <c r="DIY430" s="1420"/>
      <c r="DIZ430" s="1420"/>
      <c r="DJA430" s="1420"/>
      <c r="DJB430" s="1420"/>
      <c r="DJC430" s="1420"/>
      <c r="DJD430" s="1420"/>
      <c r="DJE430" s="1420"/>
      <c r="DJF430" s="1420"/>
      <c r="DJG430" s="1420"/>
      <c r="DJH430" s="1420"/>
      <c r="DJI430" s="1420"/>
      <c r="DJJ430" s="1420"/>
      <c r="DJK430" s="1420"/>
      <c r="DJL430" s="1420"/>
      <c r="DJM430" s="1420"/>
      <c r="DJN430" s="1420"/>
      <c r="DJO430" s="1420"/>
      <c r="DJP430" s="1420"/>
      <c r="DJQ430" s="1420"/>
      <c r="DJR430" s="1420"/>
      <c r="DJS430" s="1420"/>
      <c r="DJT430" s="1420"/>
      <c r="DJU430" s="1420"/>
      <c r="DJV430" s="1420"/>
      <c r="DJW430" s="1420"/>
      <c r="DJX430" s="1420"/>
      <c r="DJY430" s="1420"/>
      <c r="DJZ430" s="1420"/>
      <c r="DKA430" s="1420"/>
      <c r="DKB430" s="1420"/>
      <c r="DKC430" s="1420"/>
      <c r="DKD430" s="1420"/>
      <c r="DKE430" s="1420"/>
      <c r="DKF430" s="1420"/>
      <c r="DKG430" s="1420"/>
      <c r="DKH430" s="1420"/>
      <c r="DKI430" s="1420"/>
      <c r="DKJ430" s="1420"/>
      <c r="DKK430" s="1420"/>
      <c r="DKL430" s="1420"/>
      <c r="DKM430" s="1420"/>
      <c r="DKN430" s="1420"/>
      <c r="DKO430" s="1420"/>
      <c r="DKP430" s="1420"/>
      <c r="DKQ430" s="1420"/>
      <c r="DKR430" s="1420"/>
      <c r="DKS430" s="1420"/>
      <c r="DKT430" s="1420"/>
      <c r="DKU430" s="1420"/>
      <c r="DKV430" s="1420"/>
      <c r="DKW430" s="1420"/>
      <c r="DKX430" s="1420"/>
      <c r="DKY430" s="1420"/>
      <c r="DKZ430" s="1420"/>
      <c r="DLA430" s="1420"/>
      <c r="DLB430" s="1420"/>
      <c r="DLC430" s="1420"/>
      <c r="DLD430" s="1420"/>
      <c r="DLE430" s="1420"/>
      <c r="DLF430" s="1420"/>
      <c r="DLG430" s="1420"/>
      <c r="DLH430" s="1420"/>
      <c r="DLI430" s="1420"/>
      <c r="DLJ430" s="1420"/>
      <c r="DLK430" s="1420"/>
      <c r="DLL430" s="1420"/>
      <c r="DLM430" s="1420"/>
      <c r="DLN430" s="1420"/>
      <c r="DLO430" s="1420"/>
      <c r="DLP430" s="1420"/>
      <c r="DLQ430" s="1420"/>
      <c r="DLR430" s="1420"/>
      <c r="DLS430" s="1420"/>
      <c r="DLT430" s="1420"/>
      <c r="DLU430" s="1420"/>
      <c r="DLV430" s="1420"/>
      <c r="DLW430" s="1420"/>
      <c r="DLX430" s="1420"/>
      <c r="DLY430" s="1420"/>
      <c r="DLZ430" s="1420"/>
      <c r="DMA430" s="1420"/>
      <c r="DMB430" s="1420"/>
      <c r="DMC430" s="1420"/>
      <c r="DMD430" s="1420"/>
      <c r="DME430" s="1420"/>
      <c r="DMF430" s="1420"/>
      <c r="DMG430" s="1420"/>
      <c r="DMH430" s="1420"/>
      <c r="DMI430" s="1420"/>
      <c r="DMJ430" s="1420"/>
      <c r="DMK430" s="1420"/>
      <c r="DML430" s="1420"/>
      <c r="DMM430" s="1420"/>
      <c r="DMN430" s="1420"/>
      <c r="DMO430" s="1420"/>
      <c r="DMP430" s="1420"/>
      <c r="DMQ430" s="1420"/>
      <c r="DMR430" s="1420"/>
      <c r="DMS430" s="1420"/>
      <c r="DMT430" s="1420"/>
      <c r="DMU430" s="1420"/>
      <c r="DMV430" s="1420"/>
      <c r="DMW430" s="1420"/>
      <c r="DMX430" s="1420"/>
      <c r="DMY430" s="1420"/>
      <c r="DMZ430" s="1420"/>
      <c r="DNA430" s="1420"/>
      <c r="DNB430" s="1420"/>
      <c r="DNC430" s="1420"/>
      <c r="DND430" s="1420"/>
      <c r="DNE430" s="1420"/>
      <c r="DNF430" s="1420"/>
      <c r="DNG430" s="1420"/>
      <c r="DNH430" s="1420"/>
      <c r="DNI430" s="1420"/>
      <c r="DNJ430" s="1420"/>
      <c r="DNK430" s="1420"/>
      <c r="DNL430" s="1420"/>
      <c r="DNM430" s="1420"/>
      <c r="DNN430" s="1420"/>
      <c r="DNO430" s="1420"/>
      <c r="DNP430" s="1420"/>
      <c r="DNQ430" s="1420"/>
      <c r="DNR430" s="1420"/>
      <c r="DNS430" s="1420"/>
      <c r="DNT430" s="1420"/>
      <c r="DNU430" s="1420"/>
      <c r="DNV430" s="1420"/>
      <c r="DNW430" s="1420"/>
      <c r="DNX430" s="1420"/>
      <c r="DNY430" s="1420"/>
      <c r="DNZ430" s="1420"/>
      <c r="DOA430" s="1420"/>
      <c r="DOB430" s="1420"/>
      <c r="DOC430" s="1420"/>
      <c r="DOD430" s="1420"/>
      <c r="DOE430" s="1420"/>
      <c r="DOF430" s="1420"/>
      <c r="DOG430" s="1420"/>
      <c r="DOH430" s="1420"/>
      <c r="DOI430" s="1420"/>
      <c r="DOJ430" s="1420"/>
      <c r="DOK430" s="1420"/>
      <c r="DOL430" s="1420"/>
      <c r="DOM430" s="1420"/>
      <c r="DON430" s="1420"/>
      <c r="DOO430" s="1420"/>
      <c r="DOP430" s="1420"/>
      <c r="DOQ430" s="1420"/>
      <c r="DOR430" s="1420"/>
      <c r="DOS430" s="1420"/>
      <c r="DOT430" s="1420"/>
      <c r="DOU430" s="1420"/>
      <c r="DOV430" s="1420"/>
      <c r="DOW430" s="1420"/>
      <c r="DOX430" s="1420"/>
      <c r="DOY430" s="1420"/>
      <c r="DOZ430" s="1420"/>
      <c r="DPA430" s="1420"/>
      <c r="DPB430" s="1420"/>
      <c r="DPC430" s="1420"/>
      <c r="DPD430" s="1420"/>
      <c r="DPE430" s="1420"/>
      <c r="DPF430" s="1420"/>
      <c r="DPG430" s="1420"/>
      <c r="DPH430" s="1420"/>
      <c r="DPI430" s="1420"/>
      <c r="DPJ430" s="1420"/>
      <c r="DPK430" s="1420"/>
      <c r="DPL430" s="1420"/>
      <c r="DPM430" s="1420"/>
      <c r="DPN430" s="1420"/>
      <c r="DPO430" s="1420"/>
      <c r="DPP430" s="1420"/>
      <c r="DPQ430" s="1420"/>
      <c r="DPR430" s="1420"/>
      <c r="DPS430" s="1420"/>
      <c r="DPT430" s="1420"/>
      <c r="DPU430" s="1420"/>
      <c r="DPV430" s="1420"/>
      <c r="DPW430" s="1420"/>
      <c r="DPX430" s="1420"/>
      <c r="DPY430" s="1420"/>
      <c r="DPZ430" s="1420"/>
      <c r="DQA430" s="1420"/>
      <c r="DQB430" s="1420"/>
      <c r="DQC430" s="1420"/>
      <c r="DQD430" s="1420"/>
      <c r="DQE430" s="1420"/>
      <c r="DQF430" s="1420"/>
      <c r="DQG430" s="1420"/>
      <c r="DQH430" s="1420"/>
      <c r="DQI430" s="1420"/>
      <c r="DQJ430" s="1420"/>
      <c r="DQK430" s="1420"/>
      <c r="DQL430" s="1420"/>
      <c r="DQM430" s="1420"/>
      <c r="DQN430" s="1420"/>
      <c r="DQO430" s="1420"/>
      <c r="DQP430" s="1420"/>
      <c r="DQQ430" s="1420"/>
      <c r="DQR430" s="1420"/>
      <c r="DQS430" s="1420"/>
      <c r="DQT430" s="1420"/>
      <c r="DQU430" s="1420"/>
      <c r="DQV430" s="1420"/>
      <c r="DQW430" s="1420"/>
      <c r="DQX430" s="1420"/>
      <c r="DQY430" s="1420"/>
      <c r="DQZ430" s="1420"/>
      <c r="DRA430" s="1420"/>
      <c r="DRB430" s="1420"/>
      <c r="DRC430" s="1420"/>
      <c r="DRD430" s="1420"/>
      <c r="DRE430" s="1420"/>
      <c r="DRF430" s="1420"/>
      <c r="DRG430" s="1420"/>
      <c r="DRH430" s="1420"/>
      <c r="DRI430" s="1420"/>
      <c r="DRJ430" s="1420"/>
      <c r="DRK430" s="1420"/>
      <c r="DRL430" s="1420"/>
      <c r="DRM430" s="1420"/>
      <c r="DRN430" s="1420"/>
      <c r="DRO430" s="1420"/>
      <c r="DRP430" s="1420"/>
      <c r="DRQ430" s="1420"/>
      <c r="DRR430" s="1420"/>
      <c r="DRS430" s="1420"/>
      <c r="DRT430" s="1420"/>
      <c r="DRU430" s="1420"/>
      <c r="DRV430" s="1420"/>
      <c r="DRW430" s="1420"/>
      <c r="DRX430" s="1420"/>
      <c r="DRY430" s="1420"/>
      <c r="DRZ430" s="1420"/>
      <c r="DSA430" s="1420"/>
      <c r="DSB430" s="1420"/>
      <c r="DSC430" s="1420"/>
      <c r="DSD430" s="1420"/>
      <c r="DSE430" s="1420"/>
      <c r="DSF430" s="1420"/>
      <c r="DSG430" s="1420"/>
      <c r="DSH430" s="1420"/>
      <c r="DSI430" s="1420"/>
      <c r="DSJ430" s="1420"/>
      <c r="DSK430" s="1420"/>
      <c r="DSL430" s="1420"/>
      <c r="DSM430" s="1420"/>
      <c r="DSN430" s="1420"/>
      <c r="DSO430" s="1420"/>
      <c r="DSP430" s="1420"/>
      <c r="DSQ430" s="1420"/>
      <c r="DSR430" s="1420"/>
      <c r="DSS430" s="1420"/>
      <c r="DST430" s="1420"/>
      <c r="DSU430" s="1420"/>
      <c r="DSV430" s="1420"/>
      <c r="DSW430" s="1420"/>
      <c r="DSX430" s="1420"/>
      <c r="DSY430" s="1420"/>
      <c r="DSZ430" s="1420"/>
      <c r="DTA430" s="1420"/>
      <c r="DTB430" s="1420"/>
      <c r="DTC430" s="1420"/>
      <c r="DTD430" s="1420"/>
      <c r="DTE430" s="1420"/>
      <c r="DTF430" s="1420"/>
      <c r="DTG430" s="1420"/>
      <c r="DTH430" s="1420"/>
      <c r="DTI430" s="1420"/>
      <c r="DTJ430" s="1420"/>
      <c r="DTK430" s="1420"/>
      <c r="DTL430" s="1420"/>
      <c r="DTM430" s="1420"/>
      <c r="DTN430" s="1420"/>
      <c r="DTO430" s="1420"/>
      <c r="DTP430" s="1420"/>
      <c r="DTQ430" s="1420"/>
      <c r="DTR430" s="1420"/>
      <c r="DTS430" s="1420"/>
      <c r="DTT430" s="1420"/>
      <c r="DTU430" s="1420"/>
      <c r="DTV430" s="1420"/>
      <c r="DTW430" s="1420"/>
      <c r="DTX430" s="1420"/>
      <c r="DTY430" s="1420"/>
      <c r="DTZ430" s="1420"/>
      <c r="DUA430" s="1420"/>
      <c r="DUB430" s="1420"/>
      <c r="DUC430" s="1420"/>
      <c r="DUD430" s="1420"/>
      <c r="DUE430" s="1420"/>
      <c r="DUF430" s="1420"/>
      <c r="DUG430" s="1420"/>
      <c r="DUH430" s="1420"/>
      <c r="DUI430" s="1420"/>
      <c r="DUJ430" s="1420"/>
      <c r="DUK430" s="1420"/>
      <c r="DUL430" s="1420"/>
      <c r="DUM430" s="1420"/>
      <c r="DUN430" s="1420"/>
      <c r="DUO430" s="1420"/>
      <c r="DUP430" s="1420"/>
      <c r="DUQ430" s="1420"/>
      <c r="DUR430" s="1420"/>
      <c r="DUS430" s="1420"/>
      <c r="DUT430" s="1420"/>
      <c r="DUU430" s="1420"/>
      <c r="DUV430" s="1420"/>
      <c r="DUW430" s="1420"/>
      <c r="DUX430" s="1420"/>
      <c r="DUY430" s="1420"/>
      <c r="DUZ430" s="1420"/>
      <c r="DVA430" s="1420"/>
      <c r="DVB430" s="1420"/>
      <c r="DVC430" s="1420"/>
      <c r="DVD430" s="1420"/>
      <c r="DVE430" s="1420"/>
      <c r="DVF430" s="1420"/>
      <c r="DVG430" s="1420"/>
      <c r="DVH430" s="1420"/>
      <c r="DVI430" s="1420"/>
      <c r="DVJ430" s="1420"/>
      <c r="DVK430" s="1420"/>
      <c r="DVL430" s="1420"/>
      <c r="DVM430" s="1420"/>
      <c r="DVN430" s="1420"/>
      <c r="DVO430" s="1420"/>
      <c r="DVP430" s="1420"/>
      <c r="DVQ430" s="1420"/>
      <c r="DVR430" s="1420"/>
      <c r="DVS430" s="1420"/>
      <c r="DVT430" s="1420"/>
      <c r="DVU430" s="1420"/>
      <c r="DVV430" s="1420"/>
      <c r="DVW430" s="1420"/>
      <c r="DVX430" s="1420"/>
      <c r="DVY430" s="1420"/>
      <c r="DVZ430" s="1420"/>
      <c r="DWA430" s="1420"/>
      <c r="DWB430" s="1420"/>
      <c r="DWC430" s="1420"/>
      <c r="DWD430" s="1420"/>
      <c r="DWE430" s="1420"/>
      <c r="DWF430" s="1420"/>
      <c r="DWG430" s="1420"/>
      <c r="DWH430" s="1420"/>
      <c r="DWI430" s="1420"/>
      <c r="DWJ430" s="1420"/>
      <c r="DWK430" s="1420"/>
      <c r="DWL430" s="1420"/>
      <c r="DWM430" s="1420"/>
      <c r="DWN430" s="1420"/>
      <c r="DWO430" s="1420"/>
      <c r="DWP430" s="1420"/>
      <c r="DWQ430" s="1420"/>
      <c r="DWR430" s="1420"/>
      <c r="DWS430" s="1420"/>
      <c r="DWT430" s="1420"/>
      <c r="DWU430" s="1420"/>
      <c r="DWV430" s="1420"/>
      <c r="DWW430" s="1420"/>
      <c r="DWX430" s="1420"/>
      <c r="DWY430" s="1420"/>
      <c r="DWZ430" s="1420"/>
      <c r="DXA430" s="1420"/>
      <c r="DXB430" s="1420"/>
      <c r="DXC430" s="1420"/>
      <c r="DXD430" s="1420"/>
      <c r="DXE430" s="1420"/>
      <c r="DXF430" s="1420"/>
      <c r="DXG430" s="1420"/>
      <c r="DXH430" s="1420"/>
      <c r="DXI430" s="1420"/>
      <c r="DXJ430" s="1420"/>
      <c r="DXK430" s="1420"/>
      <c r="DXL430" s="1420"/>
      <c r="DXM430" s="1420"/>
      <c r="DXN430" s="1420"/>
      <c r="DXO430" s="1420"/>
      <c r="DXP430" s="1420"/>
      <c r="DXQ430" s="1420"/>
      <c r="DXR430" s="1420"/>
      <c r="DXS430" s="1420"/>
      <c r="DXT430" s="1420"/>
      <c r="DXU430" s="1420"/>
      <c r="DXV430" s="1420"/>
      <c r="DXW430" s="1420"/>
      <c r="DXX430" s="1420"/>
      <c r="DXY430" s="1420"/>
      <c r="DXZ430" s="1420"/>
      <c r="DYA430" s="1420"/>
      <c r="DYB430" s="1420"/>
      <c r="DYC430" s="1420"/>
      <c r="DYD430" s="1420"/>
      <c r="DYE430" s="1420"/>
      <c r="DYF430" s="1420"/>
      <c r="DYG430" s="1420"/>
      <c r="DYH430" s="1420"/>
      <c r="DYI430" s="1420"/>
      <c r="DYJ430" s="1420"/>
      <c r="DYK430" s="1420"/>
      <c r="DYL430" s="1420"/>
      <c r="DYM430" s="1420"/>
      <c r="DYN430" s="1420"/>
      <c r="DYO430" s="1420"/>
      <c r="DYP430" s="1420"/>
      <c r="DYQ430" s="1420"/>
      <c r="DYR430" s="1420"/>
      <c r="DYS430" s="1420"/>
      <c r="DYT430" s="1420"/>
      <c r="DYU430" s="1420"/>
      <c r="DYV430" s="1420"/>
      <c r="DYW430" s="1420"/>
      <c r="DYX430" s="1420"/>
      <c r="DYY430" s="1420"/>
      <c r="DYZ430" s="1420"/>
      <c r="DZA430" s="1420"/>
      <c r="DZB430" s="1420"/>
      <c r="DZC430" s="1420"/>
      <c r="DZD430" s="1420"/>
      <c r="DZE430" s="1420"/>
      <c r="DZF430" s="1420"/>
      <c r="DZG430" s="1420"/>
      <c r="DZH430" s="1420"/>
      <c r="DZI430" s="1420"/>
      <c r="DZJ430" s="1420"/>
      <c r="DZK430" s="1420"/>
      <c r="DZL430" s="1420"/>
      <c r="DZM430" s="1420"/>
      <c r="DZN430" s="1420"/>
      <c r="DZO430" s="1420"/>
      <c r="DZP430" s="1420"/>
      <c r="DZQ430" s="1420"/>
      <c r="DZR430" s="1420"/>
      <c r="DZS430" s="1420"/>
      <c r="DZT430" s="1420"/>
      <c r="DZU430" s="1420"/>
      <c r="DZV430" s="1420"/>
      <c r="DZW430" s="1420"/>
      <c r="DZX430" s="1420"/>
      <c r="DZY430" s="1420"/>
      <c r="DZZ430" s="1420"/>
      <c r="EAA430" s="1420"/>
      <c r="EAB430" s="1420"/>
      <c r="EAC430" s="1420"/>
      <c r="EAD430" s="1420"/>
      <c r="EAE430" s="1420"/>
      <c r="EAF430" s="1420"/>
      <c r="EAG430" s="1420"/>
      <c r="EAH430" s="1420"/>
      <c r="EAI430" s="1420"/>
      <c r="EAJ430" s="1420"/>
      <c r="EAK430" s="1420"/>
      <c r="EAL430" s="1420"/>
      <c r="EAM430" s="1420"/>
      <c r="EAN430" s="1420"/>
      <c r="EAO430" s="1420"/>
      <c r="EAP430" s="1420"/>
      <c r="EAQ430" s="1420"/>
      <c r="EAR430" s="1420"/>
      <c r="EAS430" s="1420"/>
      <c r="EAT430" s="1420"/>
      <c r="EAU430" s="1420"/>
      <c r="EAV430" s="1420"/>
      <c r="EAW430" s="1420"/>
      <c r="EAX430" s="1420"/>
      <c r="EAY430" s="1420"/>
      <c r="EAZ430" s="1420"/>
      <c r="EBA430" s="1420"/>
      <c r="EBB430" s="1420"/>
      <c r="EBC430" s="1420"/>
      <c r="EBD430" s="1420"/>
      <c r="EBE430" s="1420"/>
      <c r="EBF430" s="1420"/>
      <c r="EBG430" s="1420"/>
      <c r="EBH430" s="1420"/>
      <c r="EBI430" s="1420"/>
      <c r="EBJ430" s="1420"/>
      <c r="EBK430" s="1420"/>
      <c r="EBL430" s="1420"/>
      <c r="EBM430" s="1420"/>
      <c r="EBN430" s="1420"/>
      <c r="EBO430" s="1420"/>
      <c r="EBP430" s="1420"/>
      <c r="EBQ430" s="1420"/>
      <c r="EBR430" s="1420"/>
      <c r="EBS430" s="1420"/>
      <c r="EBT430" s="1420"/>
      <c r="EBU430" s="1420"/>
      <c r="EBV430" s="1420"/>
      <c r="EBW430" s="1420"/>
      <c r="EBX430" s="1420"/>
      <c r="EBY430" s="1420"/>
      <c r="EBZ430" s="1420"/>
      <c r="ECA430" s="1420"/>
      <c r="ECB430" s="1420"/>
      <c r="ECC430" s="1420"/>
      <c r="ECD430" s="1420"/>
      <c r="ECE430" s="1420"/>
      <c r="ECF430" s="1420"/>
      <c r="ECG430" s="1420"/>
      <c r="ECH430" s="1420"/>
      <c r="ECI430" s="1420"/>
      <c r="ECJ430" s="1420"/>
      <c r="ECK430" s="1420"/>
      <c r="ECL430" s="1420"/>
      <c r="ECM430" s="1420"/>
      <c r="ECN430" s="1420"/>
      <c r="ECO430" s="1420"/>
      <c r="ECP430" s="1420"/>
      <c r="ECQ430" s="1420"/>
      <c r="ECR430" s="1420"/>
      <c r="ECS430" s="1420"/>
      <c r="ECT430" s="1420"/>
      <c r="ECU430" s="1420"/>
      <c r="ECV430" s="1420"/>
      <c r="ECW430" s="1420"/>
      <c r="ECX430" s="1420"/>
      <c r="ECY430" s="1420"/>
      <c r="ECZ430" s="1420"/>
      <c r="EDA430" s="1420"/>
      <c r="EDB430" s="1420"/>
      <c r="EDC430" s="1420"/>
      <c r="EDD430" s="1420"/>
      <c r="EDE430" s="1420"/>
      <c r="EDF430" s="1420"/>
      <c r="EDG430" s="1420"/>
      <c r="EDH430" s="1420"/>
      <c r="EDI430" s="1420"/>
      <c r="EDJ430" s="1420"/>
      <c r="EDK430" s="1420"/>
      <c r="EDL430" s="1420"/>
      <c r="EDM430" s="1420"/>
      <c r="EDN430" s="1420"/>
      <c r="EDO430" s="1420"/>
      <c r="EDP430" s="1420"/>
      <c r="EDQ430" s="1420"/>
      <c r="EDR430" s="1420"/>
      <c r="EDS430" s="1420"/>
      <c r="EDT430" s="1420"/>
      <c r="EDU430" s="1420"/>
      <c r="EDV430" s="1420"/>
      <c r="EDW430" s="1420"/>
      <c r="EDX430" s="1420"/>
      <c r="EDY430" s="1420"/>
      <c r="EDZ430" s="1420"/>
      <c r="EEA430" s="1420"/>
      <c r="EEB430" s="1420"/>
      <c r="EEC430" s="1420"/>
      <c r="EED430" s="1420"/>
      <c r="EEE430" s="1420"/>
      <c r="EEF430" s="1420"/>
      <c r="EEG430" s="1420"/>
      <c r="EEH430" s="1420"/>
      <c r="EEI430" s="1420"/>
      <c r="EEJ430" s="1420"/>
      <c r="EEK430" s="1420"/>
      <c r="EEL430" s="1420"/>
      <c r="EEM430" s="1420"/>
      <c r="EEN430" s="1420"/>
      <c r="EEO430" s="1420"/>
      <c r="EEP430" s="1420"/>
      <c r="EEQ430" s="1420"/>
      <c r="EER430" s="1420"/>
      <c r="EES430" s="1420"/>
      <c r="EET430" s="1420"/>
      <c r="EEU430" s="1420"/>
      <c r="EEV430" s="1420"/>
      <c r="EEW430" s="1420"/>
      <c r="EEX430" s="1420"/>
      <c r="EEY430" s="1420"/>
      <c r="EEZ430" s="1420"/>
      <c r="EFA430" s="1420"/>
      <c r="EFB430" s="1420"/>
      <c r="EFC430" s="1420"/>
      <c r="EFD430" s="1420"/>
      <c r="EFE430" s="1420"/>
      <c r="EFF430" s="1420"/>
      <c r="EFG430" s="1420"/>
      <c r="EFH430" s="1420"/>
      <c r="EFI430" s="1420"/>
      <c r="EFJ430" s="1420"/>
      <c r="EFK430" s="1420"/>
      <c r="EFL430" s="1420"/>
      <c r="EFM430" s="1420"/>
      <c r="EFN430" s="1420"/>
      <c r="EFO430" s="1420"/>
      <c r="EFP430" s="1420"/>
      <c r="EFQ430" s="1420"/>
      <c r="EFR430" s="1420"/>
      <c r="EFS430" s="1420"/>
      <c r="EFT430" s="1420"/>
      <c r="EFU430" s="1420"/>
      <c r="EFV430" s="1420"/>
      <c r="EFW430" s="1420"/>
      <c r="EFX430" s="1420"/>
      <c r="EFY430" s="1420"/>
      <c r="EFZ430" s="1420"/>
      <c r="EGA430" s="1420"/>
      <c r="EGB430" s="1420"/>
      <c r="EGC430" s="1420"/>
      <c r="EGD430" s="1420"/>
      <c r="EGE430" s="1420"/>
      <c r="EGF430" s="1420"/>
      <c r="EGG430" s="1420"/>
      <c r="EGH430" s="1420"/>
      <c r="EGI430" s="1420"/>
      <c r="EGJ430" s="1420"/>
      <c r="EGK430" s="1420"/>
      <c r="EGL430" s="1420"/>
      <c r="EGM430" s="1420"/>
      <c r="EGN430" s="1420"/>
      <c r="EGO430" s="1420"/>
      <c r="EGP430" s="1420"/>
      <c r="EGQ430" s="1420"/>
      <c r="EGR430" s="1420"/>
      <c r="EGS430" s="1420"/>
      <c r="EGT430" s="1420"/>
      <c r="EGU430" s="1420"/>
      <c r="EGV430" s="1420"/>
      <c r="EGW430" s="1420"/>
      <c r="EGX430" s="1420"/>
      <c r="EGY430" s="1420"/>
      <c r="EGZ430" s="1420"/>
      <c r="EHA430" s="1420"/>
      <c r="EHB430" s="1420"/>
      <c r="EHC430" s="1420"/>
      <c r="EHD430" s="1420"/>
      <c r="EHE430" s="1420"/>
      <c r="EHF430" s="1420"/>
      <c r="EHG430" s="1420"/>
      <c r="EHH430" s="1420"/>
      <c r="EHI430" s="1420"/>
      <c r="EHJ430" s="1420"/>
      <c r="EHK430" s="1420"/>
      <c r="EHL430" s="1420"/>
      <c r="EHM430" s="1420"/>
      <c r="EHN430" s="1420"/>
      <c r="EHO430" s="1420"/>
      <c r="EHP430" s="1420"/>
      <c r="EHQ430" s="1420"/>
      <c r="EHR430" s="1420"/>
      <c r="EHS430" s="1420"/>
      <c r="EHT430" s="1420"/>
      <c r="EHU430" s="1420"/>
      <c r="EHV430" s="1420"/>
      <c r="EHW430" s="1420"/>
      <c r="EHX430" s="1420"/>
      <c r="EHY430" s="1420"/>
      <c r="EHZ430" s="1420"/>
      <c r="EIA430" s="1420"/>
      <c r="EIB430" s="1420"/>
      <c r="EIC430" s="1420"/>
      <c r="EID430" s="1420"/>
      <c r="EIE430" s="1420"/>
      <c r="EIF430" s="1420"/>
      <c r="EIG430" s="1420"/>
      <c r="EIH430" s="1420"/>
      <c r="EII430" s="1420"/>
      <c r="EIJ430" s="1420"/>
      <c r="EIK430" s="1420"/>
      <c r="EIL430" s="1420"/>
      <c r="EIM430" s="1420"/>
      <c r="EIN430" s="1420"/>
      <c r="EIO430" s="1420"/>
      <c r="EIP430" s="1420"/>
      <c r="EIQ430" s="1420"/>
      <c r="EIR430" s="1420"/>
      <c r="EIS430" s="1420"/>
      <c r="EIT430" s="1420"/>
      <c r="EIU430" s="1420"/>
      <c r="EIV430" s="1420"/>
      <c r="EIW430" s="1420"/>
      <c r="EIX430" s="1420"/>
      <c r="EIY430" s="1420"/>
      <c r="EIZ430" s="1420"/>
      <c r="EJA430" s="1420"/>
      <c r="EJB430" s="1420"/>
      <c r="EJC430" s="1420"/>
      <c r="EJD430" s="1420"/>
      <c r="EJE430" s="1420"/>
      <c r="EJF430" s="1420"/>
      <c r="EJG430" s="1420"/>
      <c r="EJH430" s="1420"/>
      <c r="EJI430" s="1420"/>
      <c r="EJJ430" s="1420"/>
      <c r="EJK430" s="1420"/>
      <c r="EJL430" s="1420"/>
      <c r="EJM430" s="1420"/>
      <c r="EJN430" s="1420"/>
      <c r="EJO430" s="1420"/>
      <c r="EJP430" s="1420"/>
      <c r="EJQ430" s="1420"/>
      <c r="EJR430" s="1420"/>
      <c r="EJS430" s="1420"/>
      <c r="EJT430" s="1420"/>
      <c r="EJU430" s="1420"/>
      <c r="EJV430" s="1420"/>
      <c r="EJW430" s="1420"/>
      <c r="EJX430" s="1420"/>
      <c r="EJY430" s="1420"/>
      <c r="EJZ430" s="1420"/>
      <c r="EKA430" s="1420"/>
      <c r="EKB430" s="1420"/>
      <c r="EKC430" s="1420"/>
      <c r="EKD430" s="1420"/>
      <c r="EKE430" s="1420"/>
      <c r="EKF430" s="1420"/>
      <c r="EKG430" s="1420"/>
      <c r="EKH430" s="1420"/>
      <c r="EKI430" s="1420"/>
      <c r="EKJ430" s="1420"/>
      <c r="EKK430" s="1420"/>
      <c r="EKL430" s="1420"/>
      <c r="EKM430" s="1420"/>
      <c r="EKN430" s="1420"/>
      <c r="EKO430" s="1420"/>
      <c r="EKP430" s="1420"/>
      <c r="EKQ430" s="1420"/>
      <c r="EKR430" s="1420"/>
      <c r="EKS430" s="1420"/>
      <c r="EKT430" s="1420"/>
      <c r="EKU430" s="1420"/>
      <c r="EKV430" s="1420"/>
      <c r="EKW430" s="1420"/>
      <c r="EKX430" s="1420"/>
      <c r="EKY430" s="1420"/>
      <c r="EKZ430" s="1420"/>
      <c r="ELA430" s="1420"/>
      <c r="ELB430" s="1420"/>
      <c r="ELC430" s="1420"/>
      <c r="ELD430" s="1420"/>
      <c r="ELE430" s="1420"/>
      <c r="ELF430" s="1420"/>
      <c r="ELG430" s="1420"/>
      <c r="ELH430" s="1420"/>
      <c r="ELI430" s="1420"/>
      <c r="ELJ430" s="1420"/>
      <c r="ELK430" s="1420"/>
      <c r="ELL430" s="1420"/>
      <c r="ELM430" s="1420"/>
      <c r="ELN430" s="1420"/>
      <c r="ELO430" s="1420"/>
      <c r="ELP430" s="1420"/>
      <c r="ELQ430" s="1420"/>
      <c r="ELR430" s="1420"/>
      <c r="ELS430" s="1420"/>
      <c r="ELT430" s="1420"/>
      <c r="ELU430" s="1420"/>
      <c r="ELV430" s="1420"/>
      <c r="ELW430" s="1420"/>
      <c r="ELX430" s="1420"/>
      <c r="ELY430" s="1420"/>
      <c r="ELZ430" s="1420"/>
      <c r="EMA430" s="1420"/>
      <c r="EMB430" s="1420"/>
      <c r="EMC430" s="1420"/>
      <c r="EMD430" s="1420"/>
      <c r="EME430" s="1420"/>
      <c r="EMF430" s="1420"/>
      <c r="EMG430" s="1420"/>
      <c r="EMH430" s="1420"/>
      <c r="EMI430" s="1420"/>
      <c r="EMJ430" s="1420"/>
      <c r="EMK430" s="1420"/>
      <c r="EML430" s="1420"/>
      <c r="EMM430" s="1420"/>
      <c r="EMN430" s="1420"/>
      <c r="EMO430" s="1420"/>
      <c r="EMP430" s="1420"/>
      <c r="EMQ430" s="1420"/>
      <c r="EMR430" s="1420"/>
      <c r="EMS430" s="1420"/>
      <c r="EMT430" s="1420"/>
      <c r="EMU430" s="1420"/>
      <c r="EMV430" s="1420"/>
      <c r="EMW430" s="1420"/>
      <c r="EMX430" s="1420"/>
      <c r="EMY430" s="1420"/>
      <c r="EMZ430" s="1420"/>
      <c r="ENA430" s="1420"/>
      <c r="ENB430" s="1420"/>
      <c r="ENC430" s="1420"/>
      <c r="END430" s="1420"/>
      <c r="ENE430" s="1420"/>
      <c r="ENF430" s="1420"/>
      <c r="ENG430" s="1420"/>
      <c r="ENH430" s="1420"/>
      <c r="ENI430" s="1420"/>
      <c r="ENJ430" s="1420"/>
      <c r="ENK430" s="1420"/>
      <c r="ENL430" s="1420"/>
      <c r="ENM430" s="1420"/>
      <c r="ENN430" s="1420"/>
      <c r="ENO430" s="1420"/>
      <c r="ENP430" s="1420"/>
      <c r="ENQ430" s="1420"/>
      <c r="ENR430" s="1420"/>
      <c r="ENS430" s="1420"/>
      <c r="ENT430" s="1420"/>
      <c r="ENU430" s="1420"/>
      <c r="ENV430" s="1420"/>
      <c r="ENW430" s="1420"/>
      <c r="ENX430" s="1420"/>
      <c r="ENY430" s="1420"/>
      <c r="ENZ430" s="1420"/>
      <c r="EOA430" s="1420"/>
      <c r="EOB430" s="1420"/>
      <c r="EOC430" s="1420"/>
      <c r="EOD430" s="1420"/>
      <c r="EOE430" s="1420"/>
      <c r="EOF430" s="1420"/>
      <c r="EOG430" s="1420"/>
      <c r="EOH430" s="1420"/>
      <c r="EOI430" s="1420"/>
      <c r="EOJ430" s="1420"/>
      <c r="EOK430" s="1420"/>
      <c r="EOL430" s="1420"/>
      <c r="EOM430" s="1420"/>
      <c r="EON430" s="1420"/>
      <c r="EOO430" s="1420"/>
      <c r="EOP430" s="1420"/>
      <c r="EOQ430" s="1420"/>
      <c r="EOR430" s="1420"/>
      <c r="EOS430" s="1420"/>
      <c r="EOT430" s="1420"/>
      <c r="EOU430" s="1420"/>
      <c r="EOV430" s="1420"/>
      <c r="EOW430" s="1420"/>
      <c r="EOX430" s="1420"/>
      <c r="EOY430" s="1420"/>
      <c r="EOZ430" s="1420"/>
      <c r="EPA430" s="1420"/>
      <c r="EPB430" s="1420"/>
      <c r="EPC430" s="1420"/>
      <c r="EPD430" s="1420"/>
      <c r="EPE430" s="1420"/>
      <c r="EPF430" s="1420"/>
      <c r="EPG430" s="1420"/>
      <c r="EPH430" s="1420"/>
      <c r="EPI430" s="1420"/>
      <c r="EPJ430" s="1420"/>
      <c r="EPK430" s="1420"/>
      <c r="EPL430" s="1420"/>
      <c r="EPM430" s="1420"/>
      <c r="EPN430" s="1420"/>
      <c r="EPO430" s="1420"/>
      <c r="EPP430" s="1420"/>
      <c r="EPQ430" s="1420"/>
      <c r="EPR430" s="1420"/>
      <c r="EPS430" s="1420"/>
      <c r="EPT430" s="1420"/>
      <c r="EPU430" s="1420"/>
      <c r="EPV430" s="1420"/>
      <c r="EPW430" s="1420"/>
      <c r="EPX430" s="1420"/>
      <c r="EPY430" s="1420"/>
      <c r="EPZ430" s="1420"/>
      <c r="EQA430" s="1420"/>
      <c r="EQB430" s="1420"/>
      <c r="EQC430" s="1420"/>
      <c r="EQD430" s="1420"/>
      <c r="EQE430" s="1420"/>
      <c r="EQF430" s="1420"/>
      <c r="EQG430" s="1420"/>
      <c r="EQH430" s="1420"/>
      <c r="EQI430" s="1420"/>
      <c r="EQJ430" s="1420"/>
      <c r="EQK430" s="1420"/>
      <c r="EQL430" s="1420"/>
      <c r="EQM430" s="1420"/>
      <c r="EQN430" s="1420"/>
      <c r="EQO430" s="1420"/>
      <c r="EQP430" s="1420"/>
      <c r="EQQ430" s="1420"/>
      <c r="EQR430" s="1420"/>
      <c r="EQS430" s="1420"/>
      <c r="EQT430" s="1420"/>
      <c r="EQU430" s="1420"/>
      <c r="EQV430" s="1420"/>
      <c r="EQW430" s="1420"/>
      <c r="EQX430" s="1420"/>
      <c r="EQY430" s="1420"/>
      <c r="EQZ430" s="1420"/>
      <c r="ERA430" s="1420"/>
      <c r="ERB430" s="1420"/>
      <c r="ERC430" s="1420"/>
      <c r="ERD430" s="1420"/>
      <c r="ERE430" s="1420"/>
      <c r="ERF430" s="1420"/>
      <c r="ERG430" s="1420"/>
      <c r="ERH430" s="1420"/>
      <c r="ERI430" s="1420"/>
      <c r="ERJ430" s="1420"/>
      <c r="ERK430" s="1420"/>
      <c r="ERL430" s="1420"/>
      <c r="ERM430" s="1420"/>
      <c r="ERN430" s="1420"/>
      <c r="ERO430" s="1420"/>
      <c r="ERP430" s="1420"/>
      <c r="ERQ430" s="1420"/>
      <c r="ERR430" s="1420"/>
      <c r="ERS430" s="1420"/>
      <c r="ERT430" s="1420"/>
      <c r="ERU430" s="1420"/>
      <c r="ERV430" s="1420"/>
      <c r="ERW430" s="1420"/>
      <c r="ERX430" s="1420"/>
      <c r="ERY430" s="1420"/>
      <c r="ERZ430" s="1420"/>
      <c r="ESA430" s="1420"/>
      <c r="ESB430" s="1420"/>
      <c r="ESC430" s="1420"/>
      <c r="ESD430" s="1420"/>
      <c r="ESE430" s="1420"/>
      <c r="ESF430" s="1420"/>
      <c r="ESG430" s="1420"/>
      <c r="ESH430" s="1420"/>
      <c r="ESI430" s="1420"/>
      <c r="ESJ430" s="1420"/>
      <c r="ESK430" s="1420"/>
      <c r="ESL430" s="1420"/>
      <c r="ESM430" s="1420"/>
      <c r="ESN430" s="1420"/>
      <c r="ESO430" s="1420"/>
      <c r="ESP430" s="1420"/>
      <c r="ESQ430" s="1420"/>
      <c r="ESR430" s="1420"/>
      <c r="ESS430" s="1420"/>
      <c r="EST430" s="1420"/>
      <c r="ESU430" s="1420"/>
      <c r="ESV430" s="1420"/>
      <c r="ESW430" s="1420"/>
      <c r="ESX430" s="1420"/>
      <c r="ESY430" s="1420"/>
      <c r="ESZ430" s="1420"/>
      <c r="ETA430" s="1420"/>
      <c r="ETB430" s="1420"/>
      <c r="ETC430" s="1420"/>
      <c r="ETD430" s="1420"/>
      <c r="ETE430" s="1420"/>
      <c r="ETF430" s="1420"/>
      <c r="ETG430" s="1420"/>
      <c r="ETH430" s="1420"/>
      <c r="ETI430" s="1420"/>
      <c r="ETJ430" s="1420"/>
      <c r="ETK430" s="1420"/>
      <c r="ETL430" s="1420"/>
      <c r="ETM430" s="1420"/>
      <c r="ETN430" s="1420"/>
      <c r="ETO430" s="1420"/>
      <c r="ETP430" s="1420"/>
      <c r="ETQ430" s="1420"/>
      <c r="ETR430" s="1420"/>
      <c r="ETS430" s="1420"/>
      <c r="ETT430" s="1420"/>
      <c r="ETU430" s="1420"/>
      <c r="ETV430" s="1420"/>
      <c r="ETW430" s="1420"/>
      <c r="ETX430" s="1420"/>
      <c r="ETY430" s="1420"/>
      <c r="ETZ430" s="1420"/>
      <c r="EUA430" s="1420"/>
      <c r="EUB430" s="1420"/>
      <c r="EUC430" s="1420"/>
      <c r="EUD430" s="1420"/>
      <c r="EUE430" s="1420"/>
      <c r="EUF430" s="1420"/>
      <c r="EUG430" s="1420"/>
      <c r="EUH430" s="1420"/>
      <c r="EUI430" s="1420"/>
      <c r="EUJ430" s="1420"/>
      <c r="EUK430" s="1420"/>
      <c r="EUL430" s="1420"/>
      <c r="EUM430" s="1420"/>
      <c r="EUN430" s="1420"/>
      <c r="EUO430" s="1420"/>
      <c r="EUP430" s="1420"/>
      <c r="EUQ430" s="1420"/>
      <c r="EUR430" s="1420"/>
      <c r="EUS430" s="1420"/>
      <c r="EUT430" s="1420"/>
      <c r="EUU430" s="1420"/>
      <c r="EUV430" s="1420"/>
      <c r="EUW430" s="1420"/>
      <c r="EUX430" s="1420"/>
      <c r="EUY430" s="1420"/>
      <c r="EUZ430" s="1420"/>
      <c r="EVA430" s="1420"/>
      <c r="EVB430" s="1420"/>
      <c r="EVC430" s="1420"/>
      <c r="EVD430" s="1420"/>
      <c r="EVE430" s="1420"/>
      <c r="EVF430" s="1420"/>
      <c r="EVG430" s="1420"/>
      <c r="EVH430" s="1420"/>
      <c r="EVI430" s="1420"/>
      <c r="EVJ430" s="1420"/>
      <c r="EVK430" s="1420"/>
      <c r="EVL430" s="1420"/>
      <c r="EVM430" s="1420"/>
      <c r="EVN430" s="1420"/>
      <c r="EVO430" s="1420"/>
      <c r="EVP430" s="1420"/>
      <c r="EVQ430" s="1420"/>
      <c r="EVR430" s="1420"/>
      <c r="EVS430" s="1420"/>
      <c r="EVT430" s="1420"/>
      <c r="EVU430" s="1420"/>
      <c r="EVV430" s="1420"/>
      <c r="EVW430" s="1420"/>
      <c r="EVX430" s="1420"/>
      <c r="EVY430" s="1420"/>
      <c r="EVZ430" s="1420"/>
      <c r="EWA430" s="1420"/>
      <c r="EWB430" s="1420"/>
      <c r="EWC430" s="1420"/>
      <c r="EWD430" s="1420"/>
      <c r="EWE430" s="1420"/>
      <c r="EWF430" s="1420"/>
      <c r="EWG430" s="1420"/>
      <c r="EWH430" s="1420"/>
      <c r="EWI430" s="1420"/>
      <c r="EWJ430" s="1420"/>
      <c r="EWK430" s="1420"/>
      <c r="EWL430" s="1420"/>
      <c r="EWM430" s="1420"/>
      <c r="EWN430" s="1420"/>
      <c r="EWO430" s="1420"/>
      <c r="EWP430" s="1420"/>
      <c r="EWQ430" s="1420"/>
      <c r="EWR430" s="1420"/>
      <c r="EWS430" s="1420"/>
      <c r="EWT430" s="1420"/>
      <c r="EWU430" s="1420"/>
      <c r="EWV430" s="1420"/>
      <c r="EWW430" s="1420"/>
      <c r="EWX430" s="1420"/>
      <c r="EWY430" s="1420"/>
      <c r="EWZ430" s="1420"/>
      <c r="EXA430" s="1420"/>
      <c r="EXB430" s="1420"/>
      <c r="EXC430" s="1420"/>
      <c r="EXD430" s="1420"/>
      <c r="EXE430" s="1420"/>
      <c r="EXF430" s="1420"/>
      <c r="EXG430" s="1420"/>
      <c r="EXH430" s="1420"/>
      <c r="EXI430" s="1420"/>
      <c r="EXJ430" s="1420"/>
      <c r="EXK430" s="1420"/>
      <c r="EXL430" s="1420"/>
      <c r="EXM430" s="1420"/>
      <c r="EXN430" s="1420"/>
      <c r="EXO430" s="1420"/>
      <c r="EXP430" s="1420"/>
      <c r="EXQ430" s="1420"/>
      <c r="EXR430" s="1420"/>
      <c r="EXS430" s="1420"/>
      <c r="EXT430" s="1420"/>
      <c r="EXU430" s="1420"/>
      <c r="EXV430" s="1420"/>
      <c r="EXW430" s="1420"/>
      <c r="EXX430" s="1420"/>
      <c r="EXY430" s="1420"/>
      <c r="EXZ430" s="1420"/>
      <c r="EYA430" s="1420"/>
      <c r="EYB430" s="1420"/>
      <c r="EYC430" s="1420"/>
      <c r="EYD430" s="1420"/>
      <c r="EYE430" s="1420"/>
      <c r="EYF430" s="1420"/>
      <c r="EYG430" s="1420"/>
      <c r="EYH430" s="1420"/>
      <c r="EYI430" s="1420"/>
      <c r="EYJ430" s="1420"/>
      <c r="EYK430" s="1420"/>
      <c r="EYL430" s="1420"/>
      <c r="EYM430" s="1420"/>
      <c r="EYN430" s="1420"/>
      <c r="EYO430" s="1420"/>
      <c r="EYP430" s="1420"/>
      <c r="EYQ430" s="1420"/>
      <c r="EYR430" s="1420"/>
      <c r="EYS430" s="1420"/>
      <c r="EYT430" s="1420"/>
      <c r="EYU430" s="1420"/>
      <c r="EYV430" s="1420"/>
      <c r="EYW430" s="1420"/>
      <c r="EYX430" s="1420"/>
      <c r="EYY430" s="1420"/>
      <c r="EYZ430" s="1420"/>
      <c r="EZA430" s="1420"/>
      <c r="EZB430" s="1420"/>
      <c r="EZC430" s="1420"/>
      <c r="EZD430" s="1420"/>
      <c r="EZE430" s="1420"/>
      <c r="EZF430" s="1420"/>
      <c r="EZG430" s="1420"/>
      <c r="EZH430" s="1420"/>
      <c r="EZI430" s="1420"/>
      <c r="EZJ430" s="1420"/>
      <c r="EZK430" s="1420"/>
      <c r="EZL430" s="1420"/>
      <c r="EZM430" s="1420"/>
      <c r="EZN430" s="1420"/>
      <c r="EZO430" s="1420"/>
      <c r="EZP430" s="1420"/>
      <c r="EZQ430" s="1420"/>
      <c r="EZR430" s="1420"/>
      <c r="EZS430" s="1420"/>
      <c r="EZT430" s="1420"/>
      <c r="EZU430" s="1420"/>
      <c r="EZV430" s="1420"/>
      <c r="EZW430" s="1420"/>
      <c r="EZX430" s="1420"/>
      <c r="EZY430" s="1420"/>
      <c r="EZZ430" s="1420"/>
      <c r="FAA430" s="1420"/>
      <c r="FAB430" s="1420"/>
      <c r="FAC430" s="1420"/>
      <c r="FAD430" s="1420"/>
      <c r="FAE430" s="1420"/>
      <c r="FAF430" s="1420"/>
      <c r="FAG430" s="1420"/>
      <c r="FAH430" s="1420"/>
      <c r="FAI430" s="1420"/>
      <c r="FAJ430" s="1420"/>
      <c r="FAK430" s="1420"/>
      <c r="FAL430" s="1420"/>
      <c r="FAM430" s="1420"/>
      <c r="FAN430" s="1420"/>
      <c r="FAO430" s="1420"/>
      <c r="FAP430" s="1420"/>
      <c r="FAQ430" s="1420"/>
      <c r="FAR430" s="1420"/>
      <c r="FAS430" s="1420"/>
      <c r="FAT430" s="1420"/>
      <c r="FAU430" s="1420"/>
      <c r="FAV430" s="1420"/>
      <c r="FAW430" s="1420"/>
      <c r="FAX430" s="1420"/>
      <c r="FAY430" s="1420"/>
      <c r="FAZ430" s="1420"/>
      <c r="FBA430" s="1420"/>
      <c r="FBB430" s="1420"/>
      <c r="FBC430" s="1420"/>
      <c r="FBD430" s="1420"/>
      <c r="FBE430" s="1420"/>
      <c r="FBF430" s="1420"/>
      <c r="FBG430" s="1420"/>
      <c r="FBH430" s="1420"/>
      <c r="FBI430" s="1420"/>
      <c r="FBJ430" s="1420"/>
      <c r="FBK430" s="1420"/>
      <c r="FBL430" s="1420"/>
      <c r="FBM430" s="1420"/>
      <c r="FBN430" s="1420"/>
      <c r="FBO430" s="1420"/>
      <c r="FBP430" s="1420"/>
      <c r="FBQ430" s="1420"/>
      <c r="FBR430" s="1420"/>
      <c r="FBS430" s="1420"/>
      <c r="FBT430" s="1420"/>
      <c r="FBU430" s="1420"/>
      <c r="FBV430" s="1420"/>
      <c r="FBW430" s="1420"/>
      <c r="FBX430" s="1420"/>
      <c r="FBY430" s="1420"/>
      <c r="FBZ430" s="1420"/>
      <c r="FCA430" s="1420"/>
      <c r="FCB430" s="1420"/>
      <c r="FCC430" s="1420"/>
      <c r="FCD430" s="1420"/>
      <c r="FCE430" s="1420"/>
      <c r="FCF430" s="1420"/>
      <c r="FCG430" s="1420"/>
      <c r="FCH430" s="1420"/>
      <c r="FCI430" s="1420"/>
      <c r="FCJ430" s="1420"/>
      <c r="FCK430" s="1420"/>
      <c r="FCL430" s="1420"/>
      <c r="FCM430" s="1420"/>
      <c r="FCN430" s="1420"/>
      <c r="FCO430" s="1420"/>
      <c r="FCP430" s="1420"/>
      <c r="FCQ430" s="1420"/>
      <c r="FCR430" s="1420"/>
      <c r="FCS430" s="1420"/>
      <c r="FCT430" s="1420"/>
      <c r="FCU430" s="1420"/>
      <c r="FCV430" s="1420"/>
      <c r="FCW430" s="1420"/>
      <c r="FCX430" s="1420"/>
      <c r="FCY430" s="1420"/>
      <c r="FCZ430" s="1420"/>
      <c r="FDA430" s="1420"/>
      <c r="FDB430" s="1420"/>
      <c r="FDC430" s="1420"/>
      <c r="FDD430" s="1420"/>
      <c r="FDE430" s="1420"/>
      <c r="FDF430" s="1420"/>
      <c r="FDG430" s="1420"/>
      <c r="FDH430" s="1420"/>
      <c r="FDI430" s="1420"/>
      <c r="FDJ430" s="1420"/>
      <c r="FDK430" s="1420"/>
      <c r="FDL430" s="1420"/>
      <c r="FDM430" s="1420"/>
      <c r="FDN430" s="1420"/>
      <c r="FDO430" s="1420"/>
      <c r="FDP430" s="1420"/>
      <c r="FDQ430" s="1420"/>
      <c r="FDR430" s="1420"/>
      <c r="FDS430" s="1420"/>
      <c r="FDT430" s="1420"/>
      <c r="FDU430" s="1420"/>
      <c r="FDV430" s="1420"/>
      <c r="FDW430" s="1420"/>
      <c r="FDX430" s="1420"/>
      <c r="FDY430" s="1420"/>
      <c r="FDZ430" s="1420"/>
      <c r="FEA430" s="1420"/>
      <c r="FEB430" s="1420"/>
      <c r="FEC430" s="1420"/>
      <c r="FED430" s="1420"/>
      <c r="FEE430" s="1420"/>
      <c r="FEF430" s="1420"/>
      <c r="FEG430" s="1420"/>
      <c r="FEH430" s="1420"/>
      <c r="FEI430" s="1420"/>
      <c r="FEJ430" s="1420"/>
      <c r="FEK430" s="1420"/>
      <c r="FEL430" s="1420"/>
      <c r="FEM430" s="1420"/>
      <c r="FEN430" s="1420"/>
      <c r="FEO430" s="1420"/>
      <c r="FEP430" s="1420"/>
      <c r="FEQ430" s="1420"/>
      <c r="FER430" s="1420"/>
      <c r="FES430" s="1420"/>
      <c r="FET430" s="1420"/>
      <c r="FEU430" s="1420"/>
      <c r="FEV430" s="1420"/>
      <c r="FEW430" s="1420"/>
      <c r="FEX430" s="1420"/>
      <c r="FEY430" s="1420"/>
      <c r="FEZ430" s="1420"/>
      <c r="FFA430" s="1420"/>
      <c r="FFB430" s="1420"/>
      <c r="FFC430" s="1420"/>
      <c r="FFD430" s="1420"/>
      <c r="FFE430" s="1420"/>
      <c r="FFF430" s="1420"/>
      <c r="FFG430" s="1420"/>
      <c r="FFH430" s="1420"/>
      <c r="FFI430" s="1420"/>
      <c r="FFJ430" s="1420"/>
      <c r="FFK430" s="1420"/>
      <c r="FFL430" s="1420"/>
      <c r="FFM430" s="1420"/>
      <c r="FFN430" s="1420"/>
      <c r="FFO430" s="1420"/>
      <c r="FFP430" s="1420"/>
      <c r="FFQ430" s="1420"/>
      <c r="FFR430" s="1420"/>
      <c r="FFS430" s="1420"/>
      <c r="FFT430" s="1420"/>
      <c r="FFU430" s="1420"/>
      <c r="FFV430" s="1420"/>
      <c r="FFW430" s="1420"/>
      <c r="FFX430" s="1420"/>
      <c r="FFY430" s="1420"/>
      <c r="FFZ430" s="1420"/>
      <c r="FGA430" s="1420"/>
      <c r="FGB430" s="1420"/>
      <c r="FGC430" s="1420"/>
      <c r="FGD430" s="1420"/>
      <c r="FGE430" s="1420"/>
      <c r="FGF430" s="1420"/>
      <c r="FGG430" s="1420"/>
      <c r="FGH430" s="1420"/>
      <c r="FGI430" s="1420"/>
      <c r="FGJ430" s="1420"/>
      <c r="FGK430" s="1420"/>
      <c r="FGL430" s="1420"/>
      <c r="FGM430" s="1420"/>
      <c r="FGN430" s="1420"/>
      <c r="FGO430" s="1420"/>
      <c r="FGP430" s="1420"/>
      <c r="FGQ430" s="1420"/>
      <c r="FGR430" s="1420"/>
      <c r="FGS430" s="1420"/>
      <c r="FGT430" s="1420"/>
      <c r="FGU430" s="1420"/>
      <c r="FGV430" s="1420"/>
      <c r="FGW430" s="1420"/>
      <c r="FGX430" s="1420"/>
      <c r="FGY430" s="1420"/>
      <c r="FGZ430" s="1420"/>
      <c r="FHA430" s="1420"/>
      <c r="FHB430" s="1420"/>
      <c r="FHC430" s="1420"/>
      <c r="FHD430" s="1420"/>
      <c r="FHE430" s="1420"/>
      <c r="FHF430" s="1420"/>
      <c r="FHG430" s="1420"/>
      <c r="FHH430" s="1420"/>
      <c r="FHI430" s="1420"/>
      <c r="FHJ430" s="1420"/>
      <c r="FHK430" s="1420"/>
      <c r="FHL430" s="1420"/>
      <c r="FHM430" s="1420"/>
      <c r="FHN430" s="1420"/>
      <c r="FHO430" s="1420"/>
      <c r="FHP430" s="1420"/>
      <c r="FHQ430" s="1420"/>
      <c r="FHR430" s="1420"/>
      <c r="FHS430" s="1420"/>
      <c r="FHT430" s="1420"/>
      <c r="FHU430" s="1420"/>
      <c r="FHV430" s="1420"/>
      <c r="FHW430" s="1420"/>
      <c r="FHX430" s="1420"/>
      <c r="FHY430" s="1420"/>
      <c r="FHZ430" s="1420"/>
      <c r="FIA430" s="1420"/>
      <c r="FIB430" s="1420"/>
      <c r="FIC430" s="1420"/>
      <c r="FID430" s="1420"/>
      <c r="FIE430" s="1420"/>
      <c r="FIF430" s="1420"/>
      <c r="FIG430" s="1420"/>
      <c r="FIH430" s="1420"/>
      <c r="FII430" s="1420"/>
      <c r="FIJ430" s="1420"/>
      <c r="FIK430" s="1420"/>
      <c r="FIL430" s="1420"/>
      <c r="FIM430" s="1420"/>
      <c r="FIN430" s="1420"/>
      <c r="FIO430" s="1420"/>
      <c r="FIP430" s="1420"/>
      <c r="FIQ430" s="1420"/>
      <c r="FIR430" s="1420"/>
      <c r="FIS430" s="1420"/>
      <c r="FIT430" s="1420"/>
      <c r="FIU430" s="1420"/>
      <c r="FIV430" s="1420"/>
      <c r="FIW430" s="1420"/>
      <c r="FIX430" s="1420"/>
      <c r="FIY430" s="1420"/>
      <c r="FIZ430" s="1420"/>
      <c r="FJA430" s="1420"/>
      <c r="FJB430" s="1420"/>
      <c r="FJC430" s="1420"/>
      <c r="FJD430" s="1420"/>
      <c r="FJE430" s="1420"/>
      <c r="FJF430" s="1420"/>
      <c r="FJG430" s="1420"/>
      <c r="FJH430" s="1420"/>
      <c r="FJI430" s="1420"/>
      <c r="FJJ430" s="1420"/>
      <c r="FJK430" s="1420"/>
      <c r="FJL430" s="1420"/>
      <c r="FJM430" s="1420"/>
      <c r="FJN430" s="1420"/>
      <c r="FJO430" s="1420"/>
      <c r="FJP430" s="1420"/>
      <c r="FJQ430" s="1420"/>
      <c r="FJR430" s="1420"/>
      <c r="FJS430" s="1420"/>
      <c r="FJT430" s="1420"/>
      <c r="FJU430" s="1420"/>
      <c r="FJV430" s="1420"/>
      <c r="FJW430" s="1420"/>
      <c r="FJX430" s="1420"/>
      <c r="FJY430" s="1420"/>
      <c r="FJZ430" s="1420"/>
      <c r="FKA430" s="1420"/>
      <c r="FKB430" s="1420"/>
      <c r="FKC430" s="1420"/>
      <c r="FKD430" s="1420"/>
      <c r="FKE430" s="1420"/>
      <c r="FKF430" s="1420"/>
      <c r="FKG430" s="1420"/>
      <c r="FKH430" s="1420"/>
      <c r="FKI430" s="1420"/>
      <c r="FKJ430" s="1420"/>
      <c r="FKK430" s="1420"/>
      <c r="FKL430" s="1420"/>
      <c r="FKM430" s="1420"/>
      <c r="FKN430" s="1420"/>
      <c r="FKO430" s="1420"/>
      <c r="FKP430" s="1420"/>
      <c r="FKQ430" s="1420"/>
      <c r="FKR430" s="1420"/>
      <c r="FKS430" s="1420"/>
      <c r="FKT430" s="1420"/>
      <c r="FKU430" s="1420"/>
      <c r="FKV430" s="1420"/>
      <c r="FKW430" s="1420"/>
      <c r="FKX430" s="1420"/>
      <c r="FKY430" s="1420"/>
      <c r="FKZ430" s="1420"/>
      <c r="FLA430" s="1420"/>
      <c r="FLB430" s="1420"/>
      <c r="FLC430" s="1420"/>
      <c r="FLD430" s="1420"/>
      <c r="FLE430" s="1420"/>
      <c r="FLF430" s="1420"/>
      <c r="FLG430" s="1420"/>
      <c r="FLH430" s="1420"/>
      <c r="FLI430" s="1420"/>
      <c r="FLJ430" s="1420"/>
      <c r="FLK430" s="1420"/>
      <c r="FLL430" s="1420"/>
      <c r="FLM430" s="1420"/>
      <c r="FLN430" s="1420"/>
      <c r="FLO430" s="1420"/>
      <c r="FLP430" s="1420"/>
      <c r="FLQ430" s="1420"/>
      <c r="FLR430" s="1420"/>
      <c r="FLS430" s="1420"/>
      <c r="FLT430" s="1420"/>
      <c r="FLU430" s="1420"/>
      <c r="FLV430" s="1420"/>
      <c r="FLW430" s="1420"/>
      <c r="FLX430" s="1420"/>
      <c r="FLY430" s="1420"/>
      <c r="FLZ430" s="1420"/>
      <c r="FMA430" s="1420"/>
      <c r="FMB430" s="1420"/>
      <c r="FMC430" s="1420"/>
      <c r="FMD430" s="1420"/>
      <c r="FME430" s="1420"/>
      <c r="FMF430" s="1420"/>
      <c r="FMG430" s="1420"/>
      <c r="FMH430" s="1420"/>
      <c r="FMI430" s="1420"/>
      <c r="FMJ430" s="1420"/>
      <c r="FMK430" s="1420"/>
      <c r="FML430" s="1420"/>
      <c r="FMM430" s="1420"/>
      <c r="FMN430" s="1420"/>
      <c r="FMO430" s="1420"/>
      <c r="FMP430" s="1420"/>
      <c r="FMQ430" s="1420"/>
      <c r="FMR430" s="1420"/>
      <c r="FMS430" s="1420"/>
      <c r="FMT430" s="1420"/>
      <c r="FMU430" s="1420"/>
      <c r="FMV430" s="1420"/>
      <c r="FMW430" s="1420"/>
      <c r="FMX430" s="1420"/>
      <c r="FMY430" s="1420"/>
      <c r="FMZ430" s="1420"/>
      <c r="FNA430" s="1420"/>
      <c r="FNB430" s="1420"/>
      <c r="FNC430" s="1420"/>
      <c r="FND430" s="1420"/>
      <c r="FNE430" s="1420"/>
      <c r="FNF430" s="1420"/>
      <c r="FNG430" s="1420"/>
      <c r="FNH430" s="1420"/>
      <c r="FNI430" s="1420"/>
      <c r="FNJ430" s="1420"/>
      <c r="FNK430" s="1420"/>
      <c r="FNL430" s="1420"/>
      <c r="FNM430" s="1420"/>
      <c r="FNN430" s="1420"/>
      <c r="FNO430" s="1420"/>
      <c r="FNP430" s="1420"/>
      <c r="FNQ430" s="1420"/>
      <c r="FNR430" s="1420"/>
      <c r="FNS430" s="1420"/>
      <c r="FNT430" s="1420"/>
      <c r="FNU430" s="1420"/>
      <c r="FNV430" s="1420"/>
      <c r="FNW430" s="1420"/>
      <c r="FNX430" s="1420"/>
      <c r="FNY430" s="1420"/>
      <c r="FNZ430" s="1420"/>
      <c r="FOA430" s="1420"/>
      <c r="FOB430" s="1420"/>
      <c r="FOC430" s="1420"/>
      <c r="FOD430" s="1420"/>
      <c r="FOE430" s="1420"/>
      <c r="FOF430" s="1420"/>
      <c r="FOG430" s="1420"/>
      <c r="FOH430" s="1420"/>
      <c r="FOI430" s="1420"/>
      <c r="FOJ430" s="1420"/>
      <c r="FOK430" s="1420"/>
      <c r="FOL430" s="1420"/>
      <c r="FOM430" s="1420"/>
      <c r="FON430" s="1420"/>
      <c r="FOO430" s="1420"/>
      <c r="FOP430" s="1420"/>
      <c r="FOQ430" s="1420"/>
      <c r="FOR430" s="1420"/>
      <c r="FOS430" s="1420"/>
      <c r="FOT430" s="1420"/>
      <c r="FOU430" s="1420"/>
      <c r="FOV430" s="1420"/>
      <c r="FOW430" s="1420"/>
      <c r="FOX430" s="1420"/>
      <c r="FOY430" s="1420"/>
      <c r="FOZ430" s="1420"/>
      <c r="FPA430" s="1420"/>
      <c r="FPB430" s="1420"/>
      <c r="FPC430" s="1420"/>
      <c r="FPD430" s="1420"/>
      <c r="FPE430" s="1420"/>
      <c r="FPF430" s="1420"/>
      <c r="FPG430" s="1420"/>
      <c r="FPH430" s="1420"/>
      <c r="FPI430" s="1420"/>
      <c r="FPJ430" s="1420"/>
      <c r="FPK430" s="1420"/>
      <c r="FPL430" s="1420"/>
      <c r="FPM430" s="1420"/>
      <c r="FPN430" s="1420"/>
      <c r="FPO430" s="1420"/>
      <c r="FPP430" s="1420"/>
      <c r="FPQ430" s="1420"/>
      <c r="FPR430" s="1420"/>
      <c r="FPS430" s="1420"/>
      <c r="FPT430" s="1420"/>
      <c r="FPU430" s="1420"/>
      <c r="FPV430" s="1420"/>
      <c r="FPW430" s="1420"/>
      <c r="FPX430" s="1420"/>
      <c r="FPY430" s="1420"/>
      <c r="FPZ430" s="1420"/>
      <c r="FQA430" s="1420"/>
      <c r="FQB430" s="1420"/>
      <c r="FQC430" s="1420"/>
      <c r="FQD430" s="1420"/>
      <c r="FQE430" s="1420"/>
      <c r="FQF430" s="1420"/>
      <c r="FQG430" s="1420"/>
      <c r="FQH430" s="1420"/>
      <c r="FQI430" s="1420"/>
      <c r="FQJ430" s="1420"/>
      <c r="FQK430" s="1420"/>
      <c r="FQL430" s="1420"/>
      <c r="FQM430" s="1420"/>
      <c r="FQN430" s="1420"/>
      <c r="FQO430" s="1420"/>
      <c r="FQP430" s="1420"/>
      <c r="FQQ430" s="1420"/>
      <c r="FQR430" s="1420"/>
      <c r="FQS430" s="1420"/>
      <c r="FQT430" s="1420"/>
      <c r="FQU430" s="1420"/>
      <c r="FQV430" s="1420"/>
      <c r="FQW430" s="1420"/>
      <c r="FQX430" s="1420"/>
      <c r="FQY430" s="1420"/>
      <c r="FQZ430" s="1420"/>
      <c r="FRA430" s="1420"/>
      <c r="FRB430" s="1420"/>
      <c r="FRC430" s="1420"/>
      <c r="FRD430" s="1420"/>
      <c r="FRE430" s="1420"/>
      <c r="FRF430" s="1420"/>
      <c r="FRG430" s="1420"/>
      <c r="FRH430" s="1420"/>
      <c r="FRI430" s="1420"/>
      <c r="FRJ430" s="1420"/>
      <c r="FRK430" s="1420"/>
      <c r="FRL430" s="1420"/>
      <c r="FRM430" s="1420"/>
      <c r="FRN430" s="1420"/>
      <c r="FRO430" s="1420"/>
      <c r="FRP430" s="1420"/>
      <c r="FRQ430" s="1420"/>
      <c r="FRR430" s="1420"/>
      <c r="FRS430" s="1420"/>
      <c r="FRT430" s="1420"/>
      <c r="FRU430" s="1420"/>
      <c r="FRV430" s="1420"/>
      <c r="FRW430" s="1420"/>
      <c r="FRX430" s="1420"/>
      <c r="FRY430" s="1420"/>
      <c r="FRZ430" s="1420"/>
      <c r="FSA430" s="1420"/>
      <c r="FSB430" s="1420"/>
      <c r="FSC430" s="1420"/>
      <c r="FSD430" s="1420"/>
      <c r="FSE430" s="1420"/>
      <c r="FSF430" s="1420"/>
      <c r="FSG430" s="1420"/>
      <c r="FSH430" s="1420"/>
      <c r="FSI430" s="1420"/>
      <c r="FSJ430" s="1420"/>
      <c r="FSK430" s="1420"/>
      <c r="FSL430" s="1420"/>
      <c r="FSM430" s="1420"/>
      <c r="FSN430" s="1420"/>
      <c r="FSO430" s="1420"/>
      <c r="FSP430" s="1420"/>
      <c r="FSQ430" s="1420"/>
      <c r="FSR430" s="1420"/>
      <c r="FSS430" s="1420"/>
      <c r="FST430" s="1420"/>
      <c r="FSU430" s="1420"/>
      <c r="FSV430" s="1420"/>
      <c r="FSW430" s="1420"/>
      <c r="FSX430" s="1420"/>
      <c r="FSY430" s="1420"/>
      <c r="FSZ430" s="1420"/>
      <c r="FTA430" s="1420"/>
      <c r="FTB430" s="1420"/>
      <c r="FTC430" s="1420"/>
      <c r="FTD430" s="1420"/>
      <c r="FTE430" s="1420"/>
      <c r="FTF430" s="1420"/>
      <c r="FTG430" s="1420"/>
      <c r="FTH430" s="1420"/>
      <c r="FTI430" s="1420"/>
      <c r="FTJ430" s="1420"/>
      <c r="FTK430" s="1420"/>
      <c r="FTL430" s="1420"/>
      <c r="FTM430" s="1420"/>
      <c r="FTN430" s="1420"/>
      <c r="FTO430" s="1420"/>
      <c r="FTP430" s="1420"/>
      <c r="FTQ430" s="1420"/>
      <c r="FTR430" s="1420"/>
      <c r="FTS430" s="1420"/>
      <c r="FTT430" s="1420"/>
      <c r="FTU430" s="1420"/>
      <c r="FTV430" s="1420"/>
      <c r="FTW430" s="1420"/>
      <c r="FTX430" s="1420"/>
      <c r="FTY430" s="1420"/>
      <c r="FTZ430" s="1420"/>
      <c r="FUA430" s="1420"/>
      <c r="FUB430" s="1420"/>
      <c r="FUC430" s="1420"/>
      <c r="FUD430" s="1420"/>
      <c r="FUE430" s="1420"/>
      <c r="FUF430" s="1420"/>
      <c r="FUG430" s="1420"/>
      <c r="FUH430" s="1420"/>
      <c r="FUI430" s="1420"/>
      <c r="FUJ430" s="1420"/>
      <c r="FUK430" s="1420"/>
      <c r="FUL430" s="1420"/>
      <c r="FUM430" s="1420"/>
      <c r="FUN430" s="1420"/>
      <c r="FUO430" s="1420"/>
      <c r="FUP430" s="1420"/>
      <c r="FUQ430" s="1420"/>
      <c r="FUR430" s="1420"/>
      <c r="FUS430" s="1420"/>
      <c r="FUT430" s="1420"/>
      <c r="FUU430" s="1420"/>
      <c r="FUV430" s="1420"/>
      <c r="FUW430" s="1420"/>
      <c r="FUX430" s="1420"/>
      <c r="FUY430" s="1420"/>
      <c r="FUZ430" s="1420"/>
      <c r="FVA430" s="1420"/>
      <c r="FVB430" s="1420"/>
      <c r="FVC430" s="1420"/>
      <c r="FVD430" s="1420"/>
      <c r="FVE430" s="1420"/>
      <c r="FVF430" s="1420"/>
      <c r="FVG430" s="1420"/>
      <c r="FVH430" s="1420"/>
      <c r="FVI430" s="1420"/>
      <c r="FVJ430" s="1420"/>
      <c r="FVK430" s="1420"/>
      <c r="FVL430" s="1420"/>
      <c r="FVM430" s="1420"/>
      <c r="FVN430" s="1420"/>
      <c r="FVO430" s="1420"/>
      <c r="FVP430" s="1420"/>
      <c r="FVQ430" s="1420"/>
      <c r="FVR430" s="1420"/>
      <c r="FVS430" s="1420"/>
      <c r="FVT430" s="1420"/>
      <c r="FVU430" s="1420"/>
      <c r="FVV430" s="1420"/>
      <c r="FVW430" s="1420"/>
      <c r="FVX430" s="1420"/>
      <c r="FVY430" s="1420"/>
      <c r="FVZ430" s="1420"/>
      <c r="FWA430" s="1420"/>
      <c r="FWB430" s="1420"/>
      <c r="FWC430" s="1420"/>
      <c r="FWD430" s="1420"/>
      <c r="FWE430" s="1420"/>
      <c r="FWF430" s="1420"/>
      <c r="FWG430" s="1420"/>
      <c r="FWH430" s="1420"/>
      <c r="FWI430" s="1420"/>
      <c r="FWJ430" s="1420"/>
      <c r="FWK430" s="1420"/>
      <c r="FWL430" s="1420"/>
      <c r="FWM430" s="1420"/>
      <c r="FWN430" s="1420"/>
      <c r="FWO430" s="1420"/>
      <c r="FWP430" s="1420"/>
      <c r="FWQ430" s="1420"/>
      <c r="FWR430" s="1420"/>
      <c r="FWS430" s="1420"/>
      <c r="FWT430" s="1420"/>
      <c r="FWU430" s="1420"/>
      <c r="FWV430" s="1420"/>
      <c r="FWW430" s="1420"/>
      <c r="FWX430" s="1420"/>
      <c r="FWY430" s="1420"/>
      <c r="FWZ430" s="1420"/>
      <c r="FXA430" s="1420"/>
      <c r="FXB430" s="1420"/>
      <c r="FXC430" s="1420"/>
      <c r="FXD430" s="1420"/>
      <c r="FXE430" s="1420"/>
      <c r="FXF430" s="1420"/>
      <c r="FXG430" s="1420"/>
      <c r="FXH430" s="1420"/>
      <c r="FXI430" s="1420"/>
      <c r="FXJ430" s="1420"/>
      <c r="FXK430" s="1420"/>
      <c r="FXL430" s="1420"/>
      <c r="FXM430" s="1420"/>
      <c r="FXN430" s="1420"/>
      <c r="FXO430" s="1420"/>
      <c r="FXP430" s="1420"/>
      <c r="FXQ430" s="1420"/>
      <c r="FXR430" s="1420"/>
      <c r="FXS430" s="1420"/>
      <c r="FXT430" s="1420"/>
      <c r="FXU430" s="1420"/>
      <c r="FXV430" s="1420"/>
      <c r="FXW430" s="1420"/>
      <c r="FXX430" s="1420"/>
      <c r="FXY430" s="1420"/>
      <c r="FXZ430" s="1420"/>
      <c r="FYA430" s="1420"/>
      <c r="FYB430" s="1420"/>
      <c r="FYC430" s="1420"/>
      <c r="FYD430" s="1420"/>
      <c r="FYE430" s="1420"/>
      <c r="FYF430" s="1420"/>
      <c r="FYG430" s="1420"/>
      <c r="FYH430" s="1420"/>
      <c r="FYI430" s="1420"/>
      <c r="FYJ430" s="1420"/>
      <c r="FYK430" s="1420"/>
      <c r="FYL430" s="1420"/>
      <c r="FYM430" s="1420"/>
      <c r="FYN430" s="1420"/>
      <c r="FYO430" s="1420"/>
      <c r="FYP430" s="1420"/>
      <c r="FYQ430" s="1420"/>
      <c r="FYR430" s="1420"/>
      <c r="FYS430" s="1420"/>
      <c r="FYT430" s="1420"/>
      <c r="FYU430" s="1420"/>
      <c r="FYV430" s="1420"/>
      <c r="FYW430" s="1420"/>
      <c r="FYX430" s="1420"/>
      <c r="FYY430" s="1420"/>
      <c r="FYZ430" s="1420"/>
      <c r="FZA430" s="1420"/>
      <c r="FZB430" s="1420"/>
      <c r="FZC430" s="1420"/>
      <c r="FZD430" s="1420"/>
      <c r="FZE430" s="1420"/>
      <c r="FZF430" s="1420"/>
      <c r="FZG430" s="1420"/>
      <c r="FZH430" s="1420"/>
      <c r="FZI430" s="1420"/>
      <c r="FZJ430" s="1420"/>
      <c r="FZK430" s="1420"/>
      <c r="FZL430" s="1420"/>
      <c r="FZM430" s="1420"/>
      <c r="FZN430" s="1420"/>
      <c r="FZO430" s="1420"/>
      <c r="FZP430" s="1420"/>
      <c r="FZQ430" s="1420"/>
      <c r="FZR430" s="1420"/>
      <c r="FZS430" s="1420"/>
      <c r="FZT430" s="1420"/>
      <c r="FZU430" s="1420"/>
      <c r="FZV430" s="1420"/>
      <c r="FZW430" s="1420"/>
      <c r="FZX430" s="1420"/>
      <c r="FZY430" s="1420"/>
      <c r="FZZ430" s="1420"/>
      <c r="GAA430" s="1420"/>
      <c r="GAB430" s="1420"/>
      <c r="GAC430" s="1420"/>
      <c r="GAD430" s="1420"/>
      <c r="GAE430" s="1420"/>
      <c r="GAF430" s="1420"/>
      <c r="GAG430" s="1420"/>
      <c r="GAH430" s="1420"/>
      <c r="GAI430" s="1420"/>
      <c r="GAJ430" s="1420"/>
      <c r="GAK430" s="1420"/>
      <c r="GAL430" s="1420"/>
      <c r="GAM430" s="1420"/>
      <c r="GAN430" s="1420"/>
      <c r="GAO430" s="1420"/>
      <c r="GAP430" s="1420"/>
      <c r="GAQ430" s="1420"/>
      <c r="GAR430" s="1420"/>
      <c r="GAS430" s="1420"/>
      <c r="GAT430" s="1420"/>
      <c r="GAU430" s="1420"/>
      <c r="GAV430" s="1420"/>
      <c r="GAW430" s="1420"/>
      <c r="GAX430" s="1420"/>
      <c r="GAY430" s="1420"/>
      <c r="GAZ430" s="1420"/>
      <c r="GBA430" s="1420"/>
      <c r="GBB430" s="1420"/>
      <c r="GBC430" s="1420"/>
      <c r="GBD430" s="1420"/>
      <c r="GBE430" s="1420"/>
      <c r="GBF430" s="1420"/>
      <c r="GBG430" s="1420"/>
      <c r="GBH430" s="1420"/>
      <c r="GBI430" s="1420"/>
      <c r="GBJ430" s="1420"/>
      <c r="GBK430" s="1420"/>
      <c r="GBL430" s="1420"/>
      <c r="GBM430" s="1420"/>
      <c r="GBN430" s="1420"/>
      <c r="GBO430" s="1420"/>
      <c r="GBP430" s="1420"/>
      <c r="GBQ430" s="1420"/>
      <c r="GBR430" s="1420"/>
      <c r="GBS430" s="1420"/>
      <c r="GBT430" s="1420"/>
      <c r="GBU430" s="1420"/>
      <c r="GBV430" s="1420"/>
      <c r="GBW430" s="1420"/>
      <c r="GBX430" s="1420"/>
      <c r="GBY430" s="1420"/>
      <c r="GBZ430" s="1420"/>
      <c r="GCA430" s="1420"/>
      <c r="GCB430" s="1420"/>
      <c r="GCC430" s="1420"/>
      <c r="GCD430" s="1420"/>
      <c r="GCE430" s="1420"/>
      <c r="GCF430" s="1420"/>
      <c r="GCG430" s="1420"/>
      <c r="GCH430" s="1420"/>
      <c r="GCI430" s="1420"/>
      <c r="GCJ430" s="1420"/>
      <c r="GCK430" s="1420"/>
      <c r="GCL430" s="1420"/>
      <c r="GCM430" s="1420"/>
      <c r="GCN430" s="1420"/>
      <c r="GCO430" s="1420"/>
      <c r="GCP430" s="1420"/>
      <c r="GCQ430" s="1420"/>
      <c r="GCR430" s="1420"/>
      <c r="GCS430" s="1420"/>
      <c r="GCT430" s="1420"/>
      <c r="GCU430" s="1420"/>
      <c r="GCV430" s="1420"/>
      <c r="GCW430" s="1420"/>
      <c r="GCX430" s="1420"/>
      <c r="GCY430" s="1420"/>
      <c r="GCZ430" s="1420"/>
      <c r="GDA430" s="1420"/>
      <c r="GDB430" s="1420"/>
      <c r="GDC430" s="1420"/>
      <c r="GDD430" s="1420"/>
      <c r="GDE430" s="1420"/>
      <c r="GDF430" s="1420"/>
      <c r="GDG430" s="1420"/>
      <c r="GDH430" s="1420"/>
      <c r="GDI430" s="1420"/>
      <c r="GDJ430" s="1420"/>
      <c r="GDK430" s="1420"/>
      <c r="GDL430" s="1420"/>
      <c r="GDM430" s="1420"/>
      <c r="GDN430" s="1420"/>
      <c r="GDO430" s="1420"/>
      <c r="GDP430" s="1420"/>
      <c r="GDQ430" s="1420"/>
      <c r="GDR430" s="1420"/>
      <c r="GDS430" s="1420"/>
      <c r="GDT430" s="1420"/>
      <c r="GDU430" s="1420"/>
      <c r="GDV430" s="1420"/>
      <c r="GDW430" s="1420"/>
      <c r="GDX430" s="1420"/>
      <c r="GDY430" s="1420"/>
      <c r="GDZ430" s="1420"/>
      <c r="GEA430" s="1420"/>
      <c r="GEB430" s="1420"/>
      <c r="GEC430" s="1420"/>
      <c r="GED430" s="1420"/>
      <c r="GEE430" s="1420"/>
      <c r="GEF430" s="1420"/>
      <c r="GEG430" s="1420"/>
      <c r="GEH430" s="1420"/>
      <c r="GEI430" s="1420"/>
      <c r="GEJ430" s="1420"/>
      <c r="GEK430" s="1420"/>
      <c r="GEL430" s="1420"/>
      <c r="GEM430" s="1420"/>
      <c r="GEN430" s="1420"/>
      <c r="GEO430" s="1420"/>
      <c r="GEP430" s="1420"/>
      <c r="GEQ430" s="1420"/>
      <c r="GER430" s="1420"/>
      <c r="GES430" s="1420"/>
      <c r="GET430" s="1420"/>
      <c r="GEU430" s="1420"/>
      <c r="GEV430" s="1420"/>
      <c r="GEW430" s="1420"/>
      <c r="GEX430" s="1420"/>
      <c r="GEY430" s="1420"/>
      <c r="GEZ430" s="1420"/>
      <c r="GFA430" s="1420"/>
      <c r="GFB430" s="1420"/>
      <c r="GFC430" s="1420"/>
      <c r="GFD430" s="1420"/>
      <c r="GFE430" s="1420"/>
      <c r="GFF430" s="1420"/>
      <c r="GFG430" s="1420"/>
      <c r="GFH430" s="1420"/>
      <c r="GFI430" s="1420"/>
      <c r="GFJ430" s="1420"/>
      <c r="GFK430" s="1420"/>
      <c r="GFL430" s="1420"/>
      <c r="GFM430" s="1420"/>
      <c r="GFN430" s="1420"/>
      <c r="GFO430" s="1420"/>
      <c r="GFP430" s="1420"/>
      <c r="GFQ430" s="1420"/>
      <c r="GFR430" s="1420"/>
      <c r="GFS430" s="1420"/>
      <c r="GFT430" s="1420"/>
      <c r="GFU430" s="1420"/>
      <c r="GFV430" s="1420"/>
      <c r="GFW430" s="1420"/>
      <c r="GFX430" s="1420"/>
      <c r="GFY430" s="1420"/>
      <c r="GFZ430" s="1420"/>
      <c r="GGA430" s="1420"/>
      <c r="GGB430" s="1420"/>
      <c r="GGC430" s="1420"/>
      <c r="GGD430" s="1420"/>
      <c r="GGE430" s="1420"/>
      <c r="GGF430" s="1420"/>
      <c r="GGG430" s="1420"/>
      <c r="GGH430" s="1420"/>
      <c r="GGI430" s="1420"/>
      <c r="GGJ430" s="1420"/>
      <c r="GGK430" s="1420"/>
      <c r="GGL430" s="1420"/>
      <c r="GGM430" s="1420"/>
      <c r="GGN430" s="1420"/>
      <c r="GGO430" s="1420"/>
      <c r="GGP430" s="1420"/>
      <c r="GGQ430" s="1420"/>
      <c r="GGR430" s="1420"/>
      <c r="GGS430" s="1420"/>
      <c r="GGT430" s="1420"/>
      <c r="GGU430" s="1420"/>
      <c r="GGV430" s="1420"/>
      <c r="GGW430" s="1420"/>
      <c r="GGX430" s="1420"/>
      <c r="GGY430" s="1420"/>
      <c r="GGZ430" s="1420"/>
      <c r="GHA430" s="1420"/>
      <c r="GHB430" s="1420"/>
      <c r="GHC430" s="1420"/>
      <c r="GHD430" s="1420"/>
      <c r="GHE430" s="1420"/>
      <c r="GHF430" s="1420"/>
      <c r="GHG430" s="1420"/>
      <c r="GHH430" s="1420"/>
      <c r="GHI430" s="1420"/>
      <c r="GHJ430" s="1420"/>
      <c r="GHK430" s="1420"/>
      <c r="GHL430" s="1420"/>
      <c r="GHM430" s="1420"/>
      <c r="GHN430" s="1420"/>
      <c r="GHO430" s="1420"/>
      <c r="GHP430" s="1420"/>
      <c r="GHQ430" s="1420"/>
      <c r="GHR430" s="1420"/>
      <c r="GHS430" s="1420"/>
      <c r="GHT430" s="1420"/>
      <c r="GHU430" s="1420"/>
      <c r="GHV430" s="1420"/>
      <c r="GHW430" s="1420"/>
      <c r="GHX430" s="1420"/>
      <c r="GHY430" s="1420"/>
      <c r="GHZ430" s="1420"/>
      <c r="GIA430" s="1420"/>
      <c r="GIB430" s="1420"/>
      <c r="GIC430" s="1420"/>
      <c r="GID430" s="1420"/>
      <c r="GIE430" s="1420"/>
      <c r="GIF430" s="1420"/>
      <c r="GIG430" s="1420"/>
      <c r="GIH430" s="1420"/>
      <c r="GII430" s="1420"/>
      <c r="GIJ430" s="1420"/>
      <c r="GIK430" s="1420"/>
      <c r="GIL430" s="1420"/>
      <c r="GIM430" s="1420"/>
      <c r="GIN430" s="1420"/>
      <c r="GIO430" s="1420"/>
      <c r="GIP430" s="1420"/>
      <c r="GIQ430" s="1420"/>
      <c r="GIR430" s="1420"/>
      <c r="GIS430" s="1420"/>
      <c r="GIT430" s="1420"/>
      <c r="GIU430" s="1420"/>
      <c r="GIV430" s="1420"/>
      <c r="GIW430" s="1420"/>
      <c r="GIX430" s="1420"/>
      <c r="GIY430" s="1420"/>
      <c r="GIZ430" s="1420"/>
      <c r="GJA430" s="1420"/>
      <c r="GJB430" s="1420"/>
      <c r="GJC430" s="1420"/>
      <c r="GJD430" s="1420"/>
      <c r="GJE430" s="1420"/>
      <c r="GJF430" s="1420"/>
      <c r="GJG430" s="1420"/>
      <c r="GJH430" s="1420"/>
      <c r="GJI430" s="1420"/>
      <c r="GJJ430" s="1420"/>
      <c r="GJK430" s="1420"/>
      <c r="GJL430" s="1420"/>
      <c r="GJM430" s="1420"/>
      <c r="GJN430" s="1420"/>
      <c r="GJO430" s="1420"/>
      <c r="GJP430" s="1420"/>
      <c r="GJQ430" s="1420"/>
      <c r="GJR430" s="1420"/>
      <c r="GJS430" s="1420"/>
      <c r="GJT430" s="1420"/>
      <c r="GJU430" s="1420"/>
      <c r="GJV430" s="1420"/>
      <c r="GJW430" s="1420"/>
      <c r="GJX430" s="1420"/>
      <c r="GJY430" s="1420"/>
      <c r="GJZ430" s="1420"/>
      <c r="GKA430" s="1420"/>
      <c r="GKB430" s="1420"/>
      <c r="GKC430" s="1420"/>
      <c r="GKD430" s="1420"/>
      <c r="GKE430" s="1420"/>
      <c r="GKF430" s="1420"/>
      <c r="GKG430" s="1420"/>
      <c r="GKH430" s="1420"/>
      <c r="GKI430" s="1420"/>
      <c r="GKJ430" s="1420"/>
      <c r="GKK430" s="1420"/>
      <c r="GKL430" s="1420"/>
      <c r="GKM430" s="1420"/>
      <c r="GKN430" s="1420"/>
      <c r="GKO430" s="1420"/>
      <c r="GKP430" s="1420"/>
      <c r="GKQ430" s="1420"/>
      <c r="GKR430" s="1420"/>
      <c r="GKS430" s="1420"/>
      <c r="GKT430" s="1420"/>
      <c r="GKU430" s="1420"/>
      <c r="GKV430" s="1420"/>
      <c r="GKW430" s="1420"/>
      <c r="GKX430" s="1420"/>
      <c r="GKY430" s="1420"/>
      <c r="GKZ430" s="1420"/>
      <c r="GLA430" s="1420"/>
      <c r="GLB430" s="1420"/>
      <c r="GLC430" s="1420"/>
      <c r="GLD430" s="1420"/>
      <c r="GLE430" s="1420"/>
      <c r="GLF430" s="1420"/>
      <c r="GLG430" s="1420"/>
      <c r="GLH430" s="1420"/>
      <c r="GLI430" s="1420"/>
      <c r="GLJ430" s="1420"/>
      <c r="GLK430" s="1420"/>
      <c r="GLL430" s="1420"/>
      <c r="GLM430" s="1420"/>
      <c r="GLN430" s="1420"/>
      <c r="GLO430" s="1420"/>
      <c r="GLP430" s="1420"/>
      <c r="GLQ430" s="1420"/>
      <c r="GLR430" s="1420"/>
      <c r="GLS430" s="1420"/>
      <c r="GLT430" s="1420"/>
      <c r="GLU430" s="1420"/>
      <c r="GLV430" s="1420"/>
      <c r="GLW430" s="1420"/>
      <c r="GLX430" s="1420"/>
      <c r="GLY430" s="1420"/>
      <c r="GLZ430" s="1420"/>
      <c r="GMA430" s="1420"/>
      <c r="GMB430" s="1420"/>
      <c r="GMC430" s="1420"/>
      <c r="GMD430" s="1420"/>
      <c r="GME430" s="1420"/>
      <c r="GMF430" s="1420"/>
      <c r="GMG430" s="1420"/>
      <c r="GMH430" s="1420"/>
      <c r="GMI430" s="1420"/>
      <c r="GMJ430" s="1420"/>
      <c r="GMK430" s="1420"/>
      <c r="GML430" s="1420"/>
      <c r="GMM430" s="1420"/>
      <c r="GMN430" s="1420"/>
      <c r="GMO430" s="1420"/>
      <c r="GMP430" s="1420"/>
      <c r="GMQ430" s="1420"/>
      <c r="GMR430" s="1420"/>
      <c r="GMS430" s="1420"/>
      <c r="GMT430" s="1420"/>
      <c r="GMU430" s="1420"/>
      <c r="GMV430" s="1420"/>
      <c r="GMW430" s="1420"/>
      <c r="GMX430" s="1420"/>
      <c r="GMY430" s="1420"/>
      <c r="GMZ430" s="1420"/>
      <c r="GNA430" s="1420"/>
      <c r="GNB430" s="1420"/>
      <c r="GNC430" s="1420"/>
      <c r="GND430" s="1420"/>
      <c r="GNE430" s="1420"/>
      <c r="GNF430" s="1420"/>
      <c r="GNG430" s="1420"/>
      <c r="GNH430" s="1420"/>
      <c r="GNI430" s="1420"/>
      <c r="GNJ430" s="1420"/>
      <c r="GNK430" s="1420"/>
      <c r="GNL430" s="1420"/>
      <c r="GNM430" s="1420"/>
      <c r="GNN430" s="1420"/>
      <c r="GNO430" s="1420"/>
      <c r="GNP430" s="1420"/>
      <c r="GNQ430" s="1420"/>
      <c r="GNR430" s="1420"/>
      <c r="GNS430" s="1420"/>
      <c r="GNT430" s="1420"/>
      <c r="GNU430" s="1420"/>
      <c r="GNV430" s="1420"/>
      <c r="GNW430" s="1420"/>
      <c r="GNX430" s="1420"/>
      <c r="GNY430" s="1420"/>
      <c r="GNZ430" s="1420"/>
      <c r="GOA430" s="1420"/>
      <c r="GOB430" s="1420"/>
      <c r="GOC430" s="1420"/>
      <c r="GOD430" s="1420"/>
      <c r="GOE430" s="1420"/>
      <c r="GOF430" s="1420"/>
      <c r="GOG430" s="1420"/>
      <c r="GOH430" s="1420"/>
      <c r="GOI430" s="1420"/>
      <c r="GOJ430" s="1420"/>
      <c r="GOK430" s="1420"/>
      <c r="GOL430" s="1420"/>
      <c r="GOM430" s="1420"/>
      <c r="GON430" s="1420"/>
      <c r="GOO430" s="1420"/>
      <c r="GOP430" s="1420"/>
      <c r="GOQ430" s="1420"/>
      <c r="GOR430" s="1420"/>
      <c r="GOS430" s="1420"/>
      <c r="GOT430" s="1420"/>
      <c r="GOU430" s="1420"/>
      <c r="GOV430" s="1420"/>
      <c r="GOW430" s="1420"/>
      <c r="GOX430" s="1420"/>
      <c r="GOY430" s="1420"/>
      <c r="GOZ430" s="1420"/>
      <c r="GPA430" s="1420"/>
      <c r="GPB430" s="1420"/>
      <c r="GPC430" s="1420"/>
      <c r="GPD430" s="1420"/>
      <c r="GPE430" s="1420"/>
      <c r="GPF430" s="1420"/>
      <c r="GPG430" s="1420"/>
      <c r="GPH430" s="1420"/>
      <c r="GPI430" s="1420"/>
      <c r="GPJ430" s="1420"/>
      <c r="GPK430" s="1420"/>
      <c r="GPL430" s="1420"/>
      <c r="GPM430" s="1420"/>
      <c r="GPN430" s="1420"/>
      <c r="GPO430" s="1420"/>
      <c r="GPP430" s="1420"/>
      <c r="GPQ430" s="1420"/>
      <c r="GPR430" s="1420"/>
      <c r="GPS430" s="1420"/>
      <c r="GPT430" s="1420"/>
      <c r="GPU430" s="1420"/>
      <c r="GPV430" s="1420"/>
      <c r="GPW430" s="1420"/>
      <c r="GPX430" s="1420"/>
      <c r="GPY430" s="1420"/>
      <c r="GPZ430" s="1420"/>
      <c r="GQA430" s="1420"/>
      <c r="GQB430" s="1420"/>
      <c r="GQC430" s="1420"/>
      <c r="GQD430" s="1420"/>
      <c r="GQE430" s="1420"/>
      <c r="GQF430" s="1420"/>
      <c r="GQG430" s="1420"/>
      <c r="GQH430" s="1420"/>
      <c r="GQI430" s="1420"/>
      <c r="GQJ430" s="1420"/>
      <c r="GQK430" s="1420"/>
      <c r="GQL430" s="1420"/>
      <c r="GQM430" s="1420"/>
      <c r="GQN430" s="1420"/>
      <c r="GQO430" s="1420"/>
      <c r="GQP430" s="1420"/>
      <c r="GQQ430" s="1420"/>
      <c r="GQR430" s="1420"/>
      <c r="GQS430" s="1420"/>
      <c r="GQT430" s="1420"/>
      <c r="GQU430" s="1420"/>
      <c r="GQV430" s="1420"/>
      <c r="GQW430" s="1420"/>
      <c r="GQX430" s="1420"/>
      <c r="GQY430" s="1420"/>
      <c r="GQZ430" s="1420"/>
      <c r="GRA430" s="1420"/>
      <c r="GRB430" s="1420"/>
      <c r="GRC430" s="1420"/>
      <c r="GRD430" s="1420"/>
      <c r="GRE430" s="1420"/>
      <c r="GRF430" s="1420"/>
      <c r="GRG430" s="1420"/>
      <c r="GRH430" s="1420"/>
      <c r="GRI430" s="1420"/>
      <c r="GRJ430" s="1420"/>
      <c r="GRK430" s="1420"/>
      <c r="GRL430" s="1420"/>
      <c r="GRM430" s="1420"/>
      <c r="GRN430" s="1420"/>
      <c r="GRO430" s="1420"/>
      <c r="GRP430" s="1420"/>
      <c r="GRQ430" s="1420"/>
      <c r="GRR430" s="1420"/>
      <c r="GRS430" s="1420"/>
      <c r="GRT430" s="1420"/>
      <c r="GRU430" s="1420"/>
      <c r="GRV430" s="1420"/>
      <c r="GRW430" s="1420"/>
      <c r="GRX430" s="1420"/>
      <c r="GRY430" s="1420"/>
      <c r="GRZ430" s="1420"/>
      <c r="GSA430" s="1420"/>
      <c r="GSB430" s="1420"/>
      <c r="GSC430" s="1420"/>
      <c r="GSD430" s="1420"/>
      <c r="GSE430" s="1420"/>
      <c r="GSF430" s="1420"/>
      <c r="GSG430" s="1420"/>
      <c r="GSH430" s="1420"/>
      <c r="GSI430" s="1420"/>
      <c r="GSJ430" s="1420"/>
      <c r="GSK430" s="1420"/>
      <c r="GSL430" s="1420"/>
      <c r="GSM430" s="1420"/>
      <c r="GSN430" s="1420"/>
      <c r="GSO430" s="1420"/>
      <c r="GSP430" s="1420"/>
      <c r="GSQ430" s="1420"/>
      <c r="GSR430" s="1420"/>
      <c r="GSS430" s="1420"/>
      <c r="GST430" s="1420"/>
      <c r="GSU430" s="1420"/>
      <c r="GSV430" s="1420"/>
      <c r="GSW430" s="1420"/>
      <c r="GSX430" s="1420"/>
      <c r="GSY430" s="1420"/>
      <c r="GSZ430" s="1420"/>
      <c r="GTA430" s="1420"/>
      <c r="GTB430" s="1420"/>
      <c r="GTC430" s="1420"/>
      <c r="GTD430" s="1420"/>
      <c r="GTE430" s="1420"/>
      <c r="GTF430" s="1420"/>
      <c r="GTG430" s="1420"/>
      <c r="GTH430" s="1420"/>
      <c r="GTI430" s="1420"/>
      <c r="GTJ430" s="1420"/>
      <c r="GTK430" s="1420"/>
      <c r="GTL430" s="1420"/>
      <c r="GTM430" s="1420"/>
      <c r="GTN430" s="1420"/>
      <c r="GTO430" s="1420"/>
      <c r="GTP430" s="1420"/>
      <c r="GTQ430" s="1420"/>
      <c r="GTR430" s="1420"/>
      <c r="GTS430" s="1420"/>
      <c r="GTT430" s="1420"/>
      <c r="GTU430" s="1420"/>
      <c r="GTV430" s="1420"/>
      <c r="GTW430" s="1420"/>
      <c r="GTX430" s="1420"/>
      <c r="GTY430" s="1420"/>
      <c r="GTZ430" s="1420"/>
      <c r="GUA430" s="1420"/>
      <c r="GUB430" s="1420"/>
      <c r="GUC430" s="1420"/>
      <c r="GUD430" s="1420"/>
      <c r="GUE430" s="1420"/>
      <c r="GUF430" s="1420"/>
      <c r="GUG430" s="1420"/>
      <c r="GUH430" s="1420"/>
      <c r="GUI430" s="1420"/>
      <c r="GUJ430" s="1420"/>
      <c r="GUK430" s="1420"/>
      <c r="GUL430" s="1420"/>
      <c r="GUM430" s="1420"/>
      <c r="GUN430" s="1420"/>
      <c r="GUO430" s="1420"/>
      <c r="GUP430" s="1420"/>
      <c r="GUQ430" s="1420"/>
      <c r="GUR430" s="1420"/>
      <c r="GUS430" s="1420"/>
      <c r="GUT430" s="1420"/>
      <c r="GUU430" s="1420"/>
      <c r="GUV430" s="1420"/>
      <c r="GUW430" s="1420"/>
      <c r="GUX430" s="1420"/>
      <c r="GUY430" s="1420"/>
      <c r="GUZ430" s="1420"/>
      <c r="GVA430" s="1420"/>
      <c r="GVB430" s="1420"/>
      <c r="GVC430" s="1420"/>
      <c r="GVD430" s="1420"/>
      <c r="GVE430" s="1420"/>
      <c r="GVF430" s="1420"/>
      <c r="GVG430" s="1420"/>
      <c r="GVH430" s="1420"/>
      <c r="GVI430" s="1420"/>
      <c r="GVJ430" s="1420"/>
      <c r="GVK430" s="1420"/>
      <c r="GVL430" s="1420"/>
      <c r="GVM430" s="1420"/>
      <c r="GVN430" s="1420"/>
      <c r="GVO430" s="1420"/>
      <c r="GVP430" s="1420"/>
      <c r="GVQ430" s="1420"/>
      <c r="GVR430" s="1420"/>
      <c r="GVS430" s="1420"/>
      <c r="GVT430" s="1420"/>
      <c r="GVU430" s="1420"/>
      <c r="GVV430" s="1420"/>
      <c r="GVW430" s="1420"/>
      <c r="GVX430" s="1420"/>
      <c r="GVY430" s="1420"/>
      <c r="GVZ430" s="1420"/>
      <c r="GWA430" s="1420"/>
      <c r="GWB430" s="1420"/>
      <c r="GWC430" s="1420"/>
      <c r="GWD430" s="1420"/>
      <c r="GWE430" s="1420"/>
      <c r="GWF430" s="1420"/>
      <c r="GWG430" s="1420"/>
      <c r="GWH430" s="1420"/>
      <c r="GWI430" s="1420"/>
      <c r="GWJ430" s="1420"/>
      <c r="GWK430" s="1420"/>
      <c r="GWL430" s="1420"/>
      <c r="GWM430" s="1420"/>
      <c r="GWN430" s="1420"/>
      <c r="GWO430" s="1420"/>
      <c r="GWP430" s="1420"/>
      <c r="GWQ430" s="1420"/>
      <c r="GWR430" s="1420"/>
      <c r="GWS430" s="1420"/>
      <c r="GWT430" s="1420"/>
      <c r="GWU430" s="1420"/>
      <c r="GWV430" s="1420"/>
      <c r="GWW430" s="1420"/>
      <c r="GWX430" s="1420"/>
      <c r="GWY430" s="1420"/>
      <c r="GWZ430" s="1420"/>
      <c r="GXA430" s="1420"/>
      <c r="GXB430" s="1420"/>
      <c r="GXC430" s="1420"/>
      <c r="GXD430" s="1420"/>
      <c r="GXE430" s="1420"/>
      <c r="GXF430" s="1420"/>
      <c r="GXG430" s="1420"/>
      <c r="GXH430" s="1420"/>
      <c r="GXI430" s="1420"/>
      <c r="GXJ430" s="1420"/>
      <c r="GXK430" s="1420"/>
      <c r="GXL430" s="1420"/>
      <c r="GXM430" s="1420"/>
      <c r="GXN430" s="1420"/>
      <c r="GXO430" s="1420"/>
      <c r="GXP430" s="1420"/>
      <c r="GXQ430" s="1420"/>
      <c r="GXR430" s="1420"/>
      <c r="GXS430" s="1420"/>
      <c r="GXT430" s="1420"/>
      <c r="GXU430" s="1420"/>
      <c r="GXV430" s="1420"/>
      <c r="GXW430" s="1420"/>
      <c r="GXX430" s="1420"/>
      <c r="GXY430" s="1420"/>
      <c r="GXZ430" s="1420"/>
      <c r="GYA430" s="1420"/>
      <c r="GYB430" s="1420"/>
      <c r="GYC430" s="1420"/>
      <c r="GYD430" s="1420"/>
      <c r="GYE430" s="1420"/>
      <c r="GYF430" s="1420"/>
      <c r="GYG430" s="1420"/>
      <c r="GYH430" s="1420"/>
      <c r="GYI430" s="1420"/>
      <c r="GYJ430" s="1420"/>
      <c r="GYK430" s="1420"/>
      <c r="GYL430" s="1420"/>
      <c r="GYM430" s="1420"/>
      <c r="GYN430" s="1420"/>
      <c r="GYO430" s="1420"/>
      <c r="GYP430" s="1420"/>
      <c r="GYQ430" s="1420"/>
      <c r="GYR430" s="1420"/>
      <c r="GYS430" s="1420"/>
      <c r="GYT430" s="1420"/>
      <c r="GYU430" s="1420"/>
      <c r="GYV430" s="1420"/>
      <c r="GYW430" s="1420"/>
      <c r="GYX430" s="1420"/>
      <c r="GYY430" s="1420"/>
      <c r="GYZ430" s="1420"/>
      <c r="GZA430" s="1420"/>
      <c r="GZB430" s="1420"/>
      <c r="GZC430" s="1420"/>
      <c r="GZD430" s="1420"/>
      <c r="GZE430" s="1420"/>
      <c r="GZF430" s="1420"/>
      <c r="GZG430" s="1420"/>
      <c r="GZH430" s="1420"/>
      <c r="GZI430" s="1420"/>
      <c r="GZJ430" s="1420"/>
      <c r="GZK430" s="1420"/>
      <c r="GZL430" s="1420"/>
      <c r="GZM430" s="1420"/>
      <c r="GZN430" s="1420"/>
      <c r="GZO430" s="1420"/>
      <c r="GZP430" s="1420"/>
      <c r="GZQ430" s="1420"/>
      <c r="GZR430" s="1420"/>
      <c r="GZS430" s="1420"/>
      <c r="GZT430" s="1420"/>
      <c r="GZU430" s="1420"/>
      <c r="GZV430" s="1420"/>
      <c r="GZW430" s="1420"/>
      <c r="GZX430" s="1420"/>
      <c r="GZY430" s="1420"/>
      <c r="GZZ430" s="1420"/>
      <c r="HAA430" s="1420"/>
      <c r="HAB430" s="1420"/>
      <c r="HAC430" s="1420"/>
      <c r="HAD430" s="1420"/>
      <c r="HAE430" s="1420"/>
      <c r="HAF430" s="1420"/>
      <c r="HAG430" s="1420"/>
      <c r="HAH430" s="1420"/>
      <c r="HAI430" s="1420"/>
      <c r="HAJ430" s="1420"/>
      <c r="HAK430" s="1420"/>
      <c r="HAL430" s="1420"/>
      <c r="HAM430" s="1420"/>
      <c r="HAN430" s="1420"/>
      <c r="HAO430" s="1420"/>
      <c r="HAP430" s="1420"/>
      <c r="HAQ430" s="1420"/>
      <c r="HAR430" s="1420"/>
      <c r="HAS430" s="1420"/>
      <c r="HAT430" s="1420"/>
      <c r="HAU430" s="1420"/>
      <c r="HAV430" s="1420"/>
      <c r="HAW430" s="1420"/>
      <c r="HAX430" s="1420"/>
      <c r="HAY430" s="1420"/>
      <c r="HAZ430" s="1420"/>
      <c r="HBA430" s="1420"/>
      <c r="HBB430" s="1420"/>
      <c r="HBC430" s="1420"/>
      <c r="HBD430" s="1420"/>
      <c r="HBE430" s="1420"/>
      <c r="HBF430" s="1420"/>
      <c r="HBG430" s="1420"/>
      <c r="HBH430" s="1420"/>
      <c r="HBI430" s="1420"/>
      <c r="HBJ430" s="1420"/>
      <c r="HBK430" s="1420"/>
      <c r="HBL430" s="1420"/>
      <c r="HBM430" s="1420"/>
      <c r="HBN430" s="1420"/>
      <c r="HBO430" s="1420"/>
      <c r="HBP430" s="1420"/>
      <c r="HBQ430" s="1420"/>
      <c r="HBR430" s="1420"/>
      <c r="HBS430" s="1420"/>
      <c r="HBT430" s="1420"/>
      <c r="HBU430" s="1420"/>
      <c r="HBV430" s="1420"/>
      <c r="HBW430" s="1420"/>
      <c r="HBX430" s="1420"/>
      <c r="HBY430" s="1420"/>
      <c r="HBZ430" s="1420"/>
      <c r="HCA430" s="1420"/>
      <c r="HCB430" s="1420"/>
      <c r="HCC430" s="1420"/>
      <c r="HCD430" s="1420"/>
      <c r="HCE430" s="1420"/>
      <c r="HCF430" s="1420"/>
      <c r="HCG430" s="1420"/>
      <c r="HCH430" s="1420"/>
      <c r="HCI430" s="1420"/>
      <c r="HCJ430" s="1420"/>
      <c r="HCK430" s="1420"/>
      <c r="HCL430" s="1420"/>
      <c r="HCM430" s="1420"/>
      <c r="HCN430" s="1420"/>
      <c r="HCO430" s="1420"/>
      <c r="HCP430" s="1420"/>
      <c r="HCQ430" s="1420"/>
      <c r="HCR430" s="1420"/>
      <c r="HCS430" s="1420"/>
      <c r="HCT430" s="1420"/>
      <c r="HCU430" s="1420"/>
      <c r="HCV430" s="1420"/>
      <c r="HCW430" s="1420"/>
      <c r="HCX430" s="1420"/>
      <c r="HCY430" s="1420"/>
      <c r="HCZ430" s="1420"/>
      <c r="HDA430" s="1420"/>
      <c r="HDB430" s="1420"/>
      <c r="HDC430" s="1420"/>
      <c r="HDD430" s="1420"/>
      <c r="HDE430" s="1420"/>
      <c r="HDF430" s="1420"/>
      <c r="HDG430" s="1420"/>
      <c r="HDH430" s="1420"/>
      <c r="HDI430" s="1420"/>
      <c r="HDJ430" s="1420"/>
      <c r="HDK430" s="1420"/>
      <c r="HDL430" s="1420"/>
      <c r="HDM430" s="1420"/>
      <c r="HDN430" s="1420"/>
      <c r="HDO430" s="1420"/>
      <c r="HDP430" s="1420"/>
      <c r="HDQ430" s="1420"/>
      <c r="HDR430" s="1420"/>
      <c r="HDS430" s="1420"/>
      <c r="HDT430" s="1420"/>
      <c r="HDU430" s="1420"/>
      <c r="HDV430" s="1420"/>
      <c r="HDW430" s="1420"/>
      <c r="HDX430" s="1420"/>
      <c r="HDY430" s="1420"/>
      <c r="HDZ430" s="1420"/>
      <c r="HEA430" s="1420"/>
      <c r="HEB430" s="1420"/>
      <c r="HEC430" s="1420"/>
      <c r="HED430" s="1420"/>
      <c r="HEE430" s="1420"/>
      <c r="HEF430" s="1420"/>
      <c r="HEG430" s="1420"/>
      <c r="HEH430" s="1420"/>
      <c r="HEI430" s="1420"/>
      <c r="HEJ430" s="1420"/>
      <c r="HEK430" s="1420"/>
      <c r="HEL430" s="1420"/>
      <c r="HEM430" s="1420"/>
      <c r="HEN430" s="1420"/>
      <c r="HEO430" s="1420"/>
      <c r="HEP430" s="1420"/>
      <c r="HEQ430" s="1420"/>
      <c r="HER430" s="1420"/>
      <c r="HES430" s="1420"/>
      <c r="HET430" s="1420"/>
      <c r="HEU430" s="1420"/>
      <c r="HEV430" s="1420"/>
      <c r="HEW430" s="1420"/>
      <c r="HEX430" s="1420"/>
      <c r="HEY430" s="1420"/>
      <c r="HEZ430" s="1420"/>
      <c r="HFA430" s="1420"/>
      <c r="HFB430" s="1420"/>
      <c r="HFC430" s="1420"/>
      <c r="HFD430" s="1420"/>
      <c r="HFE430" s="1420"/>
      <c r="HFF430" s="1420"/>
      <c r="HFG430" s="1420"/>
      <c r="HFH430" s="1420"/>
      <c r="HFI430" s="1420"/>
      <c r="HFJ430" s="1420"/>
      <c r="HFK430" s="1420"/>
      <c r="HFL430" s="1420"/>
      <c r="HFM430" s="1420"/>
      <c r="HFN430" s="1420"/>
      <c r="HFO430" s="1420"/>
      <c r="HFP430" s="1420"/>
      <c r="HFQ430" s="1420"/>
      <c r="HFR430" s="1420"/>
      <c r="HFS430" s="1420"/>
      <c r="HFT430" s="1420"/>
      <c r="HFU430" s="1420"/>
      <c r="HFV430" s="1420"/>
      <c r="HFW430" s="1420"/>
      <c r="HFX430" s="1420"/>
      <c r="HFY430" s="1420"/>
      <c r="HFZ430" s="1420"/>
      <c r="HGA430" s="1420"/>
      <c r="HGB430" s="1420"/>
      <c r="HGC430" s="1420"/>
      <c r="HGD430" s="1420"/>
      <c r="HGE430" s="1420"/>
      <c r="HGF430" s="1420"/>
      <c r="HGG430" s="1420"/>
      <c r="HGH430" s="1420"/>
      <c r="HGI430" s="1420"/>
      <c r="HGJ430" s="1420"/>
      <c r="HGK430" s="1420"/>
      <c r="HGL430" s="1420"/>
      <c r="HGM430" s="1420"/>
      <c r="HGN430" s="1420"/>
      <c r="HGO430" s="1420"/>
      <c r="HGP430" s="1420"/>
      <c r="HGQ430" s="1420"/>
      <c r="HGR430" s="1420"/>
      <c r="HGS430" s="1420"/>
      <c r="HGT430" s="1420"/>
      <c r="HGU430" s="1420"/>
      <c r="HGV430" s="1420"/>
      <c r="HGW430" s="1420"/>
      <c r="HGX430" s="1420"/>
      <c r="HGY430" s="1420"/>
      <c r="HGZ430" s="1420"/>
      <c r="HHA430" s="1420"/>
      <c r="HHB430" s="1420"/>
      <c r="HHC430" s="1420"/>
      <c r="HHD430" s="1420"/>
      <c r="HHE430" s="1420"/>
      <c r="HHF430" s="1420"/>
      <c r="HHG430" s="1420"/>
      <c r="HHH430" s="1420"/>
      <c r="HHI430" s="1420"/>
      <c r="HHJ430" s="1420"/>
      <c r="HHK430" s="1420"/>
      <c r="HHL430" s="1420"/>
      <c r="HHM430" s="1420"/>
      <c r="HHN430" s="1420"/>
      <c r="HHO430" s="1420"/>
      <c r="HHP430" s="1420"/>
      <c r="HHQ430" s="1420"/>
      <c r="HHR430" s="1420"/>
      <c r="HHS430" s="1420"/>
      <c r="HHT430" s="1420"/>
      <c r="HHU430" s="1420"/>
      <c r="HHV430" s="1420"/>
      <c r="HHW430" s="1420"/>
      <c r="HHX430" s="1420"/>
      <c r="HHY430" s="1420"/>
      <c r="HHZ430" s="1420"/>
      <c r="HIA430" s="1420"/>
      <c r="HIB430" s="1420"/>
      <c r="HIC430" s="1420"/>
      <c r="HID430" s="1420"/>
      <c r="HIE430" s="1420"/>
      <c r="HIF430" s="1420"/>
      <c r="HIG430" s="1420"/>
      <c r="HIH430" s="1420"/>
      <c r="HII430" s="1420"/>
      <c r="HIJ430" s="1420"/>
      <c r="HIK430" s="1420"/>
      <c r="HIL430" s="1420"/>
      <c r="HIM430" s="1420"/>
      <c r="HIN430" s="1420"/>
      <c r="HIO430" s="1420"/>
      <c r="HIP430" s="1420"/>
      <c r="HIQ430" s="1420"/>
      <c r="HIR430" s="1420"/>
      <c r="HIS430" s="1420"/>
      <c r="HIT430" s="1420"/>
      <c r="HIU430" s="1420"/>
      <c r="HIV430" s="1420"/>
      <c r="HIW430" s="1420"/>
      <c r="HIX430" s="1420"/>
      <c r="HIY430" s="1420"/>
      <c r="HIZ430" s="1420"/>
      <c r="HJA430" s="1420"/>
      <c r="HJB430" s="1420"/>
      <c r="HJC430" s="1420"/>
      <c r="HJD430" s="1420"/>
      <c r="HJE430" s="1420"/>
      <c r="HJF430" s="1420"/>
      <c r="HJG430" s="1420"/>
      <c r="HJH430" s="1420"/>
      <c r="HJI430" s="1420"/>
      <c r="HJJ430" s="1420"/>
      <c r="HJK430" s="1420"/>
      <c r="HJL430" s="1420"/>
      <c r="HJM430" s="1420"/>
      <c r="HJN430" s="1420"/>
      <c r="HJO430" s="1420"/>
      <c r="HJP430" s="1420"/>
      <c r="HJQ430" s="1420"/>
      <c r="HJR430" s="1420"/>
      <c r="HJS430" s="1420"/>
      <c r="HJT430" s="1420"/>
      <c r="HJU430" s="1420"/>
      <c r="HJV430" s="1420"/>
      <c r="HJW430" s="1420"/>
      <c r="HJX430" s="1420"/>
      <c r="HJY430" s="1420"/>
      <c r="HJZ430" s="1420"/>
      <c r="HKA430" s="1420"/>
      <c r="HKB430" s="1420"/>
      <c r="HKC430" s="1420"/>
      <c r="HKD430" s="1420"/>
      <c r="HKE430" s="1420"/>
      <c r="HKF430" s="1420"/>
      <c r="HKG430" s="1420"/>
      <c r="HKH430" s="1420"/>
      <c r="HKI430" s="1420"/>
      <c r="HKJ430" s="1420"/>
      <c r="HKK430" s="1420"/>
      <c r="HKL430" s="1420"/>
      <c r="HKM430" s="1420"/>
      <c r="HKN430" s="1420"/>
      <c r="HKO430" s="1420"/>
      <c r="HKP430" s="1420"/>
      <c r="HKQ430" s="1420"/>
      <c r="HKR430" s="1420"/>
      <c r="HKS430" s="1420"/>
      <c r="HKT430" s="1420"/>
      <c r="HKU430" s="1420"/>
      <c r="HKV430" s="1420"/>
      <c r="HKW430" s="1420"/>
      <c r="HKX430" s="1420"/>
      <c r="HKY430" s="1420"/>
      <c r="HKZ430" s="1420"/>
      <c r="HLA430" s="1420"/>
      <c r="HLB430" s="1420"/>
      <c r="HLC430" s="1420"/>
      <c r="HLD430" s="1420"/>
      <c r="HLE430" s="1420"/>
      <c r="HLF430" s="1420"/>
      <c r="HLG430" s="1420"/>
      <c r="HLH430" s="1420"/>
      <c r="HLI430" s="1420"/>
      <c r="HLJ430" s="1420"/>
      <c r="HLK430" s="1420"/>
      <c r="HLL430" s="1420"/>
      <c r="HLM430" s="1420"/>
      <c r="HLN430" s="1420"/>
      <c r="HLO430" s="1420"/>
      <c r="HLP430" s="1420"/>
      <c r="HLQ430" s="1420"/>
      <c r="HLR430" s="1420"/>
      <c r="HLS430" s="1420"/>
      <c r="HLT430" s="1420"/>
      <c r="HLU430" s="1420"/>
      <c r="HLV430" s="1420"/>
      <c r="HLW430" s="1420"/>
      <c r="HLX430" s="1420"/>
      <c r="HLY430" s="1420"/>
      <c r="HLZ430" s="1420"/>
      <c r="HMA430" s="1420"/>
      <c r="HMB430" s="1420"/>
      <c r="HMC430" s="1420"/>
      <c r="HMD430" s="1420"/>
      <c r="HME430" s="1420"/>
      <c r="HMF430" s="1420"/>
      <c r="HMG430" s="1420"/>
      <c r="HMH430" s="1420"/>
      <c r="HMI430" s="1420"/>
      <c r="HMJ430" s="1420"/>
      <c r="HMK430" s="1420"/>
      <c r="HML430" s="1420"/>
      <c r="HMM430" s="1420"/>
      <c r="HMN430" s="1420"/>
      <c r="HMO430" s="1420"/>
      <c r="HMP430" s="1420"/>
      <c r="HMQ430" s="1420"/>
      <c r="HMR430" s="1420"/>
      <c r="HMS430" s="1420"/>
      <c r="HMT430" s="1420"/>
      <c r="HMU430" s="1420"/>
      <c r="HMV430" s="1420"/>
      <c r="HMW430" s="1420"/>
      <c r="HMX430" s="1420"/>
      <c r="HMY430" s="1420"/>
      <c r="HMZ430" s="1420"/>
      <c r="HNA430" s="1420"/>
      <c r="HNB430" s="1420"/>
      <c r="HNC430" s="1420"/>
      <c r="HND430" s="1420"/>
      <c r="HNE430" s="1420"/>
      <c r="HNF430" s="1420"/>
      <c r="HNG430" s="1420"/>
      <c r="HNH430" s="1420"/>
      <c r="HNI430" s="1420"/>
      <c r="HNJ430" s="1420"/>
      <c r="HNK430" s="1420"/>
      <c r="HNL430" s="1420"/>
      <c r="HNM430" s="1420"/>
      <c r="HNN430" s="1420"/>
      <c r="HNO430" s="1420"/>
      <c r="HNP430" s="1420"/>
      <c r="HNQ430" s="1420"/>
      <c r="HNR430" s="1420"/>
      <c r="HNS430" s="1420"/>
      <c r="HNT430" s="1420"/>
      <c r="HNU430" s="1420"/>
      <c r="HNV430" s="1420"/>
      <c r="HNW430" s="1420"/>
      <c r="HNX430" s="1420"/>
      <c r="HNY430" s="1420"/>
      <c r="HNZ430" s="1420"/>
      <c r="HOA430" s="1420"/>
      <c r="HOB430" s="1420"/>
      <c r="HOC430" s="1420"/>
      <c r="HOD430" s="1420"/>
      <c r="HOE430" s="1420"/>
      <c r="HOF430" s="1420"/>
      <c r="HOG430" s="1420"/>
      <c r="HOH430" s="1420"/>
      <c r="HOI430" s="1420"/>
      <c r="HOJ430" s="1420"/>
      <c r="HOK430" s="1420"/>
      <c r="HOL430" s="1420"/>
      <c r="HOM430" s="1420"/>
      <c r="HON430" s="1420"/>
      <c r="HOO430" s="1420"/>
      <c r="HOP430" s="1420"/>
      <c r="HOQ430" s="1420"/>
      <c r="HOR430" s="1420"/>
      <c r="HOS430" s="1420"/>
      <c r="HOT430" s="1420"/>
      <c r="HOU430" s="1420"/>
      <c r="HOV430" s="1420"/>
      <c r="HOW430" s="1420"/>
      <c r="HOX430" s="1420"/>
      <c r="HOY430" s="1420"/>
      <c r="HOZ430" s="1420"/>
      <c r="HPA430" s="1420"/>
      <c r="HPB430" s="1420"/>
      <c r="HPC430" s="1420"/>
      <c r="HPD430" s="1420"/>
      <c r="HPE430" s="1420"/>
      <c r="HPF430" s="1420"/>
      <c r="HPG430" s="1420"/>
      <c r="HPH430" s="1420"/>
      <c r="HPI430" s="1420"/>
      <c r="HPJ430" s="1420"/>
      <c r="HPK430" s="1420"/>
      <c r="HPL430" s="1420"/>
      <c r="HPM430" s="1420"/>
      <c r="HPN430" s="1420"/>
      <c r="HPO430" s="1420"/>
      <c r="HPP430" s="1420"/>
      <c r="HPQ430" s="1420"/>
      <c r="HPR430" s="1420"/>
      <c r="HPS430" s="1420"/>
      <c r="HPT430" s="1420"/>
      <c r="HPU430" s="1420"/>
      <c r="HPV430" s="1420"/>
      <c r="HPW430" s="1420"/>
      <c r="HPX430" s="1420"/>
      <c r="HPY430" s="1420"/>
      <c r="HPZ430" s="1420"/>
      <c r="HQA430" s="1420"/>
      <c r="HQB430" s="1420"/>
      <c r="HQC430" s="1420"/>
      <c r="HQD430" s="1420"/>
      <c r="HQE430" s="1420"/>
      <c r="HQF430" s="1420"/>
      <c r="HQG430" s="1420"/>
      <c r="HQH430" s="1420"/>
      <c r="HQI430" s="1420"/>
      <c r="HQJ430" s="1420"/>
      <c r="HQK430" s="1420"/>
      <c r="HQL430" s="1420"/>
      <c r="HQM430" s="1420"/>
      <c r="HQN430" s="1420"/>
      <c r="HQO430" s="1420"/>
      <c r="HQP430" s="1420"/>
      <c r="HQQ430" s="1420"/>
      <c r="HQR430" s="1420"/>
      <c r="HQS430" s="1420"/>
      <c r="HQT430" s="1420"/>
      <c r="HQU430" s="1420"/>
      <c r="HQV430" s="1420"/>
      <c r="HQW430" s="1420"/>
      <c r="HQX430" s="1420"/>
      <c r="HQY430" s="1420"/>
      <c r="HQZ430" s="1420"/>
      <c r="HRA430" s="1420"/>
      <c r="HRB430" s="1420"/>
      <c r="HRC430" s="1420"/>
      <c r="HRD430" s="1420"/>
      <c r="HRE430" s="1420"/>
      <c r="HRF430" s="1420"/>
      <c r="HRG430" s="1420"/>
      <c r="HRH430" s="1420"/>
      <c r="HRI430" s="1420"/>
      <c r="HRJ430" s="1420"/>
      <c r="HRK430" s="1420"/>
      <c r="HRL430" s="1420"/>
      <c r="HRM430" s="1420"/>
      <c r="HRN430" s="1420"/>
      <c r="HRO430" s="1420"/>
      <c r="HRP430" s="1420"/>
      <c r="HRQ430" s="1420"/>
      <c r="HRR430" s="1420"/>
      <c r="HRS430" s="1420"/>
      <c r="HRT430" s="1420"/>
      <c r="HRU430" s="1420"/>
      <c r="HRV430" s="1420"/>
      <c r="HRW430" s="1420"/>
      <c r="HRX430" s="1420"/>
      <c r="HRY430" s="1420"/>
      <c r="HRZ430" s="1420"/>
      <c r="HSA430" s="1420"/>
      <c r="HSB430" s="1420"/>
      <c r="HSC430" s="1420"/>
      <c r="HSD430" s="1420"/>
      <c r="HSE430" s="1420"/>
      <c r="HSF430" s="1420"/>
      <c r="HSG430" s="1420"/>
      <c r="HSH430" s="1420"/>
      <c r="HSI430" s="1420"/>
      <c r="HSJ430" s="1420"/>
      <c r="HSK430" s="1420"/>
      <c r="HSL430" s="1420"/>
      <c r="HSM430" s="1420"/>
      <c r="HSN430" s="1420"/>
      <c r="HSO430" s="1420"/>
      <c r="HSP430" s="1420"/>
      <c r="HSQ430" s="1420"/>
      <c r="HSR430" s="1420"/>
      <c r="HSS430" s="1420"/>
      <c r="HST430" s="1420"/>
      <c r="HSU430" s="1420"/>
      <c r="HSV430" s="1420"/>
      <c r="HSW430" s="1420"/>
      <c r="HSX430" s="1420"/>
      <c r="HSY430" s="1420"/>
      <c r="HSZ430" s="1420"/>
      <c r="HTA430" s="1420"/>
      <c r="HTB430" s="1420"/>
      <c r="HTC430" s="1420"/>
      <c r="HTD430" s="1420"/>
      <c r="HTE430" s="1420"/>
      <c r="HTF430" s="1420"/>
      <c r="HTG430" s="1420"/>
      <c r="HTH430" s="1420"/>
      <c r="HTI430" s="1420"/>
      <c r="HTJ430" s="1420"/>
      <c r="HTK430" s="1420"/>
      <c r="HTL430" s="1420"/>
      <c r="HTM430" s="1420"/>
      <c r="HTN430" s="1420"/>
      <c r="HTO430" s="1420"/>
      <c r="HTP430" s="1420"/>
      <c r="HTQ430" s="1420"/>
      <c r="HTR430" s="1420"/>
      <c r="HTS430" s="1420"/>
      <c r="HTT430" s="1420"/>
      <c r="HTU430" s="1420"/>
      <c r="HTV430" s="1420"/>
      <c r="HTW430" s="1420"/>
      <c r="HTX430" s="1420"/>
      <c r="HTY430" s="1420"/>
      <c r="HTZ430" s="1420"/>
      <c r="HUA430" s="1420"/>
      <c r="HUB430" s="1420"/>
      <c r="HUC430" s="1420"/>
      <c r="HUD430" s="1420"/>
      <c r="HUE430" s="1420"/>
      <c r="HUF430" s="1420"/>
      <c r="HUG430" s="1420"/>
      <c r="HUH430" s="1420"/>
      <c r="HUI430" s="1420"/>
      <c r="HUJ430" s="1420"/>
      <c r="HUK430" s="1420"/>
      <c r="HUL430" s="1420"/>
      <c r="HUM430" s="1420"/>
      <c r="HUN430" s="1420"/>
      <c r="HUO430" s="1420"/>
      <c r="HUP430" s="1420"/>
      <c r="HUQ430" s="1420"/>
      <c r="HUR430" s="1420"/>
      <c r="HUS430" s="1420"/>
      <c r="HUT430" s="1420"/>
      <c r="HUU430" s="1420"/>
      <c r="HUV430" s="1420"/>
      <c r="HUW430" s="1420"/>
      <c r="HUX430" s="1420"/>
      <c r="HUY430" s="1420"/>
      <c r="HUZ430" s="1420"/>
      <c r="HVA430" s="1420"/>
      <c r="HVB430" s="1420"/>
      <c r="HVC430" s="1420"/>
      <c r="HVD430" s="1420"/>
      <c r="HVE430" s="1420"/>
      <c r="HVF430" s="1420"/>
      <c r="HVG430" s="1420"/>
      <c r="HVH430" s="1420"/>
      <c r="HVI430" s="1420"/>
      <c r="HVJ430" s="1420"/>
      <c r="HVK430" s="1420"/>
      <c r="HVL430" s="1420"/>
      <c r="HVM430" s="1420"/>
      <c r="HVN430" s="1420"/>
      <c r="HVO430" s="1420"/>
      <c r="HVP430" s="1420"/>
      <c r="HVQ430" s="1420"/>
      <c r="HVR430" s="1420"/>
      <c r="HVS430" s="1420"/>
      <c r="HVT430" s="1420"/>
      <c r="HVU430" s="1420"/>
      <c r="HVV430" s="1420"/>
      <c r="HVW430" s="1420"/>
      <c r="HVX430" s="1420"/>
      <c r="HVY430" s="1420"/>
      <c r="HVZ430" s="1420"/>
      <c r="HWA430" s="1420"/>
      <c r="HWB430" s="1420"/>
      <c r="HWC430" s="1420"/>
      <c r="HWD430" s="1420"/>
      <c r="HWE430" s="1420"/>
      <c r="HWF430" s="1420"/>
      <c r="HWG430" s="1420"/>
      <c r="HWH430" s="1420"/>
      <c r="HWI430" s="1420"/>
      <c r="HWJ430" s="1420"/>
      <c r="HWK430" s="1420"/>
      <c r="HWL430" s="1420"/>
      <c r="HWM430" s="1420"/>
      <c r="HWN430" s="1420"/>
      <c r="HWO430" s="1420"/>
      <c r="HWP430" s="1420"/>
      <c r="HWQ430" s="1420"/>
      <c r="HWR430" s="1420"/>
      <c r="HWS430" s="1420"/>
      <c r="HWT430" s="1420"/>
      <c r="HWU430" s="1420"/>
      <c r="HWV430" s="1420"/>
      <c r="HWW430" s="1420"/>
      <c r="HWX430" s="1420"/>
      <c r="HWY430" s="1420"/>
      <c r="HWZ430" s="1420"/>
      <c r="HXA430" s="1420"/>
      <c r="HXB430" s="1420"/>
      <c r="HXC430" s="1420"/>
      <c r="HXD430" s="1420"/>
      <c r="HXE430" s="1420"/>
      <c r="HXF430" s="1420"/>
      <c r="HXG430" s="1420"/>
      <c r="HXH430" s="1420"/>
      <c r="HXI430" s="1420"/>
      <c r="HXJ430" s="1420"/>
      <c r="HXK430" s="1420"/>
      <c r="HXL430" s="1420"/>
      <c r="HXM430" s="1420"/>
      <c r="HXN430" s="1420"/>
      <c r="HXO430" s="1420"/>
      <c r="HXP430" s="1420"/>
      <c r="HXQ430" s="1420"/>
      <c r="HXR430" s="1420"/>
      <c r="HXS430" s="1420"/>
      <c r="HXT430" s="1420"/>
      <c r="HXU430" s="1420"/>
      <c r="HXV430" s="1420"/>
      <c r="HXW430" s="1420"/>
      <c r="HXX430" s="1420"/>
      <c r="HXY430" s="1420"/>
      <c r="HXZ430" s="1420"/>
      <c r="HYA430" s="1420"/>
      <c r="HYB430" s="1420"/>
      <c r="HYC430" s="1420"/>
      <c r="HYD430" s="1420"/>
      <c r="HYE430" s="1420"/>
      <c r="HYF430" s="1420"/>
      <c r="HYG430" s="1420"/>
      <c r="HYH430" s="1420"/>
      <c r="HYI430" s="1420"/>
      <c r="HYJ430" s="1420"/>
      <c r="HYK430" s="1420"/>
      <c r="HYL430" s="1420"/>
      <c r="HYM430" s="1420"/>
      <c r="HYN430" s="1420"/>
      <c r="HYO430" s="1420"/>
      <c r="HYP430" s="1420"/>
      <c r="HYQ430" s="1420"/>
      <c r="HYR430" s="1420"/>
      <c r="HYS430" s="1420"/>
      <c r="HYT430" s="1420"/>
      <c r="HYU430" s="1420"/>
      <c r="HYV430" s="1420"/>
      <c r="HYW430" s="1420"/>
      <c r="HYX430" s="1420"/>
      <c r="HYY430" s="1420"/>
      <c r="HYZ430" s="1420"/>
      <c r="HZA430" s="1420"/>
      <c r="HZB430" s="1420"/>
      <c r="HZC430" s="1420"/>
      <c r="HZD430" s="1420"/>
      <c r="HZE430" s="1420"/>
      <c r="HZF430" s="1420"/>
      <c r="HZG430" s="1420"/>
      <c r="HZH430" s="1420"/>
      <c r="HZI430" s="1420"/>
      <c r="HZJ430" s="1420"/>
      <c r="HZK430" s="1420"/>
      <c r="HZL430" s="1420"/>
      <c r="HZM430" s="1420"/>
      <c r="HZN430" s="1420"/>
      <c r="HZO430" s="1420"/>
      <c r="HZP430" s="1420"/>
      <c r="HZQ430" s="1420"/>
      <c r="HZR430" s="1420"/>
      <c r="HZS430" s="1420"/>
      <c r="HZT430" s="1420"/>
      <c r="HZU430" s="1420"/>
      <c r="HZV430" s="1420"/>
      <c r="HZW430" s="1420"/>
      <c r="HZX430" s="1420"/>
      <c r="HZY430" s="1420"/>
      <c r="HZZ430" s="1420"/>
      <c r="IAA430" s="1420"/>
      <c r="IAB430" s="1420"/>
      <c r="IAC430" s="1420"/>
      <c r="IAD430" s="1420"/>
      <c r="IAE430" s="1420"/>
      <c r="IAF430" s="1420"/>
      <c r="IAG430" s="1420"/>
      <c r="IAH430" s="1420"/>
      <c r="IAI430" s="1420"/>
      <c r="IAJ430" s="1420"/>
      <c r="IAK430" s="1420"/>
      <c r="IAL430" s="1420"/>
      <c r="IAM430" s="1420"/>
      <c r="IAN430" s="1420"/>
      <c r="IAO430" s="1420"/>
      <c r="IAP430" s="1420"/>
      <c r="IAQ430" s="1420"/>
      <c r="IAR430" s="1420"/>
      <c r="IAS430" s="1420"/>
      <c r="IAT430" s="1420"/>
      <c r="IAU430" s="1420"/>
      <c r="IAV430" s="1420"/>
      <c r="IAW430" s="1420"/>
      <c r="IAX430" s="1420"/>
      <c r="IAY430" s="1420"/>
      <c r="IAZ430" s="1420"/>
      <c r="IBA430" s="1420"/>
      <c r="IBB430" s="1420"/>
      <c r="IBC430" s="1420"/>
      <c r="IBD430" s="1420"/>
      <c r="IBE430" s="1420"/>
      <c r="IBF430" s="1420"/>
      <c r="IBG430" s="1420"/>
      <c r="IBH430" s="1420"/>
      <c r="IBI430" s="1420"/>
      <c r="IBJ430" s="1420"/>
      <c r="IBK430" s="1420"/>
      <c r="IBL430" s="1420"/>
      <c r="IBM430" s="1420"/>
      <c r="IBN430" s="1420"/>
      <c r="IBO430" s="1420"/>
      <c r="IBP430" s="1420"/>
      <c r="IBQ430" s="1420"/>
      <c r="IBR430" s="1420"/>
      <c r="IBS430" s="1420"/>
      <c r="IBT430" s="1420"/>
      <c r="IBU430" s="1420"/>
      <c r="IBV430" s="1420"/>
      <c r="IBW430" s="1420"/>
      <c r="IBX430" s="1420"/>
      <c r="IBY430" s="1420"/>
      <c r="IBZ430" s="1420"/>
      <c r="ICA430" s="1420"/>
      <c r="ICB430" s="1420"/>
      <c r="ICC430" s="1420"/>
      <c r="ICD430" s="1420"/>
      <c r="ICE430" s="1420"/>
      <c r="ICF430" s="1420"/>
      <c r="ICG430" s="1420"/>
      <c r="ICH430" s="1420"/>
      <c r="ICI430" s="1420"/>
      <c r="ICJ430" s="1420"/>
      <c r="ICK430" s="1420"/>
      <c r="ICL430" s="1420"/>
      <c r="ICM430" s="1420"/>
      <c r="ICN430" s="1420"/>
      <c r="ICO430" s="1420"/>
      <c r="ICP430" s="1420"/>
      <c r="ICQ430" s="1420"/>
      <c r="ICR430" s="1420"/>
      <c r="ICS430" s="1420"/>
      <c r="ICT430" s="1420"/>
      <c r="ICU430" s="1420"/>
      <c r="ICV430" s="1420"/>
      <c r="ICW430" s="1420"/>
      <c r="ICX430" s="1420"/>
      <c r="ICY430" s="1420"/>
      <c r="ICZ430" s="1420"/>
      <c r="IDA430" s="1420"/>
      <c r="IDB430" s="1420"/>
      <c r="IDC430" s="1420"/>
      <c r="IDD430" s="1420"/>
      <c r="IDE430" s="1420"/>
      <c r="IDF430" s="1420"/>
      <c r="IDG430" s="1420"/>
      <c r="IDH430" s="1420"/>
      <c r="IDI430" s="1420"/>
      <c r="IDJ430" s="1420"/>
      <c r="IDK430" s="1420"/>
      <c r="IDL430" s="1420"/>
      <c r="IDM430" s="1420"/>
      <c r="IDN430" s="1420"/>
      <c r="IDO430" s="1420"/>
      <c r="IDP430" s="1420"/>
      <c r="IDQ430" s="1420"/>
      <c r="IDR430" s="1420"/>
      <c r="IDS430" s="1420"/>
      <c r="IDT430" s="1420"/>
      <c r="IDU430" s="1420"/>
      <c r="IDV430" s="1420"/>
      <c r="IDW430" s="1420"/>
      <c r="IDX430" s="1420"/>
      <c r="IDY430" s="1420"/>
      <c r="IDZ430" s="1420"/>
      <c r="IEA430" s="1420"/>
      <c r="IEB430" s="1420"/>
      <c r="IEC430" s="1420"/>
      <c r="IED430" s="1420"/>
      <c r="IEE430" s="1420"/>
      <c r="IEF430" s="1420"/>
      <c r="IEG430" s="1420"/>
      <c r="IEH430" s="1420"/>
      <c r="IEI430" s="1420"/>
      <c r="IEJ430" s="1420"/>
      <c r="IEK430" s="1420"/>
      <c r="IEL430" s="1420"/>
      <c r="IEM430" s="1420"/>
      <c r="IEN430" s="1420"/>
      <c r="IEO430" s="1420"/>
      <c r="IEP430" s="1420"/>
      <c r="IEQ430" s="1420"/>
      <c r="IER430" s="1420"/>
      <c r="IES430" s="1420"/>
      <c r="IET430" s="1420"/>
      <c r="IEU430" s="1420"/>
      <c r="IEV430" s="1420"/>
      <c r="IEW430" s="1420"/>
      <c r="IEX430" s="1420"/>
      <c r="IEY430" s="1420"/>
      <c r="IEZ430" s="1420"/>
      <c r="IFA430" s="1420"/>
      <c r="IFB430" s="1420"/>
      <c r="IFC430" s="1420"/>
      <c r="IFD430" s="1420"/>
      <c r="IFE430" s="1420"/>
      <c r="IFF430" s="1420"/>
      <c r="IFG430" s="1420"/>
      <c r="IFH430" s="1420"/>
      <c r="IFI430" s="1420"/>
      <c r="IFJ430" s="1420"/>
      <c r="IFK430" s="1420"/>
      <c r="IFL430" s="1420"/>
      <c r="IFM430" s="1420"/>
      <c r="IFN430" s="1420"/>
      <c r="IFO430" s="1420"/>
      <c r="IFP430" s="1420"/>
      <c r="IFQ430" s="1420"/>
      <c r="IFR430" s="1420"/>
      <c r="IFS430" s="1420"/>
      <c r="IFT430" s="1420"/>
      <c r="IFU430" s="1420"/>
      <c r="IFV430" s="1420"/>
      <c r="IFW430" s="1420"/>
      <c r="IFX430" s="1420"/>
      <c r="IFY430" s="1420"/>
      <c r="IFZ430" s="1420"/>
      <c r="IGA430" s="1420"/>
      <c r="IGB430" s="1420"/>
      <c r="IGC430" s="1420"/>
      <c r="IGD430" s="1420"/>
      <c r="IGE430" s="1420"/>
      <c r="IGF430" s="1420"/>
      <c r="IGG430" s="1420"/>
      <c r="IGH430" s="1420"/>
      <c r="IGI430" s="1420"/>
      <c r="IGJ430" s="1420"/>
      <c r="IGK430" s="1420"/>
      <c r="IGL430" s="1420"/>
      <c r="IGM430" s="1420"/>
      <c r="IGN430" s="1420"/>
      <c r="IGO430" s="1420"/>
      <c r="IGP430" s="1420"/>
      <c r="IGQ430" s="1420"/>
      <c r="IGR430" s="1420"/>
      <c r="IGS430" s="1420"/>
      <c r="IGT430" s="1420"/>
      <c r="IGU430" s="1420"/>
      <c r="IGV430" s="1420"/>
      <c r="IGW430" s="1420"/>
      <c r="IGX430" s="1420"/>
      <c r="IGY430" s="1420"/>
      <c r="IGZ430" s="1420"/>
      <c r="IHA430" s="1420"/>
      <c r="IHB430" s="1420"/>
      <c r="IHC430" s="1420"/>
      <c r="IHD430" s="1420"/>
      <c r="IHE430" s="1420"/>
      <c r="IHF430" s="1420"/>
      <c r="IHG430" s="1420"/>
      <c r="IHH430" s="1420"/>
      <c r="IHI430" s="1420"/>
      <c r="IHJ430" s="1420"/>
      <c r="IHK430" s="1420"/>
      <c r="IHL430" s="1420"/>
      <c r="IHM430" s="1420"/>
      <c r="IHN430" s="1420"/>
      <c r="IHO430" s="1420"/>
      <c r="IHP430" s="1420"/>
      <c r="IHQ430" s="1420"/>
      <c r="IHR430" s="1420"/>
      <c r="IHS430" s="1420"/>
      <c r="IHT430" s="1420"/>
      <c r="IHU430" s="1420"/>
      <c r="IHV430" s="1420"/>
      <c r="IHW430" s="1420"/>
      <c r="IHX430" s="1420"/>
      <c r="IHY430" s="1420"/>
      <c r="IHZ430" s="1420"/>
      <c r="IIA430" s="1420"/>
      <c r="IIB430" s="1420"/>
      <c r="IIC430" s="1420"/>
      <c r="IID430" s="1420"/>
      <c r="IIE430" s="1420"/>
      <c r="IIF430" s="1420"/>
      <c r="IIG430" s="1420"/>
      <c r="IIH430" s="1420"/>
      <c r="III430" s="1420"/>
      <c r="IIJ430" s="1420"/>
      <c r="IIK430" s="1420"/>
      <c r="IIL430" s="1420"/>
      <c r="IIM430" s="1420"/>
      <c r="IIN430" s="1420"/>
      <c r="IIO430" s="1420"/>
      <c r="IIP430" s="1420"/>
      <c r="IIQ430" s="1420"/>
      <c r="IIR430" s="1420"/>
      <c r="IIS430" s="1420"/>
      <c r="IIT430" s="1420"/>
      <c r="IIU430" s="1420"/>
      <c r="IIV430" s="1420"/>
      <c r="IIW430" s="1420"/>
      <c r="IIX430" s="1420"/>
      <c r="IIY430" s="1420"/>
      <c r="IIZ430" s="1420"/>
      <c r="IJA430" s="1420"/>
      <c r="IJB430" s="1420"/>
      <c r="IJC430" s="1420"/>
      <c r="IJD430" s="1420"/>
      <c r="IJE430" s="1420"/>
      <c r="IJF430" s="1420"/>
      <c r="IJG430" s="1420"/>
      <c r="IJH430" s="1420"/>
      <c r="IJI430" s="1420"/>
      <c r="IJJ430" s="1420"/>
      <c r="IJK430" s="1420"/>
      <c r="IJL430" s="1420"/>
      <c r="IJM430" s="1420"/>
      <c r="IJN430" s="1420"/>
      <c r="IJO430" s="1420"/>
      <c r="IJP430" s="1420"/>
      <c r="IJQ430" s="1420"/>
      <c r="IJR430" s="1420"/>
      <c r="IJS430" s="1420"/>
      <c r="IJT430" s="1420"/>
      <c r="IJU430" s="1420"/>
      <c r="IJV430" s="1420"/>
      <c r="IJW430" s="1420"/>
      <c r="IJX430" s="1420"/>
      <c r="IJY430" s="1420"/>
      <c r="IJZ430" s="1420"/>
      <c r="IKA430" s="1420"/>
      <c r="IKB430" s="1420"/>
      <c r="IKC430" s="1420"/>
      <c r="IKD430" s="1420"/>
      <c r="IKE430" s="1420"/>
      <c r="IKF430" s="1420"/>
      <c r="IKG430" s="1420"/>
      <c r="IKH430" s="1420"/>
      <c r="IKI430" s="1420"/>
      <c r="IKJ430" s="1420"/>
      <c r="IKK430" s="1420"/>
      <c r="IKL430" s="1420"/>
      <c r="IKM430" s="1420"/>
      <c r="IKN430" s="1420"/>
      <c r="IKO430" s="1420"/>
      <c r="IKP430" s="1420"/>
      <c r="IKQ430" s="1420"/>
      <c r="IKR430" s="1420"/>
      <c r="IKS430" s="1420"/>
      <c r="IKT430" s="1420"/>
      <c r="IKU430" s="1420"/>
      <c r="IKV430" s="1420"/>
      <c r="IKW430" s="1420"/>
      <c r="IKX430" s="1420"/>
      <c r="IKY430" s="1420"/>
      <c r="IKZ430" s="1420"/>
      <c r="ILA430" s="1420"/>
      <c r="ILB430" s="1420"/>
      <c r="ILC430" s="1420"/>
      <c r="ILD430" s="1420"/>
      <c r="ILE430" s="1420"/>
      <c r="ILF430" s="1420"/>
      <c r="ILG430" s="1420"/>
      <c r="ILH430" s="1420"/>
      <c r="ILI430" s="1420"/>
      <c r="ILJ430" s="1420"/>
      <c r="ILK430" s="1420"/>
      <c r="ILL430" s="1420"/>
      <c r="ILM430" s="1420"/>
      <c r="ILN430" s="1420"/>
      <c r="ILO430" s="1420"/>
      <c r="ILP430" s="1420"/>
      <c r="ILQ430" s="1420"/>
      <c r="ILR430" s="1420"/>
      <c r="ILS430" s="1420"/>
      <c r="ILT430" s="1420"/>
      <c r="ILU430" s="1420"/>
      <c r="ILV430" s="1420"/>
      <c r="ILW430" s="1420"/>
      <c r="ILX430" s="1420"/>
      <c r="ILY430" s="1420"/>
      <c r="ILZ430" s="1420"/>
      <c r="IMA430" s="1420"/>
      <c r="IMB430" s="1420"/>
      <c r="IMC430" s="1420"/>
      <c r="IMD430" s="1420"/>
      <c r="IME430" s="1420"/>
      <c r="IMF430" s="1420"/>
      <c r="IMG430" s="1420"/>
      <c r="IMH430" s="1420"/>
      <c r="IMI430" s="1420"/>
      <c r="IMJ430" s="1420"/>
      <c r="IMK430" s="1420"/>
      <c r="IML430" s="1420"/>
      <c r="IMM430" s="1420"/>
      <c r="IMN430" s="1420"/>
      <c r="IMO430" s="1420"/>
      <c r="IMP430" s="1420"/>
      <c r="IMQ430" s="1420"/>
      <c r="IMR430" s="1420"/>
      <c r="IMS430" s="1420"/>
      <c r="IMT430" s="1420"/>
      <c r="IMU430" s="1420"/>
      <c r="IMV430" s="1420"/>
      <c r="IMW430" s="1420"/>
      <c r="IMX430" s="1420"/>
      <c r="IMY430" s="1420"/>
      <c r="IMZ430" s="1420"/>
      <c r="INA430" s="1420"/>
      <c r="INB430" s="1420"/>
      <c r="INC430" s="1420"/>
      <c r="IND430" s="1420"/>
      <c r="INE430" s="1420"/>
      <c r="INF430" s="1420"/>
      <c r="ING430" s="1420"/>
      <c r="INH430" s="1420"/>
      <c r="INI430" s="1420"/>
      <c r="INJ430" s="1420"/>
      <c r="INK430" s="1420"/>
      <c r="INL430" s="1420"/>
      <c r="INM430" s="1420"/>
      <c r="INN430" s="1420"/>
      <c r="INO430" s="1420"/>
      <c r="INP430" s="1420"/>
      <c r="INQ430" s="1420"/>
      <c r="INR430" s="1420"/>
      <c r="INS430" s="1420"/>
      <c r="INT430" s="1420"/>
      <c r="INU430" s="1420"/>
      <c r="INV430" s="1420"/>
      <c r="INW430" s="1420"/>
      <c r="INX430" s="1420"/>
      <c r="INY430" s="1420"/>
      <c r="INZ430" s="1420"/>
      <c r="IOA430" s="1420"/>
      <c r="IOB430" s="1420"/>
      <c r="IOC430" s="1420"/>
      <c r="IOD430" s="1420"/>
      <c r="IOE430" s="1420"/>
      <c r="IOF430" s="1420"/>
      <c r="IOG430" s="1420"/>
      <c r="IOH430" s="1420"/>
      <c r="IOI430" s="1420"/>
      <c r="IOJ430" s="1420"/>
      <c r="IOK430" s="1420"/>
      <c r="IOL430" s="1420"/>
      <c r="IOM430" s="1420"/>
      <c r="ION430" s="1420"/>
      <c r="IOO430" s="1420"/>
      <c r="IOP430" s="1420"/>
      <c r="IOQ430" s="1420"/>
      <c r="IOR430" s="1420"/>
      <c r="IOS430" s="1420"/>
      <c r="IOT430" s="1420"/>
      <c r="IOU430" s="1420"/>
      <c r="IOV430" s="1420"/>
      <c r="IOW430" s="1420"/>
      <c r="IOX430" s="1420"/>
      <c r="IOY430" s="1420"/>
      <c r="IOZ430" s="1420"/>
      <c r="IPA430" s="1420"/>
      <c r="IPB430" s="1420"/>
      <c r="IPC430" s="1420"/>
      <c r="IPD430" s="1420"/>
      <c r="IPE430" s="1420"/>
      <c r="IPF430" s="1420"/>
      <c r="IPG430" s="1420"/>
      <c r="IPH430" s="1420"/>
      <c r="IPI430" s="1420"/>
      <c r="IPJ430" s="1420"/>
      <c r="IPK430" s="1420"/>
      <c r="IPL430" s="1420"/>
      <c r="IPM430" s="1420"/>
      <c r="IPN430" s="1420"/>
      <c r="IPO430" s="1420"/>
      <c r="IPP430" s="1420"/>
      <c r="IPQ430" s="1420"/>
      <c r="IPR430" s="1420"/>
      <c r="IPS430" s="1420"/>
      <c r="IPT430" s="1420"/>
      <c r="IPU430" s="1420"/>
      <c r="IPV430" s="1420"/>
      <c r="IPW430" s="1420"/>
      <c r="IPX430" s="1420"/>
      <c r="IPY430" s="1420"/>
      <c r="IPZ430" s="1420"/>
      <c r="IQA430" s="1420"/>
      <c r="IQB430" s="1420"/>
      <c r="IQC430" s="1420"/>
      <c r="IQD430" s="1420"/>
      <c r="IQE430" s="1420"/>
      <c r="IQF430" s="1420"/>
      <c r="IQG430" s="1420"/>
      <c r="IQH430" s="1420"/>
      <c r="IQI430" s="1420"/>
      <c r="IQJ430" s="1420"/>
      <c r="IQK430" s="1420"/>
      <c r="IQL430" s="1420"/>
      <c r="IQM430" s="1420"/>
      <c r="IQN430" s="1420"/>
      <c r="IQO430" s="1420"/>
      <c r="IQP430" s="1420"/>
      <c r="IQQ430" s="1420"/>
      <c r="IQR430" s="1420"/>
      <c r="IQS430" s="1420"/>
      <c r="IQT430" s="1420"/>
      <c r="IQU430" s="1420"/>
      <c r="IQV430" s="1420"/>
      <c r="IQW430" s="1420"/>
      <c r="IQX430" s="1420"/>
      <c r="IQY430" s="1420"/>
      <c r="IQZ430" s="1420"/>
      <c r="IRA430" s="1420"/>
      <c r="IRB430" s="1420"/>
      <c r="IRC430" s="1420"/>
      <c r="IRD430" s="1420"/>
      <c r="IRE430" s="1420"/>
      <c r="IRF430" s="1420"/>
      <c r="IRG430" s="1420"/>
      <c r="IRH430" s="1420"/>
      <c r="IRI430" s="1420"/>
      <c r="IRJ430" s="1420"/>
      <c r="IRK430" s="1420"/>
      <c r="IRL430" s="1420"/>
      <c r="IRM430" s="1420"/>
      <c r="IRN430" s="1420"/>
      <c r="IRO430" s="1420"/>
      <c r="IRP430" s="1420"/>
      <c r="IRQ430" s="1420"/>
      <c r="IRR430" s="1420"/>
      <c r="IRS430" s="1420"/>
      <c r="IRT430" s="1420"/>
      <c r="IRU430" s="1420"/>
      <c r="IRV430" s="1420"/>
      <c r="IRW430" s="1420"/>
      <c r="IRX430" s="1420"/>
      <c r="IRY430" s="1420"/>
      <c r="IRZ430" s="1420"/>
      <c r="ISA430" s="1420"/>
      <c r="ISB430" s="1420"/>
      <c r="ISC430" s="1420"/>
      <c r="ISD430" s="1420"/>
      <c r="ISE430" s="1420"/>
      <c r="ISF430" s="1420"/>
      <c r="ISG430" s="1420"/>
      <c r="ISH430" s="1420"/>
      <c r="ISI430" s="1420"/>
      <c r="ISJ430" s="1420"/>
      <c r="ISK430" s="1420"/>
      <c r="ISL430" s="1420"/>
      <c r="ISM430" s="1420"/>
      <c r="ISN430" s="1420"/>
      <c r="ISO430" s="1420"/>
      <c r="ISP430" s="1420"/>
      <c r="ISQ430" s="1420"/>
      <c r="ISR430" s="1420"/>
      <c r="ISS430" s="1420"/>
      <c r="IST430" s="1420"/>
      <c r="ISU430" s="1420"/>
      <c r="ISV430" s="1420"/>
      <c r="ISW430" s="1420"/>
      <c r="ISX430" s="1420"/>
      <c r="ISY430" s="1420"/>
      <c r="ISZ430" s="1420"/>
      <c r="ITA430" s="1420"/>
      <c r="ITB430" s="1420"/>
      <c r="ITC430" s="1420"/>
      <c r="ITD430" s="1420"/>
      <c r="ITE430" s="1420"/>
      <c r="ITF430" s="1420"/>
      <c r="ITG430" s="1420"/>
      <c r="ITH430" s="1420"/>
      <c r="ITI430" s="1420"/>
      <c r="ITJ430" s="1420"/>
      <c r="ITK430" s="1420"/>
      <c r="ITL430" s="1420"/>
      <c r="ITM430" s="1420"/>
      <c r="ITN430" s="1420"/>
      <c r="ITO430" s="1420"/>
      <c r="ITP430" s="1420"/>
      <c r="ITQ430" s="1420"/>
      <c r="ITR430" s="1420"/>
      <c r="ITS430" s="1420"/>
      <c r="ITT430" s="1420"/>
      <c r="ITU430" s="1420"/>
      <c r="ITV430" s="1420"/>
      <c r="ITW430" s="1420"/>
      <c r="ITX430" s="1420"/>
      <c r="ITY430" s="1420"/>
      <c r="ITZ430" s="1420"/>
      <c r="IUA430" s="1420"/>
      <c r="IUB430" s="1420"/>
      <c r="IUC430" s="1420"/>
      <c r="IUD430" s="1420"/>
      <c r="IUE430" s="1420"/>
      <c r="IUF430" s="1420"/>
      <c r="IUG430" s="1420"/>
      <c r="IUH430" s="1420"/>
      <c r="IUI430" s="1420"/>
      <c r="IUJ430" s="1420"/>
      <c r="IUK430" s="1420"/>
      <c r="IUL430" s="1420"/>
      <c r="IUM430" s="1420"/>
      <c r="IUN430" s="1420"/>
      <c r="IUO430" s="1420"/>
      <c r="IUP430" s="1420"/>
      <c r="IUQ430" s="1420"/>
      <c r="IUR430" s="1420"/>
      <c r="IUS430" s="1420"/>
      <c r="IUT430" s="1420"/>
      <c r="IUU430" s="1420"/>
      <c r="IUV430" s="1420"/>
      <c r="IUW430" s="1420"/>
      <c r="IUX430" s="1420"/>
      <c r="IUY430" s="1420"/>
      <c r="IUZ430" s="1420"/>
      <c r="IVA430" s="1420"/>
      <c r="IVB430" s="1420"/>
      <c r="IVC430" s="1420"/>
      <c r="IVD430" s="1420"/>
      <c r="IVE430" s="1420"/>
      <c r="IVF430" s="1420"/>
      <c r="IVG430" s="1420"/>
      <c r="IVH430" s="1420"/>
      <c r="IVI430" s="1420"/>
      <c r="IVJ430" s="1420"/>
      <c r="IVK430" s="1420"/>
      <c r="IVL430" s="1420"/>
      <c r="IVM430" s="1420"/>
      <c r="IVN430" s="1420"/>
      <c r="IVO430" s="1420"/>
      <c r="IVP430" s="1420"/>
      <c r="IVQ430" s="1420"/>
      <c r="IVR430" s="1420"/>
      <c r="IVS430" s="1420"/>
      <c r="IVT430" s="1420"/>
      <c r="IVU430" s="1420"/>
      <c r="IVV430" s="1420"/>
      <c r="IVW430" s="1420"/>
      <c r="IVX430" s="1420"/>
      <c r="IVY430" s="1420"/>
      <c r="IVZ430" s="1420"/>
      <c r="IWA430" s="1420"/>
      <c r="IWB430" s="1420"/>
      <c r="IWC430" s="1420"/>
      <c r="IWD430" s="1420"/>
      <c r="IWE430" s="1420"/>
      <c r="IWF430" s="1420"/>
      <c r="IWG430" s="1420"/>
      <c r="IWH430" s="1420"/>
      <c r="IWI430" s="1420"/>
      <c r="IWJ430" s="1420"/>
      <c r="IWK430" s="1420"/>
      <c r="IWL430" s="1420"/>
      <c r="IWM430" s="1420"/>
      <c r="IWN430" s="1420"/>
      <c r="IWO430" s="1420"/>
      <c r="IWP430" s="1420"/>
      <c r="IWQ430" s="1420"/>
      <c r="IWR430" s="1420"/>
      <c r="IWS430" s="1420"/>
      <c r="IWT430" s="1420"/>
      <c r="IWU430" s="1420"/>
      <c r="IWV430" s="1420"/>
      <c r="IWW430" s="1420"/>
      <c r="IWX430" s="1420"/>
      <c r="IWY430" s="1420"/>
      <c r="IWZ430" s="1420"/>
      <c r="IXA430" s="1420"/>
      <c r="IXB430" s="1420"/>
      <c r="IXC430" s="1420"/>
      <c r="IXD430" s="1420"/>
      <c r="IXE430" s="1420"/>
      <c r="IXF430" s="1420"/>
      <c r="IXG430" s="1420"/>
      <c r="IXH430" s="1420"/>
      <c r="IXI430" s="1420"/>
      <c r="IXJ430" s="1420"/>
      <c r="IXK430" s="1420"/>
      <c r="IXL430" s="1420"/>
      <c r="IXM430" s="1420"/>
      <c r="IXN430" s="1420"/>
      <c r="IXO430" s="1420"/>
      <c r="IXP430" s="1420"/>
      <c r="IXQ430" s="1420"/>
      <c r="IXR430" s="1420"/>
      <c r="IXS430" s="1420"/>
      <c r="IXT430" s="1420"/>
      <c r="IXU430" s="1420"/>
      <c r="IXV430" s="1420"/>
      <c r="IXW430" s="1420"/>
      <c r="IXX430" s="1420"/>
      <c r="IXY430" s="1420"/>
      <c r="IXZ430" s="1420"/>
      <c r="IYA430" s="1420"/>
      <c r="IYB430" s="1420"/>
      <c r="IYC430" s="1420"/>
      <c r="IYD430" s="1420"/>
      <c r="IYE430" s="1420"/>
      <c r="IYF430" s="1420"/>
      <c r="IYG430" s="1420"/>
      <c r="IYH430" s="1420"/>
      <c r="IYI430" s="1420"/>
      <c r="IYJ430" s="1420"/>
      <c r="IYK430" s="1420"/>
      <c r="IYL430" s="1420"/>
      <c r="IYM430" s="1420"/>
      <c r="IYN430" s="1420"/>
      <c r="IYO430" s="1420"/>
      <c r="IYP430" s="1420"/>
      <c r="IYQ430" s="1420"/>
      <c r="IYR430" s="1420"/>
      <c r="IYS430" s="1420"/>
      <c r="IYT430" s="1420"/>
      <c r="IYU430" s="1420"/>
      <c r="IYV430" s="1420"/>
      <c r="IYW430" s="1420"/>
      <c r="IYX430" s="1420"/>
      <c r="IYY430" s="1420"/>
      <c r="IYZ430" s="1420"/>
      <c r="IZA430" s="1420"/>
      <c r="IZB430" s="1420"/>
      <c r="IZC430" s="1420"/>
      <c r="IZD430" s="1420"/>
      <c r="IZE430" s="1420"/>
      <c r="IZF430" s="1420"/>
      <c r="IZG430" s="1420"/>
      <c r="IZH430" s="1420"/>
      <c r="IZI430" s="1420"/>
      <c r="IZJ430" s="1420"/>
      <c r="IZK430" s="1420"/>
      <c r="IZL430" s="1420"/>
      <c r="IZM430" s="1420"/>
      <c r="IZN430" s="1420"/>
      <c r="IZO430" s="1420"/>
      <c r="IZP430" s="1420"/>
      <c r="IZQ430" s="1420"/>
      <c r="IZR430" s="1420"/>
      <c r="IZS430" s="1420"/>
      <c r="IZT430" s="1420"/>
      <c r="IZU430" s="1420"/>
      <c r="IZV430" s="1420"/>
      <c r="IZW430" s="1420"/>
      <c r="IZX430" s="1420"/>
      <c r="IZY430" s="1420"/>
      <c r="IZZ430" s="1420"/>
      <c r="JAA430" s="1420"/>
      <c r="JAB430" s="1420"/>
      <c r="JAC430" s="1420"/>
      <c r="JAD430" s="1420"/>
      <c r="JAE430" s="1420"/>
      <c r="JAF430" s="1420"/>
      <c r="JAG430" s="1420"/>
      <c r="JAH430" s="1420"/>
      <c r="JAI430" s="1420"/>
      <c r="JAJ430" s="1420"/>
      <c r="JAK430" s="1420"/>
      <c r="JAL430" s="1420"/>
      <c r="JAM430" s="1420"/>
      <c r="JAN430" s="1420"/>
      <c r="JAO430" s="1420"/>
      <c r="JAP430" s="1420"/>
      <c r="JAQ430" s="1420"/>
      <c r="JAR430" s="1420"/>
      <c r="JAS430" s="1420"/>
      <c r="JAT430" s="1420"/>
      <c r="JAU430" s="1420"/>
      <c r="JAV430" s="1420"/>
      <c r="JAW430" s="1420"/>
      <c r="JAX430" s="1420"/>
      <c r="JAY430" s="1420"/>
      <c r="JAZ430" s="1420"/>
      <c r="JBA430" s="1420"/>
      <c r="JBB430" s="1420"/>
      <c r="JBC430" s="1420"/>
      <c r="JBD430" s="1420"/>
      <c r="JBE430" s="1420"/>
      <c r="JBF430" s="1420"/>
      <c r="JBG430" s="1420"/>
      <c r="JBH430" s="1420"/>
      <c r="JBI430" s="1420"/>
      <c r="JBJ430" s="1420"/>
      <c r="JBK430" s="1420"/>
      <c r="JBL430" s="1420"/>
      <c r="JBM430" s="1420"/>
      <c r="JBN430" s="1420"/>
      <c r="JBO430" s="1420"/>
      <c r="JBP430" s="1420"/>
      <c r="JBQ430" s="1420"/>
      <c r="JBR430" s="1420"/>
      <c r="JBS430" s="1420"/>
      <c r="JBT430" s="1420"/>
      <c r="JBU430" s="1420"/>
      <c r="JBV430" s="1420"/>
      <c r="JBW430" s="1420"/>
      <c r="JBX430" s="1420"/>
      <c r="JBY430" s="1420"/>
      <c r="JBZ430" s="1420"/>
      <c r="JCA430" s="1420"/>
      <c r="JCB430" s="1420"/>
      <c r="JCC430" s="1420"/>
      <c r="JCD430" s="1420"/>
      <c r="JCE430" s="1420"/>
      <c r="JCF430" s="1420"/>
      <c r="JCG430" s="1420"/>
      <c r="JCH430" s="1420"/>
      <c r="JCI430" s="1420"/>
      <c r="JCJ430" s="1420"/>
      <c r="JCK430" s="1420"/>
      <c r="JCL430" s="1420"/>
      <c r="JCM430" s="1420"/>
      <c r="JCN430" s="1420"/>
      <c r="JCO430" s="1420"/>
      <c r="JCP430" s="1420"/>
      <c r="JCQ430" s="1420"/>
      <c r="JCR430" s="1420"/>
      <c r="JCS430" s="1420"/>
      <c r="JCT430" s="1420"/>
      <c r="JCU430" s="1420"/>
      <c r="JCV430" s="1420"/>
      <c r="JCW430" s="1420"/>
      <c r="JCX430" s="1420"/>
      <c r="JCY430" s="1420"/>
      <c r="JCZ430" s="1420"/>
      <c r="JDA430" s="1420"/>
      <c r="JDB430" s="1420"/>
      <c r="JDC430" s="1420"/>
      <c r="JDD430" s="1420"/>
      <c r="JDE430" s="1420"/>
      <c r="JDF430" s="1420"/>
      <c r="JDG430" s="1420"/>
      <c r="JDH430" s="1420"/>
      <c r="JDI430" s="1420"/>
      <c r="JDJ430" s="1420"/>
      <c r="JDK430" s="1420"/>
      <c r="JDL430" s="1420"/>
      <c r="JDM430" s="1420"/>
      <c r="JDN430" s="1420"/>
      <c r="JDO430" s="1420"/>
      <c r="JDP430" s="1420"/>
      <c r="JDQ430" s="1420"/>
      <c r="JDR430" s="1420"/>
      <c r="JDS430" s="1420"/>
      <c r="JDT430" s="1420"/>
      <c r="JDU430" s="1420"/>
      <c r="JDV430" s="1420"/>
      <c r="JDW430" s="1420"/>
      <c r="JDX430" s="1420"/>
      <c r="JDY430" s="1420"/>
      <c r="JDZ430" s="1420"/>
      <c r="JEA430" s="1420"/>
      <c r="JEB430" s="1420"/>
      <c r="JEC430" s="1420"/>
      <c r="JED430" s="1420"/>
      <c r="JEE430" s="1420"/>
      <c r="JEF430" s="1420"/>
      <c r="JEG430" s="1420"/>
      <c r="JEH430" s="1420"/>
      <c r="JEI430" s="1420"/>
      <c r="JEJ430" s="1420"/>
      <c r="JEK430" s="1420"/>
      <c r="JEL430" s="1420"/>
      <c r="JEM430" s="1420"/>
      <c r="JEN430" s="1420"/>
      <c r="JEO430" s="1420"/>
      <c r="JEP430" s="1420"/>
      <c r="JEQ430" s="1420"/>
      <c r="JER430" s="1420"/>
      <c r="JES430" s="1420"/>
      <c r="JET430" s="1420"/>
      <c r="JEU430" s="1420"/>
      <c r="JEV430" s="1420"/>
      <c r="JEW430" s="1420"/>
      <c r="JEX430" s="1420"/>
      <c r="JEY430" s="1420"/>
      <c r="JEZ430" s="1420"/>
      <c r="JFA430" s="1420"/>
      <c r="JFB430" s="1420"/>
      <c r="JFC430" s="1420"/>
      <c r="JFD430" s="1420"/>
      <c r="JFE430" s="1420"/>
      <c r="JFF430" s="1420"/>
      <c r="JFG430" s="1420"/>
      <c r="JFH430" s="1420"/>
      <c r="JFI430" s="1420"/>
      <c r="JFJ430" s="1420"/>
      <c r="JFK430" s="1420"/>
      <c r="JFL430" s="1420"/>
      <c r="JFM430" s="1420"/>
      <c r="JFN430" s="1420"/>
      <c r="JFO430" s="1420"/>
      <c r="JFP430" s="1420"/>
      <c r="JFQ430" s="1420"/>
      <c r="JFR430" s="1420"/>
      <c r="JFS430" s="1420"/>
      <c r="JFT430" s="1420"/>
      <c r="JFU430" s="1420"/>
      <c r="JFV430" s="1420"/>
      <c r="JFW430" s="1420"/>
      <c r="JFX430" s="1420"/>
      <c r="JFY430" s="1420"/>
      <c r="JFZ430" s="1420"/>
      <c r="JGA430" s="1420"/>
      <c r="JGB430" s="1420"/>
      <c r="JGC430" s="1420"/>
      <c r="JGD430" s="1420"/>
      <c r="JGE430" s="1420"/>
      <c r="JGF430" s="1420"/>
      <c r="JGG430" s="1420"/>
      <c r="JGH430" s="1420"/>
      <c r="JGI430" s="1420"/>
      <c r="JGJ430" s="1420"/>
      <c r="JGK430" s="1420"/>
      <c r="JGL430" s="1420"/>
      <c r="JGM430" s="1420"/>
      <c r="JGN430" s="1420"/>
      <c r="JGO430" s="1420"/>
      <c r="JGP430" s="1420"/>
      <c r="JGQ430" s="1420"/>
      <c r="JGR430" s="1420"/>
      <c r="JGS430" s="1420"/>
      <c r="JGT430" s="1420"/>
      <c r="JGU430" s="1420"/>
      <c r="JGV430" s="1420"/>
      <c r="JGW430" s="1420"/>
      <c r="JGX430" s="1420"/>
      <c r="JGY430" s="1420"/>
      <c r="JGZ430" s="1420"/>
      <c r="JHA430" s="1420"/>
      <c r="JHB430" s="1420"/>
      <c r="JHC430" s="1420"/>
      <c r="JHD430" s="1420"/>
      <c r="JHE430" s="1420"/>
      <c r="JHF430" s="1420"/>
      <c r="JHG430" s="1420"/>
      <c r="JHH430" s="1420"/>
      <c r="JHI430" s="1420"/>
      <c r="JHJ430" s="1420"/>
      <c r="JHK430" s="1420"/>
      <c r="JHL430" s="1420"/>
      <c r="JHM430" s="1420"/>
      <c r="JHN430" s="1420"/>
      <c r="JHO430" s="1420"/>
      <c r="JHP430" s="1420"/>
      <c r="JHQ430" s="1420"/>
      <c r="JHR430" s="1420"/>
      <c r="JHS430" s="1420"/>
      <c r="JHT430" s="1420"/>
      <c r="JHU430" s="1420"/>
      <c r="JHV430" s="1420"/>
      <c r="JHW430" s="1420"/>
      <c r="JHX430" s="1420"/>
      <c r="JHY430" s="1420"/>
      <c r="JHZ430" s="1420"/>
      <c r="JIA430" s="1420"/>
      <c r="JIB430" s="1420"/>
      <c r="JIC430" s="1420"/>
      <c r="JID430" s="1420"/>
      <c r="JIE430" s="1420"/>
      <c r="JIF430" s="1420"/>
      <c r="JIG430" s="1420"/>
      <c r="JIH430" s="1420"/>
      <c r="JII430" s="1420"/>
      <c r="JIJ430" s="1420"/>
      <c r="JIK430" s="1420"/>
      <c r="JIL430" s="1420"/>
      <c r="JIM430" s="1420"/>
      <c r="JIN430" s="1420"/>
      <c r="JIO430" s="1420"/>
      <c r="JIP430" s="1420"/>
      <c r="JIQ430" s="1420"/>
      <c r="JIR430" s="1420"/>
      <c r="JIS430" s="1420"/>
      <c r="JIT430" s="1420"/>
      <c r="JIU430" s="1420"/>
      <c r="JIV430" s="1420"/>
      <c r="JIW430" s="1420"/>
      <c r="JIX430" s="1420"/>
      <c r="JIY430" s="1420"/>
      <c r="JIZ430" s="1420"/>
      <c r="JJA430" s="1420"/>
      <c r="JJB430" s="1420"/>
      <c r="JJC430" s="1420"/>
      <c r="JJD430" s="1420"/>
      <c r="JJE430" s="1420"/>
      <c r="JJF430" s="1420"/>
      <c r="JJG430" s="1420"/>
      <c r="JJH430" s="1420"/>
      <c r="JJI430" s="1420"/>
      <c r="JJJ430" s="1420"/>
      <c r="JJK430" s="1420"/>
      <c r="JJL430" s="1420"/>
      <c r="JJM430" s="1420"/>
      <c r="JJN430" s="1420"/>
      <c r="JJO430" s="1420"/>
      <c r="JJP430" s="1420"/>
      <c r="JJQ430" s="1420"/>
      <c r="JJR430" s="1420"/>
      <c r="JJS430" s="1420"/>
      <c r="JJT430" s="1420"/>
      <c r="JJU430" s="1420"/>
      <c r="JJV430" s="1420"/>
      <c r="JJW430" s="1420"/>
      <c r="JJX430" s="1420"/>
      <c r="JJY430" s="1420"/>
      <c r="JJZ430" s="1420"/>
      <c r="JKA430" s="1420"/>
      <c r="JKB430" s="1420"/>
      <c r="JKC430" s="1420"/>
      <c r="JKD430" s="1420"/>
      <c r="JKE430" s="1420"/>
      <c r="JKF430" s="1420"/>
      <c r="JKG430" s="1420"/>
      <c r="JKH430" s="1420"/>
      <c r="JKI430" s="1420"/>
      <c r="JKJ430" s="1420"/>
      <c r="JKK430" s="1420"/>
      <c r="JKL430" s="1420"/>
      <c r="JKM430" s="1420"/>
      <c r="JKN430" s="1420"/>
      <c r="JKO430" s="1420"/>
      <c r="JKP430" s="1420"/>
      <c r="JKQ430" s="1420"/>
      <c r="JKR430" s="1420"/>
      <c r="JKS430" s="1420"/>
      <c r="JKT430" s="1420"/>
      <c r="JKU430" s="1420"/>
      <c r="JKV430" s="1420"/>
      <c r="JKW430" s="1420"/>
      <c r="JKX430" s="1420"/>
      <c r="JKY430" s="1420"/>
      <c r="JKZ430" s="1420"/>
      <c r="JLA430" s="1420"/>
      <c r="JLB430" s="1420"/>
      <c r="JLC430" s="1420"/>
      <c r="JLD430" s="1420"/>
      <c r="JLE430" s="1420"/>
      <c r="JLF430" s="1420"/>
      <c r="JLG430" s="1420"/>
      <c r="JLH430" s="1420"/>
      <c r="JLI430" s="1420"/>
      <c r="JLJ430" s="1420"/>
      <c r="JLK430" s="1420"/>
      <c r="JLL430" s="1420"/>
      <c r="JLM430" s="1420"/>
      <c r="JLN430" s="1420"/>
      <c r="JLO430" s="1420"/>
      <c r="JLP430" s="1420"/>
      <c r="JLQ430" s="1420"/>
      <c r="JLR430" s="1420"/>
      <c r="JLS430" s="1420"/>
      <c r="JLT430" s="1420"/>
      <c r="JLU430" s="1420"/>
      <c r="JLV430" s="1420"/>
      <c r="JLW430" s="1420"/>
      <c r="JLX430" s="1420"/>
      <c r="JLY430" s="1420"/>
      <c r="JLZ430" s="1420"/>
      <c r="JMA430" s="1420"/>
      <c r="JMB430" s="1420"/>
      <c r="JMC430" s="1420"/>
      <c r="JMD430" s="1420"/>
      <c r="JME430" s="1420"/>
      <c r="JMF430" s="1420"/>
      <c r="JMG430" s="1420"/>
      <c r="JMH430" s="1420"/>
      <c r="JMI430" s="1420"/>
      <c r="JMJ430" s="1420"/>
      <c r="JMK430" s="1420"/>
      <c r="JML430" s="1420"/>
      <c r="JMM430" s="1420"/>
      <c r="JMN430" s="1420"/>
      <c r="JMO430" s="1420"/>
      <c r="JMP430" s="1420"/>
      <c r="JMQ430" s="1420"/>
      <c r="JMR430" s="1420"/>
      <c r="JMS430" s="1420"/>
      <c r="JMT430" s="1420"/>
      <c r="JMU430" s="1420"/>
      <c r="JMV430" s="1420"/>
      <c r="JMW430" s="1420"/>
      <c r="JMX430" s="1420"/>
      <c r="JMY430" s="1420"/>
      <c r="JMZ430" s="1420"/>
      <c r="JNA430" s="1420"/>
      <c r="JNB430" s="1420"/>
      <c r="JNC430" s="1420"/>
      <c r="JND430" s="1420"/>
      <c r="JNE430" s="1420"/>
      <c r="JNF430" s="1420"/>
      <c r="JNG430" s="1420"/>
      <c r="JNH430" s="1420"/>
      <c r="JNI430" s="1420"/>
      <c r="JNJ430" s="1420"/>
      <c r="JNK430" s="1420"/>
      <c r="JNL430" s="1420"/>
      <c r="JNM430" s="1420"/>
      <c r="JNN430" s="1420"/>
      <c r="JNO430" s="1420"/>
      <c r="JNP430" s="1420"/>
      <c r="JNQ430" s="1420"/>
      <c r="JNR430" s="1420"/>
      <c r="JNS430" s="1420"/>
      <c r="JNT430" s="1420"/>
      <c r="JNU430" s="1420"/>
      <c r="JNV430" s="1420"/>
      <c r="JNW430" s="1420"/>
      <c r="JNX430" s="1420"/>
      <c r="JNY430" s="1420"/>
      <c r="JNZ430" s="1420"/>
      <c r="JOA430" s="1420"/>
      <c r="JOB430" s="1420"/>
      <c r="JOC430" s="1420"/>
      <c r="JOD430" s="1420"/>
      <c r="JOE430" s="1420"/>
      <c r="JOF430" s="1420"/>
      <c r="JOG430" s="1420"/>
      <c r="JOH430" s="1420"/>
      <c r="JOI430" s="1420"/>
      <c r="JOJ430" s="1420"/>
      <c r="JOK430" s="1420"/>
      <c r="JOL430" s="1420"/>
      <c r="JOM430" s="1420"/>
      <c r="JON430" s="1420"/>
      <c r="JOO430" s="1420"/>
      <c r="JOP430" s="1420"/>
      <c r="JOQ430" s="1420"/>
      <c r="JOR430" s="1420"/>
      <c r="JOS430" s="1420"/>
      <c r="JOT430" s="1420"/>
      <c r="JOU430" s="1420"/>
      <c r="JOV430" s="1420"/>
      <c r="JOW430" s="1420"/>
      <c r="JOX430" s="1420"/>
      <c r="JOY430" s="1420"/>
      <c r="JOZ430" s="1420"/>
      <c r="JPA430" s="1420"/>
      <c r="JPB430" s="1420"/>
      <c r="JPC430" s="1420"/>
      <c r="JPD430" s="1420"/>
      <c r="JPE430" s="1420"/>
      <c r="JPF430" s="1420"/>
      <c r="JPG430" s="1420"/>
      <c r="JPH430" s="1420"/>
      <c r="JPI430" s="1420"/>
      <c r="JPJ430" s="1420"/>
      <c r="JPK430" s="1420"/>
      <c r="JPL430" s="1420"/>
      <c r="JPM430" s="1420"/>
      <c r="JPN430" s="1420"/>
      <c r="JPO430" s="1420"/>
      <c r="JPP430" s="1420"/>
      <c r="JPQ430" s="1420"/>
      <c r="JPR430" s="1420"/>
      <c r="JPS430" s="1420"/>
      <c r="JPT430" s="1420"/>
      <c r="JPU430" s="1420"/>
      <c r="JPV430" s="1420"/>
      <c r="JPW430" s="1420"/>
      <c r="JPX430" s="1420"/>
      <c r="JPY430" s="1420"/>
      <c r="JPZ430" s="1420"/>
      <c r="JQA430" s="1420"/>
      <c r="JQB430" s="1420"/>
      <c r="JQC430" s="1420"/>
      <c r="JQD430" s="1420"/>
      <c r="JQE430" s="1420"/>
      <c r="JQF430" s="1420"/>
      <c r="JQG430" s="1420"/>
      <c r="JQH430" s="1420"/>
      <c r="JQI430" s="1420"/>
      <c r="JQJ430" s="1420"/>
      <c r="JQK430" s="1420"/>
      <c r="JQL430" s="1420"/>
      <c r="JQM430" s="1420"/>
      <c r="JQN430" s="1420"/>
      <c r="JQO430" s="1420"/>
      <c r="JQP430" s="1420"/>
      <c r="JQQ430" s="1420"/>
      <c r="JQR430" s="1420"/>
      <c r="JQS430" s="1420"/>
      <c r="JQT430" s="1420"/>
      <c r="JQU430" s="1420"/>
      <c r="JQV430" s="1420"/>
      <c r="JQW430" s="1420"/>
      <c r="JQX430" s="1420"/>
      <c r="JQY430" s="1420"/>
      <c r="JQZ430" s="1420"/>
      <c r="JRA430" s="1420"/>
      <c r="JRB430" s="1420"/>
      <c r="JRC430" s="1420"/>
      <c r="JRD430" s="1420"/>
      <c r="JRE430" s="1420"/>
      <c r="JRF430" s="1420"/>
      <c r="JRG430" s="1420"/>
      <c r="JRH430" s="1420"/>
      <c r="JRI430" s="1420"/>
      <c r="JRJ430" s="1420"/>
      <c r="JRK430" s="1420"/>
      <c r="JRL430" s="1420"/>
      <c r="JRM430" s="1420"/>
      <c r="JRN430" s="1420"/>
      <c r="JRO430" s="1420"/>
      <c r="JRP430" s="1420"/>
      <c r="JRQ430" s="1420"/>
      <c r="JRR430" s="1420"/>
      <c r="JRS430" s="1420"/>
      <c r="JRT430" s="1420"/>
      <c r="JRU430" s="1420"/>
      <c r="JRV430" s="1420"/>
      <c r="JRW430" s="1420"/>
      <c r="JRX430" s="1420"/>
      <c r="JRY430" s="1420"/>
      <c r="JRZ430" s="1420"/>
      <c r="JSA430" s="1420"/>
      <c r="JSB430" s="1420"/>
      <c r="JSC430" s="1420"/>
      <c r="JSD430" s="1420"/>
      <c r="JSE430" s="1420"/>
      <c r="JSF430" s="1420"/>
      <c r="JSG430" s="1420"/>
      <c r="JSH430" s="1420"/>
      <c r="JSI430" s="1420"/>
      <c r="JSJ430" s="1420"/>
      <c r="JSK430" s="1420"/>
      <c r="JSL430" s="1420"/>
      <c r="JSM430" s="1420"/>
      <c r="JSN430" s="1420"/>
      <c r="JSO430" s="1420"/>
      <c r="JSP430" s="1420"/>
      <c r="JSQ430" s="1420"/>
      <c r="JSR430" s="1420"/>
      <c r="JSS430" s="1420"/>
      <c r="JST430" s="1420"/>
      <c r="JSU430" s="1420"/>
      <c r="JSV430" s="1420"/>
      <c r="JSW430" s="1420"/>
      <c r="JSX430" s="1420"/>
      <c r="JSY430" s="1420"/>
      <c r="JSZ430" s="1420"/>
      <c r="JTA430" s="1420"/>
      <c r="JTB430" s="1420"/>
      <c r="JTC430" s="1420"/>
      <c r="JTD430" s="1420"/>
      <c r="JTE430" s="1420"/>
      <c r="JTF430" s="1420"/>
      <c r="JTG430" s="1420"/>
      <c r="JTH430" s="1420"/>
      <c r="JTI430" s="1420"/>
      <c r="JTJ430" s="1420"/>
      <c r="JTK430" s="1420"/>
      <c r="JTL430" s="1420"/>
      <c r="JTM430" s="1420"/>
      <c r="JTN430" s="1420"/>
      <c r="JTO430" s="1420"/>
      <c r="JTP430" s="1420"/>
      <c r="JTQ430" s="1420"/>
      <c r="JTR430" s="1420"/>
      <c r="JTS430" s="1420"/>
      <c r="JTT430" s="1420"/>
      <c r="JTU430" s="1420"/>
      <c r="JTV430" s="1420"/>
      <c r="JTW430" s="1420"/>
      <c r="JTX430" s="1420"/>
      <c r="JTY430" s="1420"/>
      <c r="JTZ430" s="1420"/>
      <c r="JUA430" s="1420"/>
      <c r="JUB430" s="1420"/>
      <c r="JUC430" s="1420"/>
      <c r="JUD430" s="1420"/>
      <c r="JUE430" s="1420"/>
      <c r="JUF430" s="1420"/>
      <c r="JUG430" s="1420"/>
      <c r="JUH430" s="1420"/>
      <c r="JUI430" s="1420"/>
      <c r="JUJ430" s="1420"/>
      <c r="JUK430" s="1420"/>
      <c r="JUL430" s="1420"/>
      <c r="JUM430" s="1420"/>
      <c r="JUN430" s="1420"/>
      <c r="JUO430" s="1420"/>
      <c r="JUP430" s="1420"/>
      <c r="JUQ430" s="1420"/>
      <c r="JUR430" s="1420"/>
      <c r="JUS430" s="1420"/>
      <c r="JUT430" s="1420"/>
      <c r="JUU430" s="1420"/>
      <c r="JUV430" s="1420"/>
      <c r="JUW430" s="1420"/>
      <c r="JUX430" s="1420"/>
      <c r="JUY430" s="1420"/>
      <c r="JUZ430" s="1420"/>
      <c r="JVA430" s="1420"/>
      <c r="JVB430" s="1420"/>
      <c r="JVC430" s="1420"/>
      <c r="JVD430" s="1420"/>
      <c r="JVE430" s="1420"/>
      <c r="JVF430" s="1420"/>
      <c r="JVG430" s="1420"/>
      <c r="JVH430" s="1420"/>
      <c r="JVI430" s="1420"/>
      <c r="JVJ430" s="1420"/>
      <c r="JVK430" s="1420"/>
      <c r="JVL430" s="1420"/>
      <c r="JVM430" s="1420"/>
      <c r="JVN430" s="1420"/>
      <c r="JVO430" s="1420"/>
      <c r="JVP430" s="1420"/>
      <c r="JVQ430" s="1420"/>
      <c r="JVR430" s="1420"/>
      <c r="JVS430" s="1420"/>
      <c r="JVT430" s="1420"/>
      <c r="JVU430" s="1420"/>
      <c r="JVV430" s="1420"/>
      <c r="JVW430" s="1420"/>
      <c r="JVX430" s="1420"/>
      <c r="JVY430" s="1420"/>
      <c r="JVZ430" s="1420"/>
      <c r="JWA430" s="1420"/>
      <c r="JWB430" s="1420"/>
      <c r="JWC430" s="1420"/>
      <c r="JWD430" s="1420"/>
      <c r="JWE430" s="1420"/>
      <c r="JWF430" s="1420"/>
      <c r="JWG430" s="1420"/>
      <c r="JWH430" s="1420"/>
      <c r="JWI430" s="1420"/>
      <c r="JWJ430" s="1420"/>
      <c r="JWK430" s="1420"/>
      <c r="JWL430" s="1420"/>
      <c r="JWM430" s="1420"/>
      <c r="JWN430" s="1420"/>
      <c r="JWO430" s="1420"/>
      <c r="JWP430" s="1420"/>
      <c r="JWQ430" s="1420"/>
      <c r="JWR430" s="1420"/>
      <c r="JWS430" s="1420"/>
      <c r="JWT430" s="1420"/>
      <c r="JWU430" s="1420"/>
      <c r="JWV430" s="1420"/>
      <c r="JWW430" s="1420"/>
      <c r="JWX430" s="1420"/>
      <c r="JWY430" s="1420"/>
      <c r="JWZ430" s="1420"/>
      <c r="JXA430" s="1420"/>
      <c r="JXB430" s="1420"/>
      <c r="JXC430" s="1420"/>
      <c r="JXD430" s="1420"/>
      <c r="JXE430" s="1420"/>
      <c r="JXF430" s="1420"/>
      <c r="JXG430" s="1420"/>
      <c r="JXH430" s="1420"/>
      <c r="JXI430" s="1420"/>
      <c r="JXJ430" s="1420"/>
      <c r="JXK430" s="1420"/>
      <c r="JXL430" s="1420"/>
      <c r="JXM430" s="1420"/>
      <c r="JXN430" s="1420"/>
      <c r="JXO430" s="1420"/>
      <c r="JXP430" s="1420"/>
      <c r="JXQ430" s="1420"/>
      <c r="JXR430" s="1420"/>
      <c r="JXS430" s="1420"/>
      <c r="JXT430" s="1420"/>
      <c r="JXU430" s="1420"/>
      <c r="JXV430" s="1420"/>
      <c r="JXW430" s="1420"/>
      <c r="JXX430" s="1420"/>
      <c r="JXY430" s="1420"/>
      <c r="JXZ430" s="1420"/>
      <c r="JYA430" s="1420"/>
      <c r="JYB430" s="1420"/>
      <c r="JYC430" s="1420"/>
      <c r="JYD430" s="1420"/>
      <c r="JYE430" s="1420"/>
      <c r="JYF430" s="1420"/>
      <c r="JYG430" s="1420"/>
      <c r="JYH430" s="1420"/>
      <c r="JYI430" s="1420"/>
      <c r="JYJ430" s="1420"/>
      <c r="JYK430" s="1420"/>
      <c r="JYL430" s="1420"/>
      <c r="JYM430" s="1420"/>
      <c r="JYN430" s="1420"/>
      <c r="JYO430" s="1420"/>
      <c r="JYP430" s="1420"/>
      <c r="JYQ430" s="1420"/>
      <c r="JYR430" s="1420"/>
      <c r="JYS430" s="1420"/>
      <c r="JYT430" s="1420"/>
      <c r="JYU430" s="1420"/>
      <c r="JYV430" s="1420"/>
      <c r="JYW430" s="1420"/>
      <c r="JYX430" s="1420"/>
      <c r="JYY430" s="1420"/>
      <c r="JYZ430" s="1420"/>
      <c r="JZA430" s="1420"/>
      <c r="JZB430" s="1420"/>
      <c r="JZC430" s="1420"/>
      <c r="JZD430" s="1420"/>
      <c r="JZE430" s="1420"/>
      <c r="JZF430" s="1420"/>
      <c r="JZG430" s="1420"/>
      <c r="JZH430" s="1420"/>
      <c r="JZI430" s="1420"/>
      <c r="JZJ430" s="1420"/>
      <c r="JZK430" s="1420"/>
      <c r="JZL430" s="1420"/>
      <c r="JZM430" s="1420"/>
      <c r="JZN430" s="1420"/>
      <c r="JZO430" s="1420"/>
      <c r="JZP430" s="1420"/>
      <c r="JZQ430" s="1420"/>
      <c r="JZR430" s="1420"/>
      <c r="JZS430" s="1420"/>
      <c r="JZT430" s="1420"/>
      <c r="JZU430" s="1420"/>
      <c r="JZV430" s="1420"/>
      <c r="JZW430" s="1420"/>
      <c r="JZX430" s="1420"/>
      <c r="JZY430" s="1420"/>
      <c r="JZZ430" s="1420"/>
      <c r="KAA430" s="1420"/>
      <c r="KAB430" s="1420"/>
      <c r="KAC430" s="1420"/>
      <c r="KAD430" s="1420"/>
      <c r="KAE430" s="1420"/>
      <c r="KAF430" s="1420"/>
      <c r="KAG430" s="1420"/>
      <c r="KAH430" s="1420"/>
      <c r="KAI430" s="1420"/>
      <c r="KAJ430" s="1420"/>
      <c r="KAK430" s="1420"/>
      <c r="KAL430" s="1420"/>
      <c r="KAM430" s="1420"/>
      <c r="KAN430" s="1420"/>
      <c r="KAO430" s="1420"/>
      <c r="KAP430" s="1420"/>
      <c r="KAQ430" s="1420"/>
      <c r="KAR430" s="1420"/>
      <c r="KAS430" s="1420"/>
      <c r="KAT430" s="1420"/>
      <c r="KAU430" s="1420"/>
      <c r="KAV430" s="1420"/>
      <c r="KAW430" s="1420"/>
      <c r="KAX430" s="1420"/>
      <c r="KAY430" s="1420"/>
      <c r="KAZ430" s="1420"/>
      <c r="KBA430" s="1420"/>
      <c r="KBB430" s="1420"/>
      <c r="KBC430" s="1420"/>
      <c r="KBD430" s="1420"/>
      <c r="KBE430" s="1420"/>
      <c r="KBF430" s="1420"/>
      <c r="KBG430" s="1420"/>
      <c r="KBH430" s="1420"/>
      <c r="KBI430" s="1420"/>
      <c r="KBJ430" s="1420"/>
      <c r="KBK430" s="1420"/>
      <c r="KBL430" s="1420"/>
      <c r="KBM430" s="1420"/>
      <c r="KBN430" s="1420"/>
      <c r="KBO430" s="1420"/>
      <c r="KBP430" s="1420"/>
      <c r="KBQ430" s="1420"/>
      <c r="KBR430" s="1420"/>
      <c r="KBS430" s="1420"/>
      <c r="KBT430" s="1420"/>
      <c r="KBU430" s="1420"/>
      <c r="KBV430" s="1420"/>
      <c r="KBW430" s="1420"/>
      <c r="KBX430" s="1420"/>
      <c r="KBY430" s="1420"/>
      <c r="KBZ430" s="1420"/>
      <c r="KCA430" s="1420"/>
      <c r="KCB430" s="1420"/>
      <c r="KCC430" s="1420"/>
      <c r="KCD430" s="1420"/>
      <c r="KCE430" s="1420"/>
      <c r="KCF430" s="1420"/>
      <c r="KCG430" s="1420"/>
      <c r="KCH430" s="1420"/>
      <c r="KCI430" s="1420"/>
      <c r="KCJ430" s="1420"/>
      <c r="KCK430" s="1420"/>
      <c r="KCL430" s="1420"/>
      <c r="KCM430" s="1420"/>
      <c r="KCN430" s="1420"/>
      <c r="KCO430" s="1420"/>
      <c r="KCP430" s="1420"/>
      <c r="KCQ430" s="1420"/>
      <c r="KCR430" s="1420"/>
      <c r="KCS430" s="1420"/>
      <c r="KCT430" s="1420"/>
      <c r="KCU430" s="1420"/>
      <c r="KCV430" s="1420"/>
      <c r="KCW430" s="1420"/>
      <c r="KCX430" s="1420"/>
      <c r="KCY430" s="1420"/>
      <c r="KCZ430" s="1420"/>
      <c r="KDA430" s="1420"/>
      <c r="KDB430" s="1420"/>
      <c r="KDC430" s="1420"/>
      <c r="KDD430" s="1420"/>
      <c r="KDE430" s="1420"/>
      <c r="KDF430" s="1420"/>
      <c r="KDG430" s="1420"/>
      <c r="KDH430" s="1420"/>
      <c r="KDI430" s="1420"/>
      <c r="KDJ430" s="1420"/>
      <c r="KDK430" s="1420"/>
      <c r="KDL430" s="1420"/>
      <c r="KDM430" s="1420"/>
      <c r="KDN430" s="1420"/>
      <c r="KDO430" s="1420"/>
      <c r="KDP430" s="1420"/>
      <c r="KDQ430" s="1420"/>
      <c r="KDR430" s="1420"/>
      <c r="KDS430" s="1420"/>
      <c r="KDT430" s="1420"/>
      <c r="KDU430" s="1420"/>
      <c r="KDV430" s="1420"/>
      <c r="KDW430" s="1420"/>
      <c r="KDX430" s="1420"/>
      <c r="KDY430" s="1420"/>
      <c r="KDZ430" s="1420"/>
      <c r="KEA430" s="1420"/>
      <c r="KEB430" s="1420"/>
      <c r="KEC430" s="1420"/>
      <c r="KED430" s="1420"/>
      <c r="KEE430" s="1420"/>
      <c r="KEF430" s="1420"/>
      <c r="KEG430" s="1420"/>
      <c r="KEH430" s="1420"/>
      <c r="KEI430" s="1420"/>
      <c r="KEJ430" s="1420"/>
      <c r="KEK430" s="1420"/>
      <c r="KEL430" s="1420"/>
      <c r="KEM430" s="1420"/>
      <c r="KEN430" s="1420"/>
      <c r="KEO430" s="1420"/>
      <c r="KEP430" s="1420"/>
      <c r="KEQ430" s="1420"/>
      <c r="KER430" s="1420"/>
      <c r="KES430" s="1420"/>
      <c r="KET430" s="1420"/>
      <c r="KEU430" s="1420"/>
      <c r="KEV430" s="1420"/>
      <c r="KEW430" s="1420"/>
      <c r="KEX430" s="1420"/>
      <c r="KEY430" s="1420"/>
      <c r="KEZ430" s="1420"/>
      <c r="KFA430" s="1420"/>
      <c r="KFB430" s="1420"/>
      <c r="KFC430" s="1420"/>
      <c r="KFD430" s="1420"/>
      <c r="KFE430" s="1420"/>
      <c r="KFF430" s="1420"/>
      <c r="KFG430" s="1420"/>
      <c r="KFH430" s="1420"/>
      <c r="KFI430" s="1420"/>
      <c r="KFJ430" s="1420"/>
      <c r="KFK430" s="1420"/>
      <c r="KFL430" s="1420"/>
      <c r="KFM430" s="1420"/>
      <c r="KFN430" s="1420"/>
      <c r="KFO430" s="1420"/>
      <c r="KFP430" s="1420"/>
      <c r="KFQ430" s="1420"/>
      <c r="KFR430" s="1420"/>
      <c r="KFS430" s="1420"/>
      <c r="KFT430" s="1420"/>
      <c r="KFU430" s="1420"/>
      <c r="KFV430" s="1420"/>
      <c r="KFW430" s="1420"/>
      <c r="KFX430" s="1420"/>
      <c r="KFY430" s="1420"/>
      <c r="KFZ430" s="1420"/>
      <c r="KGA430" s="1420"/>
      <c r="KGB430" s="1420"/>
      <c r="KGC430" s="1420"/>
      <c r="KGD430" s="1420"/>
      <c r="KGE430" s="1420"/>
      <c r="KGF430" s="1420"/>
      <c r="KGG430" s="1420"/>
      <c r="KGH430" s="1420"/>
      <c r="KGI430" s="1420"/>
      <c r="KGJ430" s="1420"/>
      <c r="KGK430" s="1420"/>
      <c r="KGL430" s="1420"/>
      <c r="KGM430" s="1420"/>
      <c r="KGN430" s="1420"/>
      <c r="KGO430" s="1420"/>
      <c r="KGP430" s="1420"/>
      <c r="KGQ430" s="1420"/>
      <c r="KGR430" s="1420"/>
      <c r="KGS430" s="1420"/>
      <c r="KGT430" s="1420"/>
      <c r="KGU430" s="1420"/>
      <c r="KGV430" s="1420"/>
      <c r="KGW430" s="1420"/>
      <c r="KGX430" s="1420"/>
      <c r="KGY430" s="1420"/>
      <c r="KGZ430" s="1420"/>
      <c r="KHA430" s="1420"/>
      <c r="KHB430" s="1420"/>
      <c r="KHC430" s="1420"/>
      <c r="KHD430" s="1420"/>
      <c r="KHE430" s="1420"/>
      <c r="KHF430" s="1420"/>
      <c r="KHG430" s="1420"/>
      <c r="KHH430" s="1420"/>
      <c r="KHI430" s="1420"/>
      <c r="KHJ430" s="1420"/>
      <c r="KHK430" s="1420"/>
      <c r="KHL430" s="1420"/>
      <c r="KHM430" s="1420"/>
      <c r="KHN430" s="1420"/>
      <c r="KHO430" s="1420"/>
      <c r="KHP430" s="1420"/>
      <c r="KHQ430" s="1420"/>
      <c r="KHR430" s="1420"/>
      <c r="KHS430" s="1420"/>
      <c r="KHT430" s="1420"/>
      <c r="KHU430" s="1420"/>
      <c r="KHV430" s="1420"/>
      <c r="KHW430" s="1420"/>
      <c r="KHX430" s="1420"/>
      <c r="KHY430" s="1420"/>
      <c r="KHZ430" s="1420"/>
      <c r="KIA430" s="1420"/>
      <c r="KIB430" s="1420"/>
      <c r="KIC430" s="1420"/>
      <c r="KID430" s="1420"/>
      <c r="KIE430" s="1420"/>
      <c r="KIF430" s="1420"/>
      <c r="KIG430" s="1420"/>
      <c r="KIH430" s="1420"/>
      <c r="KII430" s="1420"/>
      <c r="KIJ430" s="1420"/>
      <c r="KIK430" s="1420"/>
      <c r="KIL430" s="1420"/>
      <c r="KIM430" s="1420"/>
      <c r="KIN430" s="1420"/>
      <c r="KIO430" s="1420"/>
      <c r="KIP430" s="1420"/>
      <c r="KIQ430" s="1420"/>
      <c r="KIR430" s="1420"/>
      <c r="KIS430" s="1420"/>
      <c r="KIT430" s="1420"/>
      <c r="KIU430" s="1420"/>
      <c r="KIV430" s="1420"/>
      <c r="KIW430" s="1420"/>
      <c r="KIX430" s="1420"/>
      <c r="KIY430" s="1420"/>
      <c r="KIZ430" s="1420"/>
      <c r="KJA430" s="1420"/>
      <c r="KJB430" s="1420"/>
      <c r="KJC430" s="1420"/>
      <c r="KJD430" s="1420"/>
      <c r="KJE430" s="1420"/>
      <c r="KJF430" s="1420"/>
      <c r="KJG430" s="1420"/>
      <c r="KJH430" s="1420"/>
      <c r="KJI430" s="1420"/>
      <c r="KJJ430" s="1420"/>
      <c r="KJK430" s="1420"/>
      <c r="KJL430" s="1420"/>
      <c r="KJM430" s="1420"/>
      <c r="KJN430" s="1420"/>
      <c r="KJO430" s="1420"/>
      <c r="KJP430" s="1420"/>
      <c r="KJQ430" s="1420"/>
      <c r="KJR430" s="1420"/>
      <c r="KJS430" s="1420"/>
      <c r="KJT430" s="1420"/>
      <c r="KJU430" s="1420"/>
      <c r="KJV430" s="1420"/>
      <c r="KJW430" s="1420"/>
      <c r="KJX430" s="1420"/>
      <c r="KJY430" s="1420"/>
      <c r="KJZ430" s="1420"/>
      <c r="KKA430" s="1420"/>
      <c r="KKB430" s="1420"/>
      <c r="KKC430" s="1420"/>
      <c r="KKD430" s="1420"/>
      <c r="KKE430" s="1420"/>
      <c r="KKF430" s="1420"/>
      <c r="KKG430" s="1420"/>
      <c r="KKH430" s="1420"/>
      <c r="KKI430" s="1420"/>
      <c r="KKJ430" s="1420"/>
      <c r="KKK430" s="1420"/>
      <c r="KKL430" s="1420"/>
      <c r="KKM430" s="1420"/>
      <c r="KKN430" s="1420"/>
      <c r="KKO430" s="1420"/>
      <c r="KKP430" s="1420"/>
      <c r="KKQ430" s="1420"/>
      <c r="KKR430" s="1420"/>
      <c r="KKS430" s="1420"/>
      <c r="KKT430" s="1420"/>
      <c r="KKU430" s="1420"/>
      <c r="KKV430" s="1420"/>
      <c r="KKW430" s="1420"/>
      <c r="KKX430" s="1420"/>
      <c r="KKY430" s="1420"/>
      <c r="KKZ430" s="1420"/>
      <c r="KLA430" s="1420"/>
      <c r="KLB430" s="1420"/>
      <c r="KLC430" s="1420"/>
      <c r="KLD430" s="1420"/>
      <c r="KLE430" s="1420"/>
      <c r="KLF430" s="1420"/>
      <c r="KLG430" s="1420"/>
      <c r="KLH430" s="1420"/>
      <c r="KLI430" s="1420"/>
      <c r="KLJ430" s="1420"/>
      <c r="KLK430" s="1420"/>
      <c r="KLL430" s="1420"/>
      <c r="KLM430" s="1420"/>
      <c r="KLN430" s="1420"/>
      <c r="KLO430" s="1420"/>
      <c r="KLP430" s="1420"/>
      <c r="KLQ430" s="1420"/>
      <c r="KLR430" s="1420"/>
      <c r="KLS430" s="1420"/>
      <c r="KLT430" s="1420"/>
      <c r="KLU430" s="1420"/>
      <c r="KLV430" s="1420"/>
      <c r="KLW430" s="1420"/>
      <c r="KLX430" s="1420"/>
      <c r="KLY430" s="1420"/>
      <c r="KLZ430" s="1420"/>
      <c r="KMA430" s="1420"/>
      <c r="KMB430" s="1420"/>
      <c r="KMC430" s="1420"/>
      <c r="KMD430" s="1420"/>
      <c r="KME430" s="1420"/>
      <c r="KMF430" s="1420"/>
      <c r="KMG430" s="1420"/>
      <c r="KMH430" s="1420"/>
      <c r="KMI430" s="1420"/>
      <c r="KMJ430" s="1420"/>
      <c r="KMK430" s="1420"/>
      <c r="KML430" s="1420"/>
      <c r="KMM430" s="1420"/>
      <c r="KMN430" s="1420"/>
      <c r="KMO430" s="1420"/>
      <c r="KMP430" s="1420"/>
      <c r="KMQ430" s="1420"/>
      <c r="KMR430" s="1420"/>
      <c r="KMS430" s="1420"/>
      <c r="KMT430" s="1420"/>
      <c r="KMU430" s="1420"/>
      <c r="KMV430" s="1420"/>
      <c r="KMW430" s="1420"/>
      <c r="KMX430" s="1420"/>
      <c r="KMY430" s="1420"/>
      <c r="KMZ430" s="1420"/>
      <c r="KNA430" s="1420"/>
      <c r="KNB430" s="1420"/>
      <c r="KNC430" s="1420"/>
      <c r="KND430" s="1420"/>
      <c r="KNE430" s="1420"/>
      <c r="KNF430" s="1420"/>
      <c r="KNG430" s="1420"/>
      <c r="KNH430" s="1420"/>
      <c r="KNI430" s="1420"/>
      <c r="KNJ430" s="1420"/>
      <c r="KNK430" s="1420"/>
      <c r="KNL430" s="1420"/>
      <c r="KNM430" s="1420"/>
      <c r="KNN430" s="1420"/>
      <c r="KNO430" s="1420"/>
      <c r="KNP430" s="1420"/>
      <c r="KNQ430" s="1420"/>
      <c r="KNR430" s="1420"/>
      <c r="KNS430" s="1420"/>
      <c r="KNT430" s="1420"/>
      <c r="KNU430" s="1420"/>
      <c r="KNV430" s="1420"/>
      <c r="KNW430" s="1420"/>
      <c r="KNX430" s="1420"/>
      <c r="KNY430" s="1420"/>
      <c r="KNZ430" s="1420"/>
      <c r="KOA430" s="1420"/>
      <c r="KOB430" s="1420"/>
      <c r="KOC430" s="1420"/>
      <c r="KOD430" s="1420"/>
      <c r="KOE430" s="1420"/>
      <c r="KOF430" s="1420"/>
      <c r="KOG430" s="1420"/>
      <c r="KOH430" s="1420"/>
      <c r="KOI430" s="1420"/>
      <c r="KOJ430" s="1420"/>
      <c r="KOK430" s="1420"/>
      <c r="KOL430" s="1420"/>
      <c r="KOM430" s="1420"/>
      <c r="KON430" s="1420"/>
      <c r="KOO430" s="1420"/>
      <c r="KOP430" s="1420"/>
      <c r="KOQ430" s="1420"/>
      <c r="KOR430" s="1420"/>
      <c r="KOS430" s="1420"/>
      <c r="KOT430" s="1420"/>
      <c r="KOU430" s="1420"/>
      <c r="KOV430" s="1420"/>
      <c r="KOW430" s="1420"/>
      <c r="KOX430" s="1420"/>
      <c r="KOY430" s="1420"/>
      <c r="KOZ430" s="1420"/>
      <c r="KPA430" s="1420"/>
      <c r="KPB430" s="1420"/>
      <c r="KPC430" s="1420"/>
      <c r="KPD430" s="1420"/>
      <c r="KPE430" s="1420"/>
      <c r="KPF430" s="1420"/>
      <c r="KPG430" s="1420"/>
      <c r="KPH430" s="1420"/>
      <c r="KPI430" s="1420"/>
      <c r="KPJ430" s="1420"/>
      <c r="KPK430" s="1420"/>
      <c r="KPL430" s="1420"/>
      <c r="KPM430" s="1420"/>
      <c r="KPN430" s="1420"/>
      <c r="KPO430" s="1420"/>
      <c r="KPP430" s="1420"/>
      <c r="KPQ430" s="1420"/>
      <c r="KPR430" s="1420"/>
      <c r="KPS430" s="1420"/>
      <c r="KPT430" s="1420"/>
      <c r="KPU430" s="1420"/>
      <c r="KPV430" s="1420"/>
      <c r="KPW430" s="1420"/>
      <c r="KPX430" s="1420"/>
      <c r="KPY430" s="1420"/>
      <c r="KPZ430" s="1420"/>
      <c r="KQA430" s="1420"/>
      <c r="KQB430" s="1420"/>
      <c r="KQC430" s="1420"/>
      <c r="KQD430" s="1420"/>
      <c r="KQE430" s="1420"/>
      <c r="KQF430" s="1420"/>
      <c r="KQG430" s="1420"/>
      <c r="KQH430" s="1420"/>
      <c r="KQI430" s="1420"/>
      <c r="KQJ430" s="1420"/>
      <c r="KQK430" s="1420"/>
      <c r="KQL430" s="1420"/>
      <c r="KQM430" s="1420"/>
      <c r="KQN430" s="1420"/>
      <c r="KQO430" s="1420"/>
      <c r="KQP430" s="1420"/>
      <c r="KQQ430" s="1420"/>
      <c r="KQR430" s="1420"/>
      <c r="KQS430" s="1420"/>
      <c r="KQT430" s="1420"/>
      <c r="KQU430" s="1420"/>
      <c r="KQV430" s="1420"/>
      <c r="KQW430" s="1420"/>
      <c r="KQX430" s="1420"/>
      <c r="KQY430" s="1420"/>
      <c r="KQZ430" s="1420"/>
      <c r="KRA430" s="1420"/>
      <c r="KRB430" s="1420"/>
      <c r="KRC430" s="1420"/>
      <c r="KRD430" s="1420"/>
      <c r="KRE430" s="1420"/>
      <c r="KRF430" s="1420"/>
      <c r="KRG430" s="1420"/>
      <c r="KRH430" s="1420"/>
      <c r="KRI430" s="1420"/>
      <c r="KRJ430" s="1420"/>
      <c r="KRK430" s="1420"/>
      <c r="KRL430" s="1420"/>
      <c r="KRM430" s="1420"/>
      <c r="KRN430" s="1420"/>
      <c r="KRO430" s="1420"/>
      <c r="KRP430" s="1420"/>
      <c r="KRQ430" s="1420"/>
      <c r="KRR430" s="1420"/>
      <c r="KRS430" s="1420"/>
      <c r="KRT430" s="1420"/>
      <c r="KRU430" s="1420"/>
      <c r="KRV430" s="1420"/>
      <c r="KRW430" s="1420"/>
      <c r="KRX430" s="1420"/>
      <c r="KRY430" s="1420"/>
      <c r="KRZ430" s="1420"/>
      <c r="KSA430" s="1420"/>
      <c r="KSB430" s="1420"/>
      <c r="KSC430" s="1420"/>
      <c r="KSD430" s="1420"/>
      <c r="KSE430" s="1420"/>
      <c r="KSF430" s="1420"/>
      <c r="KSG430" s="1420"/>
      <c r="KSH430" s="1420"/>
      <c r="KSI430" s="1420"/>
      <c r="KSJ430" s="1420"/>
      <c r="KSK430" s="1420"/>
      <c r="KSL430" s="1420"/>
      <c r="KSM430" s="1420"/>
      <c r="KSN430" s="1420"/>
      <c r="KSO430" s="1420"/>
      <c r="KSP430" s="1420"/>
      <c r="KSQ430" s="1420"/>
      <c r="KSR430" s="1420"/>
      <c r="KSS430" s="1420"/>
      <c r="KST430" s="1420"/>
      <c r="KSU430" s="1420"/>
      <c r="KSV430" s="1420"/>
      <c r="KSW430" s="1420"/>
      <c r="KSX430" s="1420"/>
      <c r="KSY430" s="1420"/>
      <c r="KSZ430" s="1420"/>
      <c r="KTA430" s="1420"/>
      <c r="KTB430" s="1420"/>
      <c r="KTC430" s="1420"/>
      <c r="KTD430" s="1420"/>
      <c r="KTE430" s="1420"/>
      <c r="KTF430" s="1420"/>
      <c r="KTG430" s="1420"/>
      <c r="KTH430" s="1420"/>
      <c r="KTI430" s="1420"/>
      <c r="KTJ430" s="1420"/>
      <c r="KTK430" s="1420"/>
      <c r="KTL430" s="1420"/>
      <c r="KTM430" s="1420"/>
      <c r="KTN430" s="1420"/>
      <c r="KTO430" s="1420"/>
      <c r="KTP430" s="1420"/>
      <c r="KTQ430" s="1420"/>
      <c r="KTR430" s="1420"/>
      <c r="KTS430" s="1420"/>
      <c r="KTT430" s="1420"/>
      <c r="KTU430" s="1420"/>
      <c r="KTV430" s="1420"/>
      <c r="KTW430" s="1420"/>
      <c r="KTX430" s="1420"/>
      <c r="KTY430" s="1420"/>
      <c r="KTZ430" s="1420"/>
      <c r="KUA430" s="1420"/>
      <c r="KUB430" s="1420"/>
      <c r="KUC430" s="1420"/>
      <c r="KUD430" s="1420"/>
      <c r="KUE430" s="1420"/>
      <c r="KUF430" s="1420"/>
      <c r="KUG430" s="1420"/>
      <c r="KUH430" s="1420"/>
      <c r="KUI430" s="1420"/>
      <c r="KUJ430" s="1420"/>
      <c r="KUK430" s="1420"/>
      <c r="KUL430" s="1420"/>
      <c r="KUM430" s="1420"/>
      <c r="KUN430" s="1420"/>
      <c r="KUO430" s="1420"/>
      <c r="KUP430" s="1420"/>
      <c r="KUQ430" s="1420"/>
      <c r="KUR430" s="1420"/>
      <c r="KUS430" s="1420"/>
      <c r="KUT430" s="1420"/>
      <c r="KUU430" s="1420"/>
      <c r="KUV430" s="1420"/>
      <c r="KUW430" s="1420"/>
      <c r="KUX430" s="1420"/>
      <c r="KUY430" s="1420"/>
      <c r="KUZ430" s="1420"/>
      <c r="KVA430" s="1420"/>
      <c r="KVB430" s="1420"/>
      <c r="KVC430" s="1420"/>
      <c r="KVD430" s="1420"/>
      <c r="KVE430" s="1420"/>
      <c r="KVF430" s="1420"/>
      <c r="KVG430" s="1420"/>
      <c r="KVH430" s="1420"/>
      <c r="KVI430" s="1420"/>
      <c r="KVJ430" s="1420"/>
      <c r="KVK430" s="1420"/>
      <c r="KVL430" s="1420"/>
      <c r="KVM430" s="1420"/>
      <c r="KVN430" s="1420"/>
      <c r="KVO430" s="1420"/>
      <c r="KVP430" s="1420"/>
      <c r="KVQ430" s="1420"/>
      <c r="KVR430" s="1420"/>
      <c r="KVS430" s="1420"/>
      <c r="KVT430" s="1420"/>
      <c r="KVU430" s="1420"/>
      <c r="KVV430" s="1420"/>
      <c r="KVW430" s="1420"/>
      <c r="KVX430" s="1420"/>
      <c r="KVY430" s="1420"/>
      <c r="KVZ430" s="1420"/>
      <c r="KWA430" s="1420"/>
      <c r="KWB430" s="1420"/>
      <c r="KWC430" s="1420"/>
      <c r="KWD430" s="1420"/>
      <c r="KWE430" s="1420"/>
      <c r="KWF430" s="1420"/>
      <c r="KWG430" s="1420"/>
      <c r="KWH430" s="1420"/>
      <c r="KWI430" s="1420"/>
      <c r="KWJ430" s="1420"/>
      <c r="KWK430" s="1420"/>
      <c r="KWL430" s="1420"/>
      <c r="KWM430" s="1420"/>
      <c r="KWN430" s="1420"/>
      <c r="KWO430" s="1420"/>
      <c r="KWP430" s="1420"/>
      <c r="KWQ430" s="1420"/>
      <c r="KWR430" s="1420"/>
      <c r="KWS430" s="1420"/>
      <c r="KWT430" s="1420"/>
      <c r="KWU430" s="1420"/>
      <c r="KWV430" s="1420"/>
      <c r="KWW430" s="1420"/>
      <c r="KWX430" s="1420"/>
      <c r="KWY430" s="1420"/>
      <c r="KWZ430" s="1420"/>
      <c r="KXA430" s="1420"/>
      <c r="KXB430" s="1420"/>
      <c r="KXC430" s="1420"/>
      <c r="KXD430" s="1420"/>
      <c r="KXE430" s="1420"/>
      <c r="KXF430" s="1420"/>
      <c r="KXG430" s="1420"/>
      <c r="KXH430" s="1420"/>
      <c r="KXI430" s="1420"/>
      <c r="KXJ430" s="1420"/>
      <c r="KXK430" s="1420"/>
      <c r="KXL430" s="1420"/>
      <c r="KXM430" s="1420"/>
      <c r="KXN430" s="1420"/>
      <c r="KXO430" s="1420"/>
      <c r="KXP430" s="1420"/>
      <c r="KXQ430" s="1420"/>
      <c r="KXR430" s="1420"/>
      <c r="KXS430" s="1420"/>
      <c r="KXT430" s="1420"/>
      <c r="KXU430" s="1420"/>
      <c r="KXV430" s="1420"/>
      <c r="KXW430" s="1420"/>
      <c r="KXX430" s="1420"/>
      <c r="KXY430" s="1420"/>
      <c r="KXZ430" s="1420"/>
      <c r="KYA430" s="1420"/>
      <c r="KYB430" s="1420"/>
      <c r="KYC430" s="1420"/>
      <c r="KYD430" s="1420"/>
      <c r="KYE430" s="1420"/>
      <c r="KYF430" s="1420"/>
      <c r="KYG430" s="1420"/>
      <c r="KYH430" s="1420"/>
      <c r="KYI430" s="1420"/>
      <c r="KYJ430" s="1420"/>
      <c r="KYK430" s="1420"/>
      <c r="KYL430" s="1420"/>
      <c r="KYM430" s="1420"/>
      <c r="KYN430" s="1420"/>
      <c r="KYO430" s="1420"/>
      <c r="KYP430" s="1420"/>
      <c r="KYQ430" s="1420"/>
      <c r="KYR430" s="1420"/>
      <c r="KYS430" s="1420"/>
      <c r="KYT430" s="1420"/>
      <c r="KYU430" s="1420"/>
      <c r="KYV430" s="1420"/>
      <c r="KYW430" s="1420"/>
      <c r="KYX430" s="1420"/>
      <c r="KYY430" s="1420"/>
      <c r="KYZ430" s="1420"/>
      <c r="KZA430" s="1420"/>
      <c r="KZB430" s="1420"/>
      <c r="KZC430" s="1420"/>
      <c r="KZD430" s="1420"/>
      <c r="KZE430" s="1420"/>
      <c r="KZF430" s="1420"/>
      <c r="KZG430" s="1420"/>
      <c r="KZH430" s="1420"/>
      <c r="KZI430" s="1420"/>
      <c r="KZJ430" s="1420"/>
      <c r="KZK430" s="1420"/>
      <c r="KZL430" s="1420"/>
      <c r="KZM430" s="1420"/>
      <c r="KZN430" s="1420"/>
      <c r="KZO430" s="1420"/>
      <c r="KZP430" s="1420"/>
      <c r="KZQ430" s="1420"/>
      <c r="KZR430" s="1420"/>
      <c r="KZS430" s="1420"/>
      <c r="KZT430" s="1420"/>
      <c r="KZU430" s="1420"/>
      <c r="KZV430" s="1420"/>
      <c r="KZW430" s="1420"/>
      <c r="KZX430" s="1420"/>
      <c r="KZY430" s="1420"/>
      <c r="KZZ430" s="1420"/>
      <c r="LAA430" s="1420"/>
      <c r="LAB430" s="1420"/>
      <c r="LAC430" s="1420"/>
      <c r="LAD430" s="1420"/>
      <c r="LAE430" s="1420"/>
      <c r="LAF430" s="1420"/>
      <c r="LAG430" s="1420"/>
      <c r="LAH430" s="1420"/>
      <c r="LAI430" s="1420"/>
      <c r="LAJ430" s="1420"/>
      <c r="LAK430" s="1420"/>
      <c r="LAL430" s="1420"/>
      <c r="LAM430" s="1420"/>
      <c r="LAN430" s="1420"/>
      <c r="LAO430" s="1420"/>
      <c r="LAP430" s="1420"/>
      <c r="LAQ430" s="1420"/>
      <c r="LAR430" s="1420"/>
      <c r="LAS430" s="1420"/>
      <c r="LAT430" s="1420"/>
      <c r="LAU430" s="1420"/>
      <c r="LAV430" s="1420"/>
      <c r="LAW430" s="1420"/>
      <c r="LAX430" s="1420"/>
      <c r="LAY430" s="1420"/>
      <c r="LAZ430" s="1420"/>
      <c r="LBA430" s="1420"/>
      <c r="LBB430" s="1420"/>
      <c r="LBC430" s="1420"/>
      <c r="LBD430" s="1420"/>
      <c r="LBE430" s="1420"/>
      <c r="LBF430" s="1420"/>
      <c r="LBG430" s="1420"/>
      <c r="LBH430" s="1420"/>
      <c r="LBI430" s="1420"/>
      <c r="LBJ430" s="1420"/>
      <c r="LBK430" s="1420"/>
      <c r="LBL430" s="1420"/>
      <c r="LBM430" s="1420"/>
      <c r="LBN430" s="1420"/>
      <c r="LBO430" s="1420"/>
      <c r="LBP430" s="1420"/>
      <c r="LBQ430" s="1420"/>
      <c r="LBR430" s="1420"/>
      <c r="LBS430" s="1420"/>
      <c r="LBT430" s="1420"/>
      <c r="LBU430" s="1420"/>
      <c r="LBV430" s="1420"/>
      <c r="LBW430" s="1420"/>
      <c r="LBX430" s="1420"/>
      <c r="LBY430" s="1420"/>
      <c r="LBZ430" s="1420"/>
      <c r="LCA430" s="1420"/>
      <c r="LCB430" s="1420"/>
      <c r="LCC430" s="1420"/>
      <c r="LCD430" s="1420"/>
      <c r="LCE430" s="1420"/>
      <c r="LCF430" s="1420"/>
      <c r="LCG430" s="1420"/>
      <c r="LCH430" s="1420"/>
      <c r="LCI430" s="1420"/>
      <c r="LCJ430" s="1420"/>
      <c r="LCK430" s="1420"/>
      <c r="LCL430" s="1420"/>
      <c r="LCM430" s="1420"/>
      <c r="LCN430" s="1420"/>
      <c r="LCO430" s="1420"/>
      <c r="LCP430" s="1420"/>
      <c r="LCQ430" s="1420"/>
      <c r="LCR430" s="1420"/>
      <c r="LCS430" s="1420"/>
      <c r="LCT430" s="1420"/>
      <c r="LCU430" s="1420"/>
      <c r="LCV430" s="1420"/>
      <c r="LCW430" s="1420"/>
      <c r="LCX430" s="1420"/>
      <c r="LCY430" s="1420"/>
      <c r="LCZ430" s="1420"/>
      <c r="LDA430" s="1420"/>
      <c r="LDB430" s="1420"/>
      <c r="LDC430" s="1420"/>
      <c r="LDD430" s="1420"/>
      <c r="LDE430" s="1420"/>
      <c r="LDF430" s="1420"/>
      <c r="LDG430" s="1420"/>
      <c r="LDH430" s="1420"/>
      <c r="LDI430" s="1420"/>
      <c r="LDJ430" s="1420"/>
      <c r="LDK430" s="1420"/>
      <c r="LDL430" s="1420"/>
      <c r="LDM430" s="1420"/>
      <c r="LDN430" s="1420"/>
      <c r="LDO430" s="1420"/>
      <c r="LDP430" s="1420"/>
      <c r="LDQ430" s="1420"/>
      <c r="LDR430" s="1420"/>
      <c r="LDS430" s="1420"/>
      <c r="LDT430" s="1420"/>
      <c r="LDU430" s="1420"/>
      <c r="LDV430" s="1420"/>
      <c r="LDW430" s="1420"/>
      <c r="LDX430" s="1420"/>
      <c r="LDY430" s="1420"/>
      <c r="LDZ430" s="1420"/>
      <c r="LEA430" s="1420"/>
      <c r="LEB430" s="1420"/>
      <c r="LEC430" s="1420"/>
      <c r="LED430" s="1420"/>
      <c r="LEE430" s="1420"/>
      <c r="LEF430" s="1420"/>
      <c r="LEG430" s="1420"/>
      <c r="LEH430" s="1420"/>
      <c r="LEI430" s="1420"/>
      <c r="LEJ430" s="1420"/>
      <c r="LEK430" s="1420"/>
      <c r="LEL430" s="1420"/>
      <c r="LEM430" s="1420"/>
      <c r="LEN430" s="1420"/>
      <c r="LEO430" s="1420"/>
      <c r="LEP430" s="1420"/>
      <c r="LEQ430" s="1420"/>
      <c r="LER430" s="1420"/>
      <c r="LES430" s="1420"/>
      <c r="LET430" s="1420"/>
      <c r="LEU430" s="1420"/>
      <c r="LEV430" s="1420"/>
      <c r="LEW430" s="1420"/>
      <c r="LEX430" s="1420"/>
      <c r="LEY430" s="1420"/>
      <c r="LEZ430" s="1420"/>
      <c r="LFA430" s="1420"/>
      <c r="LFB430" s="1420"/>
      <c r="LFC430" s="1420"/>
      <c r="LFD430" s="1420"/>
      <c r="LFE430" s="1420"/>
      <c r="LFF430" s="1420"/>
      <c r="LFG430" s="1420"/>
      <c r="LFH430" s="1420"/>
      <c r="LFI430" s="1420"/>
      <c r="LFJ430" s="1420"/>
      <c r="LFK430" s="1420"/>
      <c r="LFL430" s="1420"/>
      <c r="LFM430" s="1420"/>
      <c r="LFN430" s="1420"/>
      <c r="LFO430" s="1420"/>
      <c r="LFP430" s="1420"/>
      <c r="LFQ430" s="1420"/>
      <c r="LFR430" s="1420"/>
      <c r="LFS430" s="1420"/>
      <c r="LFT430" s="1420"/>
      <c r="LFU430" s="1420"/>
      <c r="LFV430" s="1420"/>
      <c r="LFW430" s="1420"/>
      <c r="LFX430" s="1420"/>
      <c r="LFY430" s="1420"/>
      <c r="LFZ430" s="1420"/>
      <c r="LGA430" s="1420"/>
      <c r="LGB430" s="1420"/>
      <c r="LGC430" s="1420"/>
      <c r="LGD430" s="1420"/>
      <c r="LGE430" s="1420"/>
      <c r="LGF430" s="1420"/>
      <c r="LGG430" s="1420"/>
      <c r="LGH430" s="1420"/>
      <c r="LGI430" s="1420"/>
      <c r="LGJ430" s="1420"/>
      <c r="LGK430" s="1420"/>
      <c r="LGL430" s="1420"/>
      <c r="LGM430" s="1420"/>
      <c r="LGN430" s="1420"/>
      <c r="LGO430" s="1420"/>
      <c r="LGP430" s="1420"/>
      <c r="LGQ430" s="1420"/>
      <c r="LGR430" s="1420"/>
      <c r="LGS430" s="1420"/>
      <c r="LGT430" s="1420"/>
      <c r="LGU430" s="1420"/>
      <c r="LGV430" s="1420"/>
      <c r="LGW430" s="1420"/>
      <c r="LGX430" s="1420"/>
      <c r="LGY430" s="1420"/>
      <c r="LGZ430" s="1420"/>
      <c r="LHA430" s="1420"/>
      <c r="LHB430" s="1420"/>
      <c r="LHC430" s="1420"/>
      <c r="LHD430" s="1420"/>
      <c r="LHE430" s="1420"/>
      <c r="LHF430" s="1420"/>
      <c r="LHG430" s="1420"/>
      <c r="LHH430" s="1420"/>
      <c r="LHI430" s="1420"/>
      <c r="LHJ430" s="1420"/>
      <c r="LHK430" s="1420"/>
      <c r="LHL430" s="1420"/>
      <c r="LHM430" s="1420"/>
      <c r="LHN430" s="1420"/>
      <c r="LHO430" s="1420"/>
      <c r="LHP430" s="1420"/>
      <c r="LHQ430" s="1420"/>
      <c r="LHR430" s="1420"/>
      <c r="LHS430" s="1420"/>
      <c r="LHT430" s="1420"/>
      <c r="LHU430" s="1420"/>
      <c r="LHV430" s="1420"/>
      <c r="LHW430" s="1420"/>
      <c r="LHX430" s="1420"/>
      <c r="LHY430" s="1420"/>
      <c r="LHZ430" s="1420"/>
      <c r="LIA430" s="1420"/>
      <c r="LIB430" s="1420"/>
      <c r="LIC430" s="1420"/>
      <c r="LID430" s="1420"/>
      <c r="LIE430" s="1420"/>
      <c r="LIF430" s="1420"/>
      <c r="LIG430" s="1420"/>
      <c r="LIH430" s="1420"/>
      <c r="LII430" s="1420"/>
      <c r="LIJ430" s="1420"/>
      <c r="LIK430" s="1420"/>
      <c r="LIL430" s="1420"/>
      <c r="LIM430" s="1420"/>
      <c r="LIN430" s="1420"/>
      <c r="LIO430" s="1420"/>
      <c r="LIP430" s="1420"/>
      <c r="LIQ430" s="1420"/>
      <c r="LIR430" s="1420"/>
      <c r="LIS430" s="1420"/>
      <c r="LIT430" s="1420"/>
      <c r="LIU430" s="1420"/>
      <c r="LIV430" s="1420"/>
      <c r="LIW430" s="1420"/>
      <c r="LIX430" s="1420"/>
      <c r="LIY430" s="1420"/>
      <c r="LIZ430" s="1420"/>
      <c r="LJA430" s="1420"/>
      <c r="LJB430" s="1420"/>
      <c r="LJC430" s="1420"/>
      <c r="LJD430" s="1420"/>
      <c r="LJE430" s="1420"/>
      <c r="LJF430" s="1420"/>
      <c r="LJG430" s="1420"/>
      <c r="LJH430" s="1420"/>
      <c r="LJI430" s="1420"/>
      <c r="LJJ430" s="1420"/>
      <c r="LJK430" s="1420"/>
      <c r="LJL430" s="1420"/>
      <c r="LJM430" s="1420"/>
      <c r="LJN430" s="1420"/>
      <c r="LJO430" s="1420"/>
      <c r="LJP430" s="1420"/>
      <c r="LJQ430" s="1420"/>
      <c r="LJR430" s="1420"/>
      <c r="LJS430" s="1420"/>
      <c r="LJT430" s="1420"/>
      <c r="LJU430" s="1420"/>
      <c r="LJV430" s="1420"/>
      <c r="LJW430" s="1420"/>
      <c r="LJX430" s="1420"/>
      <c r="LJY430" s="1420"/>
      <c r="LJZ430" s="1420"/>
      <c r="LKA430" s="1420"/>
      <c r="LKB430" s="1420"/>
      <c r="LKC430" s="1420"/>
      <c r="LKD430" s="1420"/>
      <c r="LKE430" s="1420"/>
      <c r="LKF430" s="1420"/>
      <c r="LKG430" s="1420"/>
      <c r="LKH430" s="1420"/>
      <c r="LKI430" s="1420"/>
      <c r="LKJ430" s="1420"/>
      <c r="LKK430" s="1420"/>
      <c r="LKL430" s="1420"/>
      <c r="LKM430" s="1420"/>
      <c r="LKN430" s="1420"/>
      <c r="LKO430" s="1420"/>
      <c r="LKP430" s="1420"/>
      <c r="LKQ430" s="1420"/>
      <c r="LKR430" s="1420"/>
      <c r="LKS430" s="1420"/>
      <c r="LKT430" s="1420"/>
      <c r="LKU430" s="1420"/>
      <c r="LKV430" s="1420"/>
      <c r="LKW430" s="1420"/>
      <c r="LKX430" s="1420"/>
      <c r="LKY430" s="1420"/>
      <c r="LKZ430" s="1420"/>
      <c r="LLA430" s="1420"/>
      <c r="LLB430" s="1420"/>
      <c r="LLC430" s="1420"/>
      <c r="LLD430" s="1420"/>
      <c r="LLE430" s="1420"/>
      <c r="LLF430" s="1420"/>
      <c r="LLG430" s="1420"/>
      <c r="LLH430" s="1420"/>
      <c r="LLI430" s="1420"/>
      <c r="LLJ430" s="1420"/>
      <c r="LLK430" s="1420"/>
      <c r="LLL430" s="1420"/>
      <c r="LLM430" s="1420"/>
      <c r="LLN430" s="1420"/>
      <c r="LLO430" s="1420"/>
      <c r="LLP430" s="1420"/>
      <c r="LLQ430" s="1420"/>
      <c r="LLR430" s="1420"/>
      <c r="LLS430" s="1420"/>
      <c r="LLT430" s="1420"/>
      <c r="LLU430" s="1420"/>
      <c r="LLV430" s="1420"/>
      <c r="LLW430" s="1420"/>
      <c r="LLX430" s="1420"/>
      <c r="LLY430" s="1420"/>
      <c r="LLZ430" s="1420"/>
      <c r="LMA430" s="1420"/>
      <c r="LMB430" s="1420"/>
      <c r="LMC430" s="1420"/>
      <c r="LMD430" s="1420"/>
      <c r="LME430" s="1420"/>
      <c r="LMF430" s="1420"/>
      <c r="LMG430" s="1420"/>
      <c r="LMH430" s="1420"/>
      <c r="LMI430" s="1420"/>
      <c r="LMJ430" s="1420"/>
      <c r="LMK430" s="1420"/>
      <c r="LML430" s="1420"/>
      <c r="LMM430" s="1420"/>
      <c r="LMN430" s="1420"/>
      <c r="LMO430" s="1420"/>
      <c r="LMP430" s="1420"/>
      <c r="LMQ430" s="1420"/>
      <c r="LMR430" s="1420"/>
      <c r="LMS430" s="1420"/>
      <c r="LMT430" s="1420"/>
      <c r="LMU430" s="1420"/>
      <c r="LMV430" s="1420"/>
      <c r="LMW430" s="1420"/>
      <c r="LMX430" s="1420"/>
      <c r="LMY430" s="1420"/>
      <c r="LMZ430" s="1420"/>
      <c r="LNA430" s="1420"/>
      <c r="LNB430" s="1420"/>
      <c r="LNC430" s="1420"/>
      <c r="LND430" s="1420"/>
      <c r="LNE430" s="1420"/>
      <c r="LNF430" s="1420"/>
      <c r="LNG430" s="1420"/>
      <c r="LNH430" s="1420"/>
      <c r="LNI430" s="1420"/>
      <c r="LNJ430" s="1420"/>
      <c r="LNK430" s="1420"/>
      <c r="LNL430" s="1420"/>
      <c r="LNM430" s="1420"/>
      <c r="LNN430" s="1420"/>
      <c r="LNO430" s="1420"/>
      <c r="LNP430" s="1420"/>
      <c r="LNQ430" s="1420"/>
      <c r="LNR430" s="1420"/>
      <c r="LNS430" s="1420"/>
      <c r="LNT430" s="1420"/>
      <c r="LNU430" s="1420"/>
      <c r="LNV430" s="1420"/>
      <c r="LNW430" s="1420"/>
      <c r="LNX430" s="1420"/>
      <c r="LNY430" s="1420"/>
      <c r="LNZ430" s="1420"/>
      <c r="LOA430" s="1420"/>
      <c r="LOB430" s="1420"/>
      <c r="LOC430" s="1420"/>
      <c r="LOD430" s="1420"/>
      <c r="LOE430" s="1420"/>
      <c r="LOF430" s="1420"/>
      <c r="LOG430" s="1420"/>
      <c r="LOH430" s="1420"/>
      <c r="LOI430" s="1420"/>
      <c r="LOJ430" s="1420"/>
      <c r="LOK430" s="1420"/>
      <c r="LOL430" s="1420"/>
      <c r="LOM430" s="1420"/>
      <c r="LON430" s="1420"/>
      <c r="LOO430" s="1420"/>
      <c r="LOP430" s="1420"/>
      <c r="LOQ430" s="1420"/>
      <c r="LOR430" s="1420"/>
      <c r="LOS430" s="1420"/>
      <c r="LOT430" s="1420"/>
      <c r="LOU430" s="1420"/>
      <c r="LOV430" s="1420"/>
      <c r="LOW430" s="1420"/>
      <c r="LOX430" s="1420"/>
      <c r="LOY430" s="1420"/>
      <c r="LOZ430" s="1420"/>
      <c r="LPA430" s="1420"/>
      <c r="LPB430" s="1420"/>
      <c r="LPC430" s="1420"/>
      <c r="LPD430" s="1420"/>
      <c r="LPE430" s="1420"/>
      <c r="LPF430" s="1420"/>
      <c r="LPG430" s="1420"/>
      <c r="LPH430" s="1420"/>
      <c r="LPI430" s="1420"/>
      <c r="LPJ430" s="1420"/>
      <c r="LPK430" s="1420"/>
      <c r="LPL430" s="1420"/>
      <c r="LPM430" s="1420"/>
      <c r="LPN430" s="1420"/>
      <c r="LPO430" s="1420"/>
      <c r="LPP430" s="1420"/>
      <c r="LPQ430" s="1420"/>
      <c r="LPR430" s="1420"/>
      <c r="LPS430" s="1420"/>
      <c r="LPT430" s="1420"/>
      <c r="LPU430" s="1420"/>
      <c r="LPV430" s="1420"/>
      <c r="LPW430" s="1420"/>
      <c r="LPX430" s="1420"/>
      <c r="LPY430" s="1420"/>
      <c r="LPZ430" s="1420"/>
      <c r="LQA430" s="1420"/>
      <c r="LQB430" s="1420"/>
      <c r="LQC430" s="1420"/>
      <c r="LQD430" s="1420"/>
      <c r="LQE430" s="1420"/>
      <c r="LQF430" s="1420"/>
      <c r="LQG430" s="1420"/>
      <c r="LQH430" s="1420"/>
      <c r="LQI430" s="1420"/>
      <c r="LQJ430" s="1420"/>
      <c r="LQK430" s="1420"/>
      <c r="LQL430" s="1420"/>
      <c r="LQM430" s="1420"/>
      <c r="LQN430" s="1420"/>
      <c r="LQO430" s="1420"/>
      <c r="LQP430" s="1420"/>
      <c r="LQQ430" s="1420"/>
      <c r="LQR430" s="1420"/>
      <c r="LQS430" s="1420"/>
      <c r="LQT430" s="1420"/>
      <c r="LQU430" s="1420"/>
      <c r="LQV430" s="1420"/>
      <c r="LQW430" s="1420"/>
      <c r="LQX430" s="1420"/>
      <c r="LQY430" s="1420"/>
      <c r="LQZ430" s="1420"/>
      <c r="LRA430" s="1420"/>
      <c r="LRB430" s="1420"/>
      <c r="LRC430" s="1420"/>
      <c r="LRD430" s="1420"/>
      <c r="LRE430" s="1420"/>
      <c r="LRF430" s="1420"/>
      <c r="LRG430" s="1420"/>
      <c r="LRH430" s="1420"/>
      <c r="LRI430" s="1420"/>
      <c r="LRJ430" s="1420"/>
      <c r="LRK430" s="1420"/>
      <c r="LRL430" s="1420"/>
      <c r="LRM430" s="1420"/>
      <c r="LRN430" s="1420"/>
      <c r="LRO430" s="1420"/>
      <c r="LRP430" s="1420"/>
      <c r="LRQ430" s="1420"/>
      <c r="LRR430" s="1420"/>
      <c r="LRS430" s="1420"/>
      <c r="LRT430" s="1420"/>
      <c r="LRU430" s="1420"/>
      <c r="LRV430" s="1420"/>
      <c r="LRW430" s="1420"/>
      <c r="LRX430" s="1420"/>
      <c r="LRY430" s="1420"/>
      <c r="LRZ430" s="1420"/>
      <c r="LSA430" s="1420"/>
      <c r="LSB430" s="1420"/>
      <c r="LSC430" s="1420"/>
      <c r="LSD430" s="1420"/>
      <c r="LSE430" s="1420"/>
      <c r="LSF430" s="1420"/>
      <c r="LSG430" s="1420"/>
      <c r="LSH430" s="1420"/>
      <c r="LSI430" s="1420"/>
      <c r="LSJ430" s="1420"/>
      <c r="LSK430" s="1420"/>
      <c r="LSL430" s="1420"/>
      <c r="LSM430" s="1420"/>
      <c r="LSN430" s="1420"/>
      <c r="LSO430" s="1420"/>
      <c r="LSP430" s="1420"/>
      <c r="LSQ430" s="1420"/>
      <c r="LSR430" s="1420"/>
      <c r="LSS430" s="1420"/>
      <c r="LST430" s="1420"/>
      <c r="LSU430" s="1420"/>
      <c r="LSV430" s="1420"/>
      <c r="LSW430" s="1420"/>
      <c r="LSX430" s="1420"/>
      <c r="LSY430" s="1420"/>
      <c r="LSZ430" s="1420"/>
      <c r="LTA430" s="1420"/>
      <c r="LTB430" s="1420"/>
      <c r="LTC430" s="1420"/>
      <c r="LTD430" s="1420"/>
      <c r="LTE430" s="1420"/>
      <c r="LTF430" s="1420"/>
      <c r="LTG430" s="1420"/>
      <c r="LTH430" s="1420"/>
      <c r="LTI430" s="1420"/>
      <c r="LTJ430" s="1420"/>
      <c r="LTK430" s="1420"/>
      <c r="LTL430" s="1420"/>
      <c r="LTM430" s="1420"/>
      <c r="LTN430" s="1420"/>
      <c r="LTO430" s="1420"/>
      <c r="LTP430" s="1420"/>
      <c r="LTQ430" s="1420"/>
      <c r="LTR430" s="1420"/>
      <c r="LTS430" s="1420"/>
      <c r="LTT430" s="1420"/>
      <c r="LTU430" s="1420"/>
      <c r="LTV430" s="1420"/>
      <c r="LTW430" s="1420"/>
      <c r="LTX430" s="1420"/>
      <c r="LTY430" s="1420"/>
      <c r="LTZ430" s="1420"/>
      <c r="LUA430" s="1420"/>
      <c r="LUB430" s="1420"/>
      <c r="LUC430" s="1420"/>
      <c r="LUD430" s="1420"/>
      <c r="LUE430" s="1420"/>
      <c r="LUF430" s="1420"/>
      <c r="LUG430" s="1420"/>
      <c r="LUH430" s="1420"/>
      <c r="LUI430" s="1420"/>
      <c r="LUJ430" s="1420"/>
      <c r="LUK430" s="1420"/>
      <c r="LUL430" s="1420"/>
      <c r="LUM430" s="1420"/>
      <c r="LUN430" s="1420"/>
      <c r="LUO430" s="1420"/>
      <c r="LUP430" s="1420"/>
      <c r="LUQ430" s="1420"/>
      <c r="LUR430" s="1420"/>
      <c r="LUS430" s="1420"/>
      <c r="LUT430" s="1420"/>
      <c r="LUU430" s="1420"/>
      <c r="LUV430" s="1420"/>
      <c r="LUW430" s="1420"/>
      <c r="LUX430" s="1420"/>
      <c r="LUY430" s="1420"/>
      <c r="LUZ430" s="1420"/>
      <c r="LVA430" s="1420"/>
      <c r="LVB430" s="1420"/>
      <c r="LVC430" s="1420"/>
      <c r="LVD430" s="1420"/>
      <c r="LVE430" s="1420"/>
      <c r="LVF430" s="1420"/>
      <c r="LVG430" s="1420"/>
      <c r="LVH430" s="1420"/>
      <c r="LVI430" s="1420"/>
      <c r="LVJ430" s="1420"/>
      <c r="LVK430" s="1420"/>
      <c r="LVL430" s="1420"/>
      <c r="LVM430" s="1420"/>
      <c r="LVN430" s="1420"/>
      <c r="LVO430" s="1420"/>
      <c r="LVP430" s="1420"/>
      <c r="LVQ430" s="1420"/>
      <c r="LVR430" s="1420"/>
      <c r="LVS430" s="1420"/>
      <c r="LVT430" s="1420"/>
      <c r="LVU430" s="1420"/>
      <c r="LVV430" s="1420"/>
      <c r="LVW430" s="1420"/>
      <c r="LVX430" s="1420"/>
      <c r="LVY430" s="1420"/>
      <c r="LVZ430" s="1420"/>
      <c r="LWA430" s="1420"/>
      <c r="LWB430" s="1420"/>
      <c r="LWC430" s="1420"/>
      <c r="LWD430" s="1420"/>
      <c r="LWE430" s="1420"/>
      <c r="LWF430" s="1420"/>
      <c r="LWG430" s="1420"/>
      <c r="LWH430" s="1420"/>
      <c r="LWI430" s="1420"/>
      <c r="LWJ430" s="1420"/>
      <c r="LWK430" s="1420"/>
      <c r="LWL430" s="1420"/>
      <c r="LWM430" s="1420"/>
      <c r="LWN430" s="1420"/>
      <c r="LWO430" s="1420"/>
      <c r="LWP430" s="1420"/>
      <c r="LWQ430" s="1420"/>
      <c r="LWR430" s="1420"/>
      <c r="LWS430" s="1420"/>
      <c r="LWT430" s="1420"/>
      <c r="LWU430" s="1420"/>
      <c r="LWV430" s="1420"/>
      <c r="LWW430" s="1420"/>
      <c r="LWX430" s="1420"/>
      <c r="LWY430" s="1420"/>
      <c r="LWZ430" s="1420"/>
      <c r="LXA430" s="1420"/>
      <c r="LXB430" s="1420"/>
      <c r="LXC430" s="1420"/>
      <c r="LXD430" s="1420"/>
      <c r="LXE430" s="1420"/>
      <c r="LXF430" s="1420"/>
      <c r="LXG430" s="1420"/>
      <c r="LXH430" s="1420"/>
      <c r="LXI430" s="1420"/>
      <c r="LXJ430" s="1420"/>
      <c r="LXK430" s="1420"/>
      <c r="LXL430" s="1420"/>
      <c r="LXM430" s="1420"/>
      <c r="LXN430" s="1420"/>
      <c r="LXO430" s="1420"/>
      <c r="LXP430" s="1420"/>
      <c r="LXQ430" s="1420"/>
      <c r="LXR430" s="1420"/>
      <c r="LXS430" s="1420"/>
      <c r="LXT430" s="1420"/>
      <c r="LXU430" s="1420"/>
      <c r="LXV430" s="1420"/>
      <c r="LXW430" s="1420"/>
      <c r="LXX430" s="1420"/>
      <c r="LXY430" s="1420"/>
      <c r="LXZ430" s="1420"/>
      <c r="LYA430" s="1420"/>
      <c r="LYB430" s="1420"/>
      <c r="LYC430" s="1420"/>
      <c r="LYD430" s="1420"/>
      <c r="LYE430" s="1420"/>
      <c r="LYF430" s="1420"/>
      <c r="LYG430" s="1420"/>
      <c r="LYH430" s="1420"/>
      <c r="LYI430" s="1420"/>
      <c r="LYJ430" s="1420"/>
      <c r="LYK430" s="1420"/>
      <c r="LYL430" s="1420"/>
      <c r="LYM430" s="1420"/>
      <c r="LYN430" s="1420"/>
      <c r="LYO430" s="1420"/>
      <c r="LYP430" s="1420"/>
      <c r="LYQ430" s="1420"/>
      <c r="LYR430" s="1420"/>
      <c r="LYS430" s="1420"/>
      <c r="LYT430" s="1420"/>
      <c r="LYU430" s="1420"/>
      <c r="LYV430" s="1420"/>
      <c r="LYW430" s="1420"/>
      <c r="LYX430" s="1420"/>
      <c r="LYY430" s="1420"/>
      <c r="LYZ430" s="1420"/>
      <c r="LZA430" s="1420"/>
      <c r="LZB430" s="1420"/>
      <c r="LZC430" s="1420"/>
      <c r="LZD430" s="1420"/>
      <c r="LZE430" s="1420"/>
      <c r="LZF430" s="1420"/>
      <c r="LZG430" s="1420"/>
      <c r="LZH430" s="1420"/>
      <c r="LZI430" s="1420"/>
      <c r="LZJ430" s="1420"/>
      <c r="LZK430" s="1420"/>
      <c r="LZL430" s="1420"/>
      <c r="LZM430" s="1420"/>
      <c r="LZN430" s="1420"/>
      <c r="LZO430" s="1420"/>
      <c r="LZP430" s="1420"/>
      <c r="LZQ430" s="1420"/>
      <c r="LZR430" s="1420"/>
      <c r="LZS430" s="1420"/>
      <c r="LZT430" s="1420"/>
      <c r="LZU430" s="1420"/>
      <c r="LZV430" s="1420"/>
      <c r="LZW430" s="1420"/>
      <c r="LZX430" s="1420"/>
      <c r="LZY430" s="1420"/>
      <c r="LZZ430" s="1420"/>
      <c r="MAA430" s="1420"/>
      <c r="MAB430" s="1420"/>
      <c r="MAC430" s="1420"/>
      <c r="MAD430" s="1420"/>
      <c r="MAE430" s="1420"/>
      <c r="MAF430" s="1420"/>
      <c r="MAG430" s="1420"/>
      <c r="MAH430" s="1420"/>
      <c r="MAI430" s="1420"/>
      <c r="MAJ430" s="1420"/>
      <c r="MAK430" s="1420"/>
      <c r="MAL430" s="1420"/>
      <c r="MAM430" s="1420"/>
      <c r="MAN430" s="1420"/>
      <c r="MAO430" s="1420"/>
      <c r="MAP430" s="1420"/>
      <c r="MAQ430" s="1420"/>
      <c r="MAR430" s="1420"/>
      <c r="MAS430" s="1420"/>
      <c r="MAT430" s="1420"/>
      <c r="MAU430" s="1420"/>
      <c r="MAV430" s="1420"/>
      <c r="MAW430" s="1420"/>
      <c r="MAX430" s="1420"/>
      <c r="MAY430" s="1420"/>
      <c r="MAZ430" s="1420"/>
      <c r="MBA430" s="1420"/>
      <c r="MBB430" s="1420"/>
      <c r="MBC430" s="1420"/>
      <c r="MBD430" s="1420"/>
      <c r="MBE430" s="1420"/>
      <c r="MBF430" s="1420"/>
      <c r="MBG430" s="1420"/>
      <c r="MBH430" s="1420"/>
      <c r="MBI430" s="1420"/>
      <c r="MBJ430" s="1420"/>
      <c r="MBK430" s="1420"/>
      <c r="MBL430" s="1420"/>
      <c r="MBM430" s="1420"/>
      <c r="MBN430" s="1420"/>
      <c r="MBO430" s="1420"/>
      <c r="MBP430" s="1420"/>
      <c r="MBQ430" s="1420"/>
      <c r="MBR430" s="1420"/>
      <c r="MBS430" s="1420"/>
      <c r="MBT430" s="1420"/>
      <c r="MBU430" s="1420"/>
      <c r="MBV430" s="1420"/>
      <c r="MBW430" s="1420"/>
      <c r="MBX430" s="1420"/>
      <c r="MBY430" s="1420"/>
      <c r="MBZ430" s="1420"/>
      <c r="MCA430" s="1420"/>
      <c r="MCB430" s="1420"/>
      <c r="MCC430" s="1420"/>
      <c r="MCD430" s="1420"/>
      <c r="MCE430" s="1420"/>
      <c r="MCF430" s="1420"/>
      <c r="MCG430" s="1420"/>
      <c r="MCH430" s="1420"/>
      <c r="MCI430" s="1420"/>
      <c r="MCJ430" s="1420"/>
      <c r="MCK430" s="1420"/>
      <c r="MCL430" s="1420"/>
      <c r="MCM430" s="1420"/>
      <c r="MCN430" s="1420"/>
      <c r="MCO430" s="1420"/>
      <c r="MCP430" s="1420"/>
      <c r="MCQ430" s="1420"/>
      <c r="MCR430" s="1420"/>
      <c r="MCS430" s="1420"/>
      <c r="MCT430" s="1420"/>
      <c r="MCU430" s="1420"/>
      <c r="MCV430" s="1420"/>
      <c r="MCW430" s="1420"/>
      <c r="MCX430" s="1420"/>
      <c r="MCY430" s="1420"/>
      <c r="MCZ430" s="1420"/>
      <c r="MDA430" s="1420"/>
      <c r="MDB430" s="1420"/>
      <c r="MDC430" s="1420"/>
      <c r="MDD430" s="1420"/>
      <c r="MDE430" s="1420"/>
      <c r="MDF430" s="1420"/>
      <c r="MDG430" s="1420"/>
      <c r="MDH430" s="1420"/>
      <c r="MDI430" s="1420"/>
      <c r="MDJ430" s="1420"/>
      <c r="MDK430" s="1420"/>
      <c r="MDL430" s="1420"/>
      <c r="MDM430" s="1420"/>
      <c r="MDN430" s="1420"/>
      <c r="MDO430" s="1420"/>
      <c r="MDP430" s="1420"/>
      <c r="MDQ430" s="1420"/>
      <c r="MDR430" s="1420"/>
      <c r="MDS430" s="1420"/>
      <c r="MDT430" s="1420"/>
      <c r="MDU430" s="1420"/>
      <c r="MDV430" s="1420"/>
      <c r="MDW430" s="1420"/>
      <c r="MDX430" s="1420"/>
      <c r="MDY430" s="1420"/>
      <c r="MDZ430" s="1420"/>
      <c r="MEA430" s="1420"/>
      <c r="MEB430" s="1420"/>
      <c r="MEC430" s="1420"/>
      <c r="MED430" s="1420"/>
      <c r="MEE430" s="1420"/>
      <c r="MEF430" s="1420"/>
      <c r="MEG430" s="1420"/>
      <c r="MEH430" s="1420"/>
      <c r="MEI430" s="1420"/>
      <c r="MEJ430" s="1420"/>
      <c r="MEK430" s="1420"/>
      <c r="MEL430" s="1420"/>
      <c r="MEM430" s="1420"/>
      <c r="MEN430" s="1420"/>
      <c r="MEO430" s="1420"/>
      <c r="MEP430" s="1420"/>
      <c r="MEQ430" s="1420"/>
      <c r="MER430" s="1420"/>
      <c r="MES430" s="1420"/>
      <c r="MET430" s="1420"/>
      <c r="MEU430" s="1420"/>
      <c r="MEV430" s="1420"/>
      <c r="MEW430" s="1420"/>
      <c r="MEX430" s="1420"/>
      <c r="MEY430" s="1420"/>
      <c r="MEZ430" s="1420"/>
      <c r="MFA430" s="1420"/>
      <c r="MFB430" s="1420"/>
      <c r="MFC430" s="1420"/>
      <c r="MFD430" s="1420"/>
      <c r="MFE430" s="1420"/>
      <c r="MFF430" s="1420"/>
      <c r="MFG430" s="1420"/>
      <c r="MFH430" s="1420"/>
      <c r="MFI430" s="1420"/>
      <c r="MFJ430" s="1420"/>
      <c r="MFK430" s="1420"/>
      <c r="MFL430" s="1420"/>
      <c r="MFM430" s="1420"/>
      <c r="MFN430" s="1420"/>
      <c r="MFO430" s="1420"/>
      <c r="MFP430" s="1420"/>
      <c r="MFQ430" s="1420"/>
      <c r="MFR430" s="1420"/>
      <c r="MFS430" s="1420"/>
      <c r="MFT430" s="1420"/>
      <c r="MFU430" s="1420"/>
      <c r="MFV430" s="1420"/>
      <c r="MFW430" s="1420"/>
      <c r="MFX430" s="1420"/>
      <c r="MFY430" s="1420"/>
      <c r="MFZ430" s="1420"/>
      <c r="MGA430" s="1420"/>
      <c r="MGB430" s="1420"/>
      <c r="MGC430" s="1420"/>
      <c r="MGD430" s="1420"/>
      <c r="MGE430" s="1420"/>
      <c r="MGF430" s="1420"/>
      <c r="MGG430" s="1420"/>
      <c r="MGH430" s="1420"/>
      <c r="MGI430" s="1420"/>
      <c r="MGJ430" s="1420"/>
      <c r="MGK430" s="1420"/>
      <c r="MGL430" s="1420"/>
      <c r="MGM430" s="1420"/>
      <c r="MGN430" s="1420"/>
      <c r="MGO430" s="1420"/>
      <c r="MGP430" s="1420"/>
      <c r="MGQ430" s="1420"/>
      <c r="MGR430" s="1420"/>
      <c r="MGS430" s="1420"/>
      <c r="MGT430" s="1420"/>
      <c r="MGU430" s="1420"/>
      <c r="MGV430" s="1420"/>
      <c r="MGW430" s="1420"/>
      <c r="MGX430" s="1420"/>
      <c r="MGY430" s="1420"/>
      <c r="MGZ430" s="1420"/>
      <c r="MHA430" s="1420"/>
      <c r="MHB430" s="1420"/>
      <c r="MHC430" s="1420"/>
      <c r="MHD430" s="1420"/>
      <c r="MHE430" s="1420"/>
      <c r="MHF430" s="1420"/>
      <c r="MHG430" s="1420"/>
      <c r="MHH430" s="1420"/>
      <c r="MHI430" s="1420"/>
      <c r="MHJ430" s="1420"/>
      <c r="MHK430" s="1420"/>
      <c r="MHL430" s="1420"/>
      <c r="MHM430" s="1420"/>
      <c r="MHN430" s="1420"/>
      <c r="MHO430" s="1420"/>
      <c r="MHP430" s="1420"/>
      <c r="MHQ430" s="1420"/>
      <c r="MHR430" s="1420"/>
      <c r="MHS430" s="1420"/>
      <c r="MHT430" s="1420"/>
      <c r="MHU430" s="1420"/>
      <c r="MHV430" s="1420"/>
      <c r="MHW430" s="1420"/>
      <c r="MHX430" s="1420"/>
      <c r="MHY430" s="1420"/>
      <c r="MHZ430" s="1420"/>
      <c r="MIA430" s="1420"/>
      <c r="MIB430" s="1420"/>
      <c r="MIC430" s="1420"/>
      <c r="MID430" s="1420"/>
      <c r="MIE430" s="1420"/>
      <c r="MIF430" s="1420"/>
      <c r="MIG430" s="1420"/>
      <c r="MIH430" s="1420"/>
      <c r="MII430" s="1420"/>
      <c r="MIJ430" s="1420"/>
      <c r="MIK430" s="1420"/>
      <c r="MIL430" s="1420"/>
      <c r="MIM430" s="1420"/>
      <c r="MIN430" s="1420"/>
      <c r="MIO430" s="1420"/>
      <c r="MIP430" s="1420"/>
      <c r="MIQ430" s="1420"/>
      <c r="MIR430" s="1420"/>
      <c r="MIS430" s="1420"/>
      <c r="MIT430" s="1420"/>
      <c r="MIU430" s="1420"/>
      <c r="MIV430" s="1420"/>
      <c r="MIW430" s="1420"/>
      <c r="MIX430" s="1420"/>
      <c r="MIY430" s="1420"/>
      <c r="MIZ430" s="1420"/>
      <c r="MJA430" s="1420"/>
      <c r="MJB430" s="1420"/>
      <c r="MJC430" s="1420"/>
      <c r="MJD430" s="1420"/>
      <c r="MJE430" s="1420"/>
      <c r="MJF430" s="1420"/>
      <c r="MJG430" s="1420"/>
      <c r="MJH430" s="1420"/>
      <c r="MJI430" s="1420"/>
      <c r="MJJ430" s="1420"/>
      <c r="MJK430" s="1420"/>
      <c r="MJL430" s="1420"/>
      <c r="MJM430" s="1420"/>
      <c r="MJN430" s="1420"/>
      <c r="MJO430" s="1420"/>
      <c r="MJP430" s="1420"/>
      <c r="MJQ430" s="1420"/>
      <c r="MJR430" s="1420"/>
      <c r="MJS430" s="1420"/>
      <c r="MJT430" s="1420"/>
      <c r="MJU430" s="1420"/>
      <c r="MJV430" s="1420"/>
      <c r="MJW430" s="1420"/>
      <c r="MJX430" s="1420"/>
      <c r="MJY430" s="1420"/>
      <c r="MJZ430" s="1420"/>
      <c r="MKA430" s="1420"/>
      <c r="MKB430" s="1420"/>
      <c r="MKC430" s="1420"/>
      <c r="MKD430" s="1420"/>
      <c r="MKE430" s="1420"/>
      <c r="MKF430" s="1420"/>
      <c r="MKG430" s="1420"/>
      <c r="MKH430" s="1420"/>
      <c r="MKI430" s="1420"/>
      <c r="MKJ430" s="1420"/>
      <c r="MKK430" s="1420"/>
      <c r="MKL430" s="1420"/>
      <c r="MKM430" s="1420"/>
      <c r="MKN430" s="1420"/>
      <c r="MKO430" s="1420"/>
      <c r="MKP430" s="1420"/>
      <c r="MKQ430" s="1420"/>
      <c r="MKR430" s="1420"/>
      <c r="MKS430" s="1420"/>
      <c r="MKT430" s="1420"/>
      <c r="MKU430" s="1420"/>
      <c r="MKV430" s="1420"/>
      <c r="MKW430" s="1420"/>
      <c r="MKX430" s="1420"/>
      <c r="MKY430" s="1420"/>
      <c r="MKZ430" s="1420"/>
      <c r="MLA430" s="1420"/>
      <c r="MLB430" s="1420"/>
      <c r="MLC430" s="1420"/>
      <c r="MLD430" s="1420"/>
      <c r="MLE430" s="1420"/>
      <c r="MLF430" s="1420"/>
      <c r="MLG430" s="1420"/>
      <c r="MLH430" s="1420"/>
      <c r="MLI430" s="1420"/>
      <c r="MLJ430" s="1420"/>
      <c r="MLK430" s="1420"/>
      <c r="MLL430" s="1420"/>
      <c r="MLM430" s="1420"/>
      <c r="MLN430" s="1420"/>
      <c r="MLO430" s="1420"/>
      <c r="MLP430" s="1420"/>
      <c r="MLQ430" s="1420"/>
      <c r="MLR430" s="1420"/>
      <c r="MLS430" s="1420"/>
      <c r="MLT430" s="1420"/>
      <c r="MLU430" s="1420"/>
      <c r="MLV430" s="1420"/>
      <c r="MLW430" s="1420"/>
      <c r="MLX430" s="1420"/>
      <c r="MLY430" s="1420"/>
      <c r="MLZ430" s="1420"/>
      <c r="MMA430" s="1420"/>
      <c r="MMB430" s="1420"/>
      <c r="MMC430" s="1420"/>
      <c r="MMD430" s="1420"/>
      <c r="MME430" s="1420"/>
      <c r="MMF430" s="1420"/>
      <c r="MMG430" s="1420"/>
      <c r="MMH430" s="1420"/>
      <c r="MMI430" s="1420"/>
      <c r="MMJ430" s="1420"/>
      <c r="MMK430" s="1420"/>
      <c r="MML430" s="1420"/>
      <c r="MMM430" s="1420"/>
      <c r="MMN430" s="1420"/>
      <c r="MMO430" s="1420"/>
      <c r="MMP430" s="1420"/>
      <c r="MMQ430" s="1420"/>
      <c r="MMR430" s="1420"/>
      <c r="MMS430" s="1420"/>
      <c r="MMT430" s="1420"/>
      <c r="MMU430" s="1420"/>
      <c r="MMV430" s="1420"/>
      <c r="MMW430" s="1420"/>
      <c r="MMX430" s="1420"/>
      <c r="MMY430" s="1420"/>
      <c r="MMZ430" s="1420"/>
      <c r="MNA430" s="1420"/>
      <c r="MNB430" s="1420"/>
      <c r="MNC430" s="1420"/>
      <c r="MND430" s="1420"/>
      <c r="MNE430" s="1420"/>
      <c r="MNF430" s="1420"/>
      <c r="MNG430" s="1420"/>
      <c r="MNH430" s="1420"/>
      <c r="MNI430" s="1420"/>
      <c r="MNJ430" s="1420"/>
      <c r="MNK430" s="1420"/>
      <c r="MNL430" s="1420"/>
      <c r="MNM430" s="1420"/>
      <c r="MNN430" s="1420"/>
      <c r="MNO430" s="1420"/>
      <c r="MNP430" s="1420"/>
      <c r="MNQ430" s="1420"/>
      <c r="MNR430" s="1420"/>
      <c r="MNS430" s="1420"/>
      <c r="MNT430" s="1420"/>
      <c r="MNU430" s="1420"/>
      <c r="MNV430" s="1420"/>
      <c r="MNW430" s="1420"/>
      <c r="MNX430" s="1420"/>
      <c r="MNY430" s="1420"/>
      <c r="MNZ430" s="1420"/>
      <c r="MOA430" s="1420"/>
      <c r="MOB430" s="1420"/>
      <c r="MOC430" s="1420"/>
      <c r="MOD430" s="1420"/>
      <c r="MOE430" s="1420"/>
      <c r="MOF430" s="1420"/>
      <c r="MOG430" s="1420"/>
      <c r="MOH430" s="1420"/>
      <c r="MOI430" s="1420"/>
      <c r="MOJ430" s="1420"/>
      <c r="MOK430" s="1420"/>
      <c r="MOL430" s="1420"/>
      <c r="MOM430" s="1420"/>
      <c r="MON430" s="1420"/>
      <c r="MOO430" s="1420"/>
      <c r="MOP430" s="1420"/>
      <c r="MOQ430" s="1420"/>
      <c r="MOR430" s="1420"/>
      <c r="MOS430" s="1420"/>
      <c r="MOT430" s="1420"/>
      <c r="MOU430" s="1420"/>
      <c r="MOV430" s="1420"/>
      <c r="MOW430" s="1420"/>
      <c r="MOX430" s="1420"/>
      <c r="MOY430" s="1420"/>
      <c r="MOZ430" s="1420"/>
      <c r="MPA430" s="1420"/>
      <c r="MPB430" s="1420"/>
      <c r="MPC430" s="1420"/>
      <c r="MPD430" s="1420"/>
      <c r="MPE430" s="1420"/>
      <c r="MPF430" s="1420"/>
      <c r="MPG430" s="1420"/>
      <c r="MPH430" s="1420"/>
      <c r="MPI430" s="1420"/>
      <c r="MPJ430" s="1420"/>
      <c r="MPK430" s="1420"/>
      <c r="MPL430" s="1420"/>
      <c r="MPM430" s="1420"/>
      <c r="MPN430" s="1420"/>
      <c r="MPO430" s="1420"/>
      <c r="MPP430" s="1420"/>
      <c r="MPQ430" s="1420"/>
      <c r="MPR430" s="1420"/>
      <c r="MPS430" s="1420"/>
      <c r="MPT430" s="1420"/>
      <c r="MPU430" s="1420"/>
      <c r="MPV430" s="1420"/>
      <c r="MPW430" s="1420"/>
      <c r="MPX430" s="1420"/>
      <c r="MPY430" s="1420"/>
      <c r="MPZ430" s="1420"/>
      <c r="MQA430" s="1420"/>
      <c r="MQB430" s="1420"/>
      <c r="MQC430" s="1420"/>
      <c r="MQD430" s="1420"/>
      <c r="MQE430" s="1420"/>
      <c r="MQF430" s="1420"/>
      <c r="MQG430" s="1420"/>
      <c r="MQH430" s="1420"/>
      <c r="MQI430" s="1420"/>
      <c r="MQJ430" s="1420"/>
      <c r="MQK430" s="1420"/>
      <c r="MQL430" s="1420"/>
      <c r="MQM430" s="1420"/>
      <c r="MQN430" s="1420"/>
      <c r="MQO430" s="1420"/>
      <c r="MQP430" s="1420"/>
      <c r="MQQ430" s="1420"/>
      <c r="MQR430" s="1420"/>
      <c r="MQS430" s="1420"/>
      <c r="MQT430" s="1420"/>
      <c r="MQU430" s="1420"/>
      <c r="MQV430" s="1420"/>
      <c r="MQW430" s="1420"/>
      <c r="MQX430" s="1420"/>
      <c r="MQY430" s="1420"/>
      <c r="MQZ430" s="1420"/>
      <c r="MRA430" s="1420"/>
      <c r="MRB430" s="1420"/>
      <c r="MRC430" s="1420"/>
      <c r="MRD430" s="1420"/>
      <c r="MRE430" s="1420"/>
      <c r="MRF430" s="1420"/>
      <c r="MRG430" s="1420"/>
      <c r="MRH430" s="1420"/>
      <c r="MRI430" s="1420"/>
      <c r="MRJ430" s="1420"/>
      <c r="MRK430" s="1420"/>
      <c r="MRL430" s="1420"/>
      <c r="MRM430" s="1420"/>
      <c r="MRN430" s="1420"/>
      <c r="MRO430" s="1420"/>
      <c r="MRP430" s="1420"/>
      <c r="MRQ430" s="1420"/>
      <c r="MRR430" s="1420"/>
      <c r="MRS430" s="1420"/>
      <c r="MRT430" s="1420"/>
      <c r="MRU430" s="1420"/>
      <c r="MRV430" s="1420"/>
      <c r="MRW430" s="1420"/>
      <c r="MRX430" s="1420"/>
      <c r="MRY430" s="1420"/>
      <c r="MRZ430" s="1420"/>
      <c r="MSA430" s="1420"/>
      <c r="MSB430" s="1420"/>
      <c r="MSC430" s="1420"/>
      <c r="MSD430" s="1420"/>
      <c r="MSE430" s="1420"/>
      <c r="MSF430" s="1420"/>
      <c r="MSG430" s="1420"/>
      <c r="MSH430" s="1420"/>
      <c r="MSI430" s="1420"/>
      <c r="MSJ430" s="1420"/>
      <c r="MSK430" s="1420"/>
      <c r="MSL430" s="1420"/>
      <c r="MSM430" s="1420"/>
      <c r="MSN430" s="1420"/>
      <c r="MSO430" s="1420"/>
      <c r="MSP430" s="1420"/>
      <c r="MSQ430" s="1420"/>
      <c r="MSR430" s="1420"/>
      <c r="MSS430" s="1420"/>
      <c r="MST430" s="1420"/>
      <c r="MSU430" s="1420"/>
      <c r="MSV430" s="1420"/>
      <c r="MSW430" s="1420"/>
      <c r="MSX430" s="1420"/>
      <c r="MSY430" s="1420"/>
      <c r="MSZ430" s="1420"/>
      <c r="MTA430" s="1420"/>
      <c r="MTB430" s="1420"/>
      <c r="MTC430" s="1420"/>
      <c r="MTD430" s="1420"/>
      <c r="MTE430" s="1420"/>
      <c r="MTF430" s="1420"/>
      <c r="MTG430" s="1420"/>
      <c r="MTH430" s="1420"/>
      <c r="MTI430" s="1420"/>
      <c r="MTJ430" s="1420"/>
      <c r="MTK430" s="1420"/>
      <c r="MTL430" s="1420"/>
      <c r="MTM430" s="1420"/>
      <c r="MTN430" s="1420"/>
      <c r="MTO430" s="1420"/>
      <c r="MTP430" s="1420"/>
      <c r="MTQ430" s="1420"/>
      <c r="MTR430" s="1420"/>
      <c r="MTS430" s="1420"/>
      <c r="MTT430" s="1420"/>
      <c r="MTU430" s="1420"/>
      <c r="MTV430" s="1420"/>
      <c r="MTW430" s="1420"/>
      <c r="MTX430" s="1420"/>
      <c r="MTY430" s="1420"/>
      <c r="MTZ430" s="1420"/>
      <c r="MUA430" s="1420"/>
      <c r="MUB430" s="1420"/>
      <c r="MUC430" s="1420"/>
      <c r="MUD430" s="1420"/>
      <c r="MUE430" s="1420"/>
      <c r="MUF430" s="1420"/>
      <c r="MUG430" s="1420"/>
      <c r="MUH430" s="1420"/>
      <c r="MUI430" s="1420"/>
      <c r="MUJ430" s="1420"/>
      <c r="MUK430" s="1420"/>
      <c r="MUL430" s="1420"/>
      <c r="MUM430" s="1420"/>
      <c r="MUN430" s="1420"/>
      <c r="MUO430" s="1420"/>
      <c r="MUP430" s="1420"/>
      <c r="MUQ430" s="1420"/>
      <c r="MUR430" s="1420"/>
      <c r="MUS430" s="1420"/>
      <c r="MUT430" s="1420"/>
      <c r="MUU430" s="1420"/>
      <c r="MUV430" s="1420"/>
      <c r="MUW430" s="1420"/>
      <c r="MUX430" s="1420"/>
      <c r="MUY430" s="1420"/>
      <c r="MUZ430" s="1420"/>
      <c r="MVA430" s="1420"/>
      <c r="MVB430" s="1420"/>
      <c r="MVC430" s="1420"/>
      <c r="MVD430" s="1420"/>
      <c r="MVE430" s="1420"/>
      <c r="MVF430" s="1420"/>
      <c r="MVG430" s="1420"/>
      <c r="MVH430" s="1420"/>
      <c r="MVI430" s="1420"/>
      <c r="MVJ430" s="1420"/>
      <c r="MVK430" s="1420"/>
      <c r="MVL430" s="1420"/>
      <c r="MVM430" s="1420"/>
      <c r="MVN430" s="1420"/>
      <c r="MVO430" s="1420"/>
      <c r="MVP430" s="1420"/>
      <c r="MVQ430" s="1420"/>
      <c r="MVR430" s="1420"/>
      <c r="MVS430" s="1420"/>
      <c r="MVT430" s="1420"/>
      <c r="MVU430" s="1420"/>
      <c r="MVV430" s="1420"/>
      <c r="MVW430" s="1420"/>
      <c r="MVX430" s="1420"/>
      <c r="MVY430" s="1420"/>
      <c r="MVZ430" s="1420"/>
      <c r="MWA430" s="1420"/>
      <c r="MWB430" s="1420"/>
      <c r="MWC430" s="1420"/>
      <c r="MWD430" s="1420"/>
      <c r="MWE430" s="1420"/>
      <c r="MWF430" s="1420"/>
      <c r="MWG430" s="1420"/>
      <c r="MWH430" s="1420"/>
      <c r="MWI430" s="1420"/>
      <c r="MWJ430" s="1420"/>
      <c r="MWK430" s="1420"/>
      <c r="MWL430" s="1420"/>
      <c r="MWM430" s="1420"/>
      <c r="MWN430" s="1420"/>
      <c r="MWO430" s="1420"/>
      <c r="MWP430" s="1420"/>
      <c r="MWQ430" s="1420"/>
      <c r="MWR430" s="1420"/>
      <c r="MWS430" s="1420"/>
      <c r="MWT430" s="1420"/>
      <c r="MWU430" s="1420"/>
      <c r="MWV430" s="1420"/>
      <c r="MWW430" s="1420"/>
      <c r="MWX430" s="1420"/>
      <c r="MWY430" s="1420"/>
      <c r="MWZ430" s="1420"/>
      <c r="MXA430" s="1420"/>
      <c r="MXB430" s="1420"/>
      <c r="MXC430" s="1420"/>
      <c r="MXD430" s="1420"/>
      <c r="MXE430" s="1420"/>
      <c r="MXF430" s="1420"/>
      <c r="MXG430" s="1420"/>
      <c r="MXH430" s="1420"/>
      <c r="MXI430" s="1420"/>
      <c r="MXJ430" s="1420"/>
      <c r="MXK430" s="1420"/>
      <c r="MXL430" s="1420"/>
      <c r="MXM430" s="1420"/>
      <c r="MXN430" s="1420"/>
      <c r="MXO430" s="1420"/>
      <c r="MXP430" s="1420"/>
      <c r="MXQ430" s="1420"/>
      <c r="MXR430" s="1420"/>
      <c r="MXS430" s="1420"/>
      <c r="MXT430" s="1420"/>
      <c r="MXU430" s="1420"/>
      <c r="MXV430" s="1420"/>
      <c r="MXW430" s="1420"/>
      <c r="MXX430" s="1420"/>
      <c r="MXY430" s="1420"/>
      <c r="MXZ430" s="1420"/>
      <c r="MYA430" s="1420"/>
      <c r="MYB430" s="1420"/>
      <c r="MYC430" s="1420"/>
      <c r="MYD430" s="1420"/>
      <c r="MYE430" s="1420"/>
      <c r="MYF430" s="1420"/>
      <c r="MYG430" s="1420"/>
      <c r="MYH430" s="1420"/>
      <c r="MYI430" s="1420"/>
      <c r="MYJ430" s="1420"/>
      <c r="MYK430" s="1420"/>
      <c r="MYL430" s="1420"/>
      <c r="MYM430" s="1420"/>
      <c r="MYN430" s="1420"/>
      <c r="MYO430" s="1420"/>
      <c r="MYP430" s="1420"/>
      <c r="MYQ430" s="1420"/>
      <c r="MYR430" s="1420"/>
      <c r="MYS430" s="1420"/>
      <c r="MYT430" s="1420"/>
      <c r="MYU430" s="1420"/>
      <c r="MYV430" s="1420"/>
      <c r="MYW430" s="1420"/>
      <c r="MYX430" s="1420"/>
      <c r="MYY430" s="1420"/>
      <c r="MYZ430" s="1420"/>
      <c r="MZA430" s="1420"/>
      <c r="MZB430" s="1420"/>
      <c r="MZC430" s="1420"/>
      <c r="MZD430" s="1420"/>
      <c r="MZE430" s="1420"/>
      <c r="MZF430" s="1420"/>
      <c r="MZG430" s="1420"/>
      <c r="MZH430" s="1420"/>
      <c r="MZI430" s="1420"/>
      <c r="MZJ430" s="1420"/>
      <c r="MZK430" s="1420"/>
      <c r="MZL430" s="1420"/>
      <c r="MZM430" s="1420"/>
      <c r="MZN430" s="1420"/>
      <c r="MZO430" s="1420"/>
      <c r="MZP430" s="1420"/>
      <c r="MZQ430" s="1420"/>
      <c r="MZR430" s="1420"/>
      <c r="MZS430" s="1420"/>
      <c r="MZT430" s="1420"/>
      <c r="MZU430" s="1420"/>
      <c r="MZV430" s="1420"/>
      <c r="MZW430" s="1420"/>
      <c r="MZX430" s="1420"/>
      <c r="MZY430" s="1420"/>
      <c r="MZZ430" s="1420"/>
      <c r="NAA430" s="1420"/>
      <c r="NAB430" s="1420"/>
      <c r="NAC430" s="1420"/>
      <c r="NAD430" s="1420"/>
      <c r="NAE430" s="1420"/>
      <c r="NAF430" s="1420"/>
      <c r="NAG430" s="1420"/>
      <c r="NAH430" s="1420"/>
      <c r="NAI430" s="1420"/>
      <c r="NAJ430" s="1420"/>
      <c r="NAK430" s="1420"/>
      <c r="NAL430" s="1420"/>
      <c r="NAM430" s="1420"/>
      <c r="NAN430" s="1420"/>
      <c r="NAO430" s="1420"/>
      <c r="NAP430" s="1420"/>
      <c r="NAQ430" s="1420"/>
      <c r="NAR430" s="1420"/>
      <c r="NAS430" s="1420"/>
      <c r="NAT430" s="1420"/>
      <c r="NAU430" s="1420"/>
      <c r="NAV430" s="1420"/>
      <c r="NAW430" s="1420"/>
      <c r="NAX430" s="1420"/>
      <c r="NAY430" s="1420"/>
      <c r="NAZ430" s="1420"/>
      <c r="NBA430" s="1420"/>
      <c r="NBB430" s="1420"/>
      <c r="NBC430" s="1420"/>
      <c r="NBD430" s="1420"/>
      <c r="NBE430" s="1420"/>
      <c r="NBF430" s="1420"/>
      <c r="NBG430" s="1420"/>
      <c r="NBH430" s="1420"/>
      <c r="NBI430" s="1420"/>
      <c r="NBJ430" s="1420"/>
      <c r="NBK430" s="1420"/>
      <c r="NBL430" s="1420"/>
      <c r="NBM430" s="1420"/>
      <c r="NBN430" s="1420"/>
      <c r="NBO430" s="1420"/>
      <c r="NBP430" s="1420"/>
      <c r="NBQ430" s="1420"/>
      <c r="NBR430" s="1420"/>
      <c r="NBS430" s="1420"/>
      <c r="NBT430" s="1420"/>
      <c r="NBU430" s="1420"/>
      <c r="NBV430" s="1420"/>
      <c r="NBW430" s="1420"/>
      <c r="NBX430" s="1420"/>
      <c r="NBY430" s="1420"/>
      <c r="NBZ430" s="1420"/>
      <c r="NCA430" s="1420"/>
      <c r="NCB430" s="1420"/>
      <c r="NCC430" s="1420"/>
      <c r="NCD430" s="1420"/>
      <c r="NCE430" s="1420"/>
      <c r="NCF430" s="1420"/>
      <c r="NCG430" s="1420"/>
      <c r="NCH430" s="1420"/>
      <c r="NCI430" s="1420"/>
      <c r="NCJ430" s="1420"/>
      <c r="NCK430" s="1420"/>
      <c r="NCL430" s="1420"/>
      <c r="NCM430" s="1420"/>
      <c r="NCN430" s="1420"/>
      <c r="NCO430" s="1420"/>
      <c r="NCP430" s="1420"/>
      <c r="NCQ430" s="1420"/>
      <c r="NCR430" s="1420"/>
      <c r="NCS430" s="1420"/>
      <c r="NCT430" s="1420"/>
      <c r="NCU430" s="1420"/>
      <c r="NCV430" s="1420"/>
      <c r="NCW430" s="1420"/>
      <c r="NCX430" s="1420"/>
      <c r="NCY430" s="1420"/>
      <c r="NCZ430" s="1420"/>
      <c r="NDA430" s="1420"/>
      <c r="NDB430" s="1420"/>
      <c r="NDC430" s="1420"/>
      <c r="NDD430" s="1420"/>
      <c r="NDE430" s="1420"/>
      <c r="NDF430" s="1420"/>
      <c r="NDG430" s="1420"/>
      <c r="NDH430" s="1420"/>
      <c r="NDI430" s="1420"/>
      <c r="NDJ430" s="1420"/>
      <c r="NDK430" s="1420"/>
      <c r="NDL430" s="1420"/>
      <c r="NDM430" s="1420"/>
      <c r="NDN430" s="1420"/>
      <c r="NDO430" s="1420"/>
      <c r="NDP430" s="1420"/>
      <c r="NDQ430" s="1420"/>
      <c r="NDR430" s="1420"/>
      <c r="NDS430" s="1420"/>
      <c r="NDT430" s="1420"/>
      <c r="NDU430" s="1420"/>
      <c r="NDV430" s="1420"/>
      <c r="NDW430" s="1420"/>
      <c r="NDX430" s="1420"/>
      <c r="NDY430" s="1420"/>
      <c r="NDZ430" s="1420"/>
      <c r="NEA430" s="1420"/>
      <c r="NEB430" s="1420"/>
      <c r="NEC430" s="1420"/>
      <c r="NED430" s="1420"/>
      <c r="NEE430" s="1420"/>
      <c r="NEF430" s="1420"/>
      <c r="NEG430" s="1420"/>
      <c r="NEH430" s="1420"/>
      <c r="NEI430" s="1420"/>
      <c r="NEJ430" s="1420"/>
      <c r="NEK430" s="1420"/>
      <c r="NEL430" s="1420"/>
      <c r="NEM430" s="1420"/>
      <c r="NEN430" s="1420"/>
      <c r="NEO430" s="1420"/>
      <c r="NEP430" s="1420"/>
      <c r="NEQ430" s="1420"/>
      <c r="NER430" s="1420"/>
      <c r="NES430" s="1420"/>
      <c r="NET430" s="1420"/>
      <c r="NEU430" s="1420"/>
      <c r="NEV430" s="1420"/>
      <c r="NEW430" s="1420"/>
      <c r="NEX430" s="1420"/>
      <c r="NEY430" s="1420"/>
      <c r="NEZ430" s="1420"/>
      <c r="NFA430" s="1420"/>
      <c r="NFB430" s="1420"/>
      <c r="NFC430" s="1420"/>
      <c r="NFD430" s="1420"/>
      <c r="NFE430" s="1420"/>
      <c r="NFF430" s="1420"/>
      <c r="NFG430" s="1420"/>
      <c r="NFH430" s="1420"/>
      <c r="NFI430" s="1420"/>
      <c r="NFJ430" s="1420"/>
      <c r="NFK430" s="1420"/>
      <c r="NFL430" s="1420"/>
      <c r="NFM430" s="1420"/>
      <c r="NFN430" s="1420"/>
      <c r="NFO430" s="1420"/>
      <c r="NFP430" s="1420"/>
      <c r="NFQ430" s="1420"/>
      <c r="NFR430" s="1420"/>
      <c r="NFS430" s="1420"/>
      <c r="NFT430" s="1420"/>
      <c r="NFU430" s="1420"/>
      <c r="NFV430" s="1420"/>
      <c r="NFW430" s="1420"/>
      <c r="NFX430" s="1420"/>
      <c r="NFY430" s="1420"/>
      <c r="NFZ430" s="1420"/>
      <c r="NGA430" s="1420"/>
      <c r="NGB430" s="1420"/>
      <c r="NGC430" s="1420"/>
      <c r="NGD430" s="1420"/>
      <c r="NGE430" s="1420"/>
      <c r="NGF430" s="1420"/>
      <c r="NGG430" s="1420"/>
      <c r="NGH430" s="1420"/>
      <c r="NGI430" s="1420"/>
      <c r="NGJ430" s="1420"/>
      <c r="NGK430" s="1420"/>
      <c r="NGL430" s="1420"/>
      <c r="NGM430" s="1420"/>
      <c r="NGN430" s="1420"/>
      <c r="NGO430" s="1420"/>
      <c r="NGP430" s="1420"/>
      <c r="NGQ430" s="1420"/>
      <c r="NGR430" s="1420"/>
      <c r="NGS430" s="1420"/>
      <c r="NGT430" s="1420"/>
      <c r="NGU430" s="1420"/>
      <c r="NGV430" s="1420"/>
      <c r="NGW430" s="1420"/>
      <c r="NGX430" s="1420"/>
      <c r="NGY430" s="1420"/>
      <c r="NGZ430" s="1420"/>
      <c r="NHA430" s="1420"/>
      <c r="NHB430" s="1420"/>
      <c r="NHC430" s="1420"/>
      <c r="NHD430" s="1420"/>
      <c r="NHE430" s="1420"/>
      <c r="NHF430" s="1420"/>
      <c r="NHG430" s="1420"/>
      <c r="NHH430" s="1420"/>
      <c r="NHI430" s="1420"/>
      <c r="NHJ430" s="1420"/>
      <c r="NHK430" s="1420"/>
      <c r="NHL430" s="1420"/>
      <c r="NHM430" s="1420"/>
      <c r="NHN430" s="1420"/>
      <c r="NHO430" s="1420"/>
      <c r="NHP430" s="1420"/>
      <c r="NHQ430" s="1420"/>
      <c r="NHR430" s="1420"/>
      <c r="NHS430" s="1420"/>
      <c r="NHT430" s="1420"/>
      <c r="NHU430" s="1420"/>
      <c r="NHV430" s="1420"/>
      <c r="NHW430" s="1420"/>
      <c r="NHX430" s="1420"/>
      <c r="NHY430" s="1420"/>
      <c r="NHZ430" s="1420"/>
      <c r="NIA430" s="1420"/>
      <c r="NIB430" s="1420"/>
      <c r="NIC430" s="1420"/>
      <c r="NID430" s="1420"/>
      <c r="NIE430" s="1420"/>
      <c r="NIF430" s="1420"/>
      <c r="NIG430" s="1420"/>
      <c r="NIH430" s="1420"/>
      <c r="NII430" s="1420"/>
      <c r="NIJ430" s="1420"/>
      <c r="NIK430" s="1420"/>
      <c r="NIL430" s="1420"/>
      <c r="NIM430" s="1420"/>
      <c r="NIN430" s="1420"/>
      <c r="NIO430" s="1420"/>
      <c r="NIP430" s="1420"/>
      <c r="NIQ430" s="1420"/>
      <c r="NIR430" s="1420"/>
      <c r="NIS430" s="1420"/>
      <c r="NIT430" s="1420"/>
      <c r="NIU430" s="1420"/>
      <c r="NIV430" s="1420"/>
      <c r="NIW430" s="1420"/>
      <c r="NIX430" s="1420"/>
      <c r="NIY430" s="1420"/>
      <c r="NIZ430" s="1420"/>
      <c r="NJA430" s="1420"/>
      <c r="NJB430" s="1420"/>
      <c r="NJC430" s="1420"/>
      <c r="NJD430" s="1420"/>
      <c r="NJE430" s="1420"/>
      <c r="NJF430" s="1420"/>
      <c r="NJG430" s="1420"/>
      <c r="NJH430" s="1420"/>
      <c r="NJI430" s="1420"/>
      <c r="NJJ430" s="1420"/>
      <c r="NJK430" s="1420"/>
      <c r="NJL430" s="1420"/>
      <c r="NJM430" s="1420"/>
      <c r="NJN430" s="1420"/>
      <c r="NJO430" s="1420"/>
      <c r="NJP430" s="1420"/>
      <c r="NJQ430" s="1420"/>
      <c r="NJR430" s="1420"/>
      <c r="NJS430" s="1420"/>
      <c r="NJT430" s="1420"/>
      <c r="NJU430" s="1420"/>
      <c r="NJV430" s="1420"/>
      <c r="NJW430" s="1420"/>
      <c r="NJX430" s="1420"/>
      <c r="NJY430" s="1420"/>
      <c r="NJZ430" s="1420"/>
      <c r="NKA430" s="1420"/>
      <c r="NKB430" s="1420"/>
      <c r="NKC430" s="1420"/>
      <c r="NKD430" s="1420"/>
      <c r="NKE430" s="1420"/>
      <c r="NKF430" s="1420"/>
      <c r="NKG430" s="1420"/>
      <c r="NKH430" s="1420"/>
      <c r="NKI430" s="1420"/>
      <c r="NKJ430" s="1420"/>
      <c r="NKK430" s="1420"/>
      <c r="NKL430" s="1420"/>
      <c r="NKM430" s="1420"/>
      <c r="NKN430" s="1420"/>
      <c r="NKO430" s="1420"/>
      <c r="NKP430" s="1420"/>
      <c r="NKQ430" s="1420"/>
      <c r="NKR430" s="1420"/>
      <c r="NKS430" s="1420"/>
      <c r="NKT430" s="1420"/>
      <c r="NKU430" s="1420"/>
      <c r="NKV430" s="1420"/>
      <c r="NKW430" s="1420"/>
      <c r="NKX430" s="1420"/>
      <c r="NKY430" s="1420"/>
      <c r="NKZ430" s="1420"/>
      <c r="NLA430" s="1420"/>
      <c r="NLB430" s="1420"/>
      <c r="NLC430" s="1420"/>
      <c r="NLD430" s="1420"/>
      <c r="NLE430" s="1420"/>
      <c r="NLF430" s="1420"/>
      <c r="NLG430" s="1420"/>
      <c r="NLH430" s="1420"/>
      <c r="NLI430" s="1420"/>
      <c r="NLJ430" s="1420"/>
      <c r="NLK430" s="1420"/>
      <c r="NLL430" s="1420"/>
      <c r="NLM430" s="1420"/>
      <c r="NLN430" s="1420"/>
      <c r="NLO430" s="1420"/>
      <c r="NLP430" s="1420"/>
      <c r="NLQ430" s="1420"/>
      <c r="NLR430" s="1420"/>
      <c r="NLS430" s="1420"/>
      <c r="NLT430" s="1420"/>
      <c r="NLU430" s="1420"/>
      <c r="NLV430" s="1420"/>
      <c r="NLW430" s="1420"/>
      <c r="NLX430" s="1420"/>
      <c r="NLY430" s="1420"/>
      <c r="NLZ430" s="1420"/>
      <c r="NMA430" s="1420"/>
      <c r="NMB430" s="1420"/>
      <c r="NMC430" s="1420"/>
      <c r="NMD430" s="1420"/>
      <c r="NME430" s="1420"/>
      <c r="NMF430" s="1420"/>
      <c r="NMG430" s="1420"/>
      <c r="NMH430" s="1420"/>
      <c r="NMI430" s="1420"/>
      <c r="NMJ430" s="1420"/>
      <c r="NMK430" s="1420"/>
      <c r="NML430" s="1420"/>
      <c r="NMM430" s="1420"/>
      <c r="NMN430" s="1420"/>
      <c r="NMO430" s="1420"/>
      <c r="NMP430" s="1420"/>
      <c r="NMQ430" s="1420"/>
      <c r="NMR430" s="1420"/>
      <c r="NMS430" s="1420"/>
      <c r="NMT430" s="1420"/>
      <c r="NMU430" s="1420"/>
      <c r="NMV430" s="1420"/>
      <c r="NMW430" s="1420"/>
      <c r="NMX430" s="1420"/>
      <c r="NMY430" s="1420"/>
      <c r="NMZ430" s="1420"/>
      <c r="NNA430" s="1420"/>
      <c r="NNB430" s="1420"/>
      <c r="NNC430" s="1420"/>
      <c r="NND430" s="1420"/>
      <c r="NNE430" s="1420"/>
      <c r="NNF430" s="1420"/>
      <c r="NNG430" s="1420"/>
      <c r="NNH430" s="1420"/>
      <c r="NNI430" s="1420"/>
      <c r="NNJ430" s="1420"/>
      <c r="NNK430" s="1420"/>
      <c r="NNL430" s="1420"/>
      <c r="NNM430" s="1420"/>
      <c r="NNN430" s="1420"/>
      <c r="NNO430" s="1420"/>
      <c r="NNP430" s="1420"/>
      <c r="NNQ430" s="1420"/>
      <c r="NNR430" s="1420"/>
      <c r="NNS430" s="1420"/>
      <c r="NNT430" s="1420"/>
      <c r="NNU430" s="1420"/>
      <c r="NNV430" s="1420"/>
      <c r="NNW430" s="1420"/>
      <c r="NNX430" s="1420"/>
      <c r="NNY430" s="1420"/>
      <c r="NNZ430" s="1420"/>
      <c r="NOA430" s="1420"/>
      <c r="NOB430" s="1420"/>
      <c r="NOC430" s="1420"/>
      <c r="NOD430" s="1420"/>
      <c r="NOE430" s="1420"/>
      <c r="NOF430" s="1420"/>
      <c r="NOG430" s="1420"/>
      <c r="NOH430" s="1420"/>
      <c r="NOI430" s="1420"/>
      <c r="NOJ430" s="1420"/>
      <c r="NOK430" s="1420"/>
      <c r="NOL430" s="1420"/>
      <c r="NOM430" s="1420"/>
      <c r="NON430" s="1420"/>
      <c r="NOO430" s="1420"/>
      <c r="NOP430" s="1420"/>
      <c r="NOQ430" s="1420"/>
      <c r="NOR430" s="1420"/>
      <c r="NOS430" s="1420"/>
      <c r="NOT430" s="1420"/>
      <c r="NOU430" s="1420"/>
      <c r="NOV430" s="1420"/>
      <c r="NOW430" s="1420"/>
      <c r="NOX430" s="1420"/>
      <c r="NOY430" s="1420"/>
      <c r="NOZ430" s="1420"/>
      <c r="NPA430" s="1420"/>
      <c r="NPB430" s="1420"/>
      <c r="NPC430" s="1420"/>
      <c r="NPD430" s="1420"/>
      <c r="NPE430" s="1420"/>
      <c r="NPF430" s="1420"/>
      <c r="NPG430" s="1420"/>
      <c r="NPH430" s="1420"/>
      <c r="NPI430" s="1420"/>
      <c r="NPJ430" s="1420"/>
      <c r="NPK430" s="1420"/>
      <c r="NPL430" s="1420"/>
      <c r="NPM430" s="1420"/>
      <c r="NPN430" s="1420"/>
      <c r="NPO430" s="1420"/>
      <c r="NPP430" s="1420"/>
      <c r="NPQ430" s="1420"/>
      <c r="NPR430" s="1420"/>
      <c r="NPS430" s="1420"/>
      <c r="NPT430" s="1420"/>
      <c r="NPU430" s="1420"/>
      <c r="NPV430" s="1420"/>
      <c r="NPW430" s="1420"/>
      <c r="NPX430" s="1420"/>
      <c r="NPY430" s="1420"/>
      <c r="NPZ430" s="1420"/>
      <c r="NQA430" s="1420"/>
      <c r="NQB430" s="1420"/>
      <c r="NQC430" s="1420"/>
      <c r="NQD430" s="1420"/>
      <c r="NQE430" s="1420"/>
      <c r="NQF430" s="1420"/>
      <c r="NQG430" s="1420"/>
      <c r="NQH430" s="1420"/>
      <c r="NQI430" s="1420"/>
      <c r="NQJ430" s="1420"/>
      <c r="NQK430" s="1420"/>
      <c r="NQL430" s="1420"/>
      <c r="NQM430" s="1420"/>
      <c r="NQN430" s="1420"/>
      <c r="NQO430" s="1420"/>
      <c r="NQP430" s="1420"/>
      <c r="NQQ430" s="1420"/>
      <c r="NQR430" s="1420"/>
      <c r="NQS430" s="1420"/>
      <c r="NQT430" s="1420"/>
      <c r="NQU430" s="1420"/>
      <c r="NQV430" s="1420"/>
      <c r="NQW430" s="1420"/>
      <c r="NQX430" s="1420"/>
      <c r="NQY430" s="1420"/>
      <c r="NQZ430" s="1420"/>
      <c r="NRA430" s="1420"/>
      <c r="NRB430" s="1420"/>
      <c r="NRC430" s="1420"/>
      <c r="NRD430" s="1420"/>
      <c r="NRE430" s="1420"/>
      <c r="NRF430" s="1420"/>
      <c r="NRG430" s="1420"/>
      <c r="NRH430" s="1420"/>
      <c r="NRI430" s="1420"/>
      <c r="NRJ430" s="1420"/>
      <c r="NRK430" s="1420"/>
      <c r="NRL430" s="1420"/>
      <c r="NRM430" s="1420"/>
      <c r="NRN430" s="1420"/>
      <c r="NRO430" s="1420"/>
      <c r="NRP430" s="1420"/>
      <c r="NRQ430" s="1420"/>
      <c r="NRR430" s="1420"/>
      <c r="NRS430" s="1420"/>
      <c r="NRT430" s="1420"/>
      <c r="NRU430" s="1420"/>
      <c r="NRV430" s="1420"/>
      <c r="NRW430" s="1420"/>
      <c r="NRX430" s="1420"/>
      <c r="NRY430" s="1420"/>
      <c r="NRZ430" s="1420"/>
      <c r="NSA430" s="1420"/>
      <c r="NSB430" s="1420"/>
      <c r="NSC430" s="1420"/>
      <c r="NSD430" s="1420"/>
      <c r="NSE430" s="1420"/>
      <c r="NSF430" s="1420"/>
      <c r="NSG430" s="1420"/>
      <c r="NSH430" s="1420"/>
      <c r="NSI430" s="1420"/>
      <c r="NSJ430" s="1420"/>
      <c r="NSK430" s="1420"/>
      <c r="NSL430" s="1420"/>
      <c r="NSM430" s="1420"/>
      <c r="NSN430" s="1420"/>
      <c r="NSO430" s="1420"/>
      <c r="NSP430" s="1420"/>
      <c r="NSQ430" s="1420"/>
      <c r="NSR430" s="1420"/>
      <c r="NSS430" s="1420"/>
      <c r="NST430" s="1420"/>
      <c r="NSU430" s="1420"/>
      <c r="NSV430" s="1420"/>
      <c r="NSW430" s="1420"/>
      <c r="NSX430" s="1420"/>
      <c r="NSY430" s="1420"/>
      <c r="NSZ430" s="1420"/>
      <c r="NTA430" s="1420"/>
      <c r="NTB430" s="1420"/>
      <c r="NTC430" s="1420"/>
      <c r="NTD430" s="1420"/>
      <c r="NTE430" s="1420"/>
      <c r="NTF430" s="1420"/>
      <c r="NTG430" s="1420"/>
      <c r="NTH430" s="1420"/>
      <c r="NTI430" s="1420"/>
      <c r="NTJ430" s="1420"/>
      <c r="NTK430" s="1420"/>
      <c r="NTL430" s="1420"/>
      <c r="NTM430" s="1420"/>
      <c r="NTN430" s="1420"/>
      <c r="NTO430" s="1420"/>
      <c r="NTP430" s="1420"/>
      <c r="NTQ430" s="1420"/>
      <c r="NTR430" s="1420"/>
      <c r="NTS430" s="1420"/>
      <c r="NTT430" s="1420"/>
      <c r="NTU430" s="1420"/>
      <c r="NTV430" s="1420"/>
      <c r="NTW430" s="1420"/>
      <c r="NTX430" s="1420"/>
      <c r="NTY430" s="1420"/>
      <c r="NTZ430" s="1420"/>
      <c r="NUA430" s="1420"/>
      <c r="NUB430" s="1420"/>
      <c r="NUC430" s="1420"/>
      <c r="NUD430" s="1420"/>
      <c r="NUE430" s="1420"/>
      <c r="NUF430" s="1420"/>
      <c r="NUG430" s="1420"/>
      <c r="NUH430" s="1420"/>
      <c r="NUI430" s="1420"/>
      <c r="NUJ430" s="1420"/>
      <c r="NUK430" s="1420"/>
      <c r="NUL430" s="1420"/>
      <c r="NUM430" s="1420"/>
      <c r="NUN430" s="1420"/>
      <c r="NUO430" s="1420"/>
      <c r="NUP430" s="1420"/>
      <c r="NUQ430" s="1420"/>
      <c r="NUR430" s="1420"/>
      <c r="NUS430" s="1420"/>
      <c r="NUT430" s="1420"/>
      <c r="NUU430" s="1420"/>
      <c r="NUV430" s="1420"/>
      <c r="NUW430" s="1420"/>
      <c r="NUX430" s="1420"/>
      <c r="NUY430" s="1420"/>
      <c r="NUZ430" s="1420"/>
      <c r="NVA430" s="1420"/>
      <c r="NVB430" s="1420"/>
      <c r="NVC430" s="1420"/>
      <c r="NVD430" s="1420"/>
      <c r="NVE430" s="1420"/>
      <c r="NVF430" s="1420"/>
      <c r="NVG430" s="1420"/>
      <c r="NVH430" s="1420"/>
      <c r="NVI430" s="1420"/>
      <c r="NVJ430" s="1420"/>
      <c r="NVK430" s="1420"/>
      <c r="NVL430" s="1420"/>
      <c r="NVM430" s="1420"/>
      <c r="NVN430" s="1420"/>
      <c r="NVO430" s="1420"/>
      <c r="NVP430" s="1420"/>
      <c r="NVQ430" s="1420"/>
      <c r="NVR430" s="1420"/>
      <c r="NVS430" s="1420"/>
      <c r="NVT430" s="1420"/>
      <c r="NVU430" s="1420"/>
      <c r="NVV430" s="1420"/>
      <c r="NVW430" s="1420"/>
      <c r="NVX430" s="1420"/>
      <c r="NVY430" s="1420"/>
      <c r="NVZ430" s="1420"/>
      <c r="NWA430" s="1420"/>
      <c r="NWB430" s="1420"/>
      <c r="NWC430" s="1420"/>
      <c r="NWD430" s="1420"/>
      <c r="NWE430" s="1420"/>
      <c r="NWF430" s="1420"/>
      <c r="NWG430" s="1420"/>
      <c r="NWH430" s="1420"/>
      <c r="NWI430" s="1420"/>
      <c r="NWJ430" s="1420"/>
      <c r="NWK430" s="1420"/>
      <c r="NWL430" s="1420"/>
      <c r="NWM430" s="1420"/>
      <c r="NWN430" s="1420"/>
      <c r="NWO430" s="1420"/>
      <c r="NWP430" s="1420"/>
      <c r="NWQ430" s="1420"/>
      <c r="NWR430" s="1420"/>
      <c r="NWS430" s="1420"/>
      <c r="NWT430" s="1420"/>
      <c r="NWU430" s="1420"/>
      <c r="NWV430" s="1420"/>
      <c r="NWW430" s="1420"/>
      <c r="NWX430" s="1420"/>
      <c r="NWY430" s="1420"/>
      <c r="NWZ430" s="1420"/>
      <c r="NXA430" s="1420"/>
      <c r="NXB430" s="1420"/>
      <c r="NXC430" s="1420"/>
      <c r="NXD430" s="1420"/>
      <c r="NXE430" s="1420"/>
      <c r="NXF430" s="1420"/>
      <c r="NXG430" s="1420"/>
      <c r="NXH430" s="1420"/>
      <c r="NXI430" s="1420"/>
      <c r="NXJ430" s="1420"/>
      <c r="NXK430" s="1420"/>
      <c r="NXL430" s="1420"/>
      <c r="NXM430" s="1420"/>
      <c r="NXN430" s="1420"/>
      <c r="NXO430" s="1420"/>
      <c r="NXP430" s="1420"/>
      <c r="NXQ430" s="1420"/>
      <c r="NXR430" s="1420"/>
      <c r="NXS430" s="1420"/>
      <c r="NXT430" s="1420"/>
      <c r="NXU430" s="1420"/>
      <c r="NXV430" s="1420"/>
      <c r="NXW430" s="1420"/>
      <c r="NXX430" s="1420"/>
      <c r="NXY430" s="1420"/>
      <c r="NXZ430" s="1420"/>
      <c r="NYA430" s="1420"/>
      <c r="NYB430" s="1420"/>
      <c r="NYC430" s="1420"/>
      <c r="NYD430" s="1420"/>
      <c r="NYE430" s="1420"/>
      <c r="NYF430" s="1420"/>
      <c r="NYG430" s="1420"/>
      <c r="NYH430" s="1420"/>
      <c r="NYI430" s="1420"/>
      <c r="NYJ430" s="1420"/>
      <c r="NYK430" s="1420"/>
      <c r="NYL430" s="1420"/>
      <c r="NYM430" s="1420"/>
      <c r="NYN430" s="1420"/>
      <c r="NYO430" s="1420"/>
      <c r="NYP430" s="1420"/>
      <c r="NYQ430" s="1420"/>
      <c r="NYR430" s="1420"/>
      <c r="NYS430" s="1420"/>
      <c r="NYT430" s="1420"/>
      <c r="NYU430" s="1420"/>
      <c r="NYV430" s="1420"/>
      <c r="NYW430" s="1420"/>
      <c r="NYX430" s="1420"/>
      <c r="NYY430" s="1420"/>
      <c r="NYZ430" s="1420"/>
      <c r="NZA430" s="1420"/>
      <c r="NZB430" s="1420"/>
      <c r="NZC430" s="1420"/>
      <c r="NZD430" s="1420"/>
      <c r="NZE430" s="1420"/>
      <c r="NZF430" s="1420"/>
      <c r="NZG430" s="1420"/>
      <c r="NZH430" s="1420"/>
      <c r="NZI430" s="1420"/>
      <c r="NZJ430" s="1420"/>
      <c r="NZK430" s="1420"/>
      <c r="NZL430" s="1420"/>
      <c r="NZM430" s="1420"/>
      <c r="NZN430" s="1420"/>
      <c r="NZO430" s="1420"/>
      <c r="NZP430" s="1420"/>
      <c r="NZQ430" s="1420"/>
      <c r="NZR430" s="1420"/>
      <c r="NZS430" s="1420"/>
      <c r="NZT430" s="1420"/>
      <c r="NZU430" s="1420"/>
      <c r="NZV430" s="1420"/>
      <c r="NZW430" s="1420"/>
      <c r="NZX430" s="1420"/>
      <c r="NZY430" s="1420"/>
      <c r="NZZ430" s="1420"/>
      <c r="OAA430" s="1420"/>
      <c r="OAB430" s="1420"/>
      <c r="OAC430" s="1420"/>
      <c r="OAD430" s="1420"/>
      <c r="OAE430" s="1420"/>
      <c r="OAF430" s="1420"/>
      <c r="OAG430" s="1420"/>
      <c r="OAH430" s="1420"/>
      <c r="OAI430" s="1420"/>
      <c r="OAJ430" s="1420"/>
      <c r="OAK430" s="1420"/>
      <c r="OAL430" s="1420"/>
      <c r="OAM430" s="1420"/>
      <c r="OAN430" s="1420"/>
      <c r="OAO430" s="1420"/>
      <c r="OAP430" s="1420"/>
      <c r="OAQ430" s="1420"/>
      <c r="OAR430" s="1420"/>
      <c r="OAS430" s="1420"/>
      <c r="OAT430" s="1420"/>
      <c r="OAU430" s="1420"/>
      <c r="OAV430" s="1420"/>
      <c r="OAW430" s="1420"/>
      <c r="OAX430" s="1420"/>
      <c r="OAY430" s="1420"/>
      <c r="OAZ430" s="1420"/>
      <c r="OBA430" s="1420"/>
      <c r="OBB430" s="1420"/>
      <c r="OBC430" s="1420"/>
      <c r="OBD430" s="1420"/>
      <c r="OBE430" s="1420"/>
      <c r="OBF430" s="1420"/>
      <c r="OBG430" s="1420"/>
      <c r="OBH430" s="1420"/>
      <c r="OBI430" s="1420"/>
      <c r="OBJ430" s="1420"/>
      <c r="OBK430" s="1420"/>
      <c r="OBL430" s="1420"/>
      <c r="OBM430" s="1420"/>
      <c r="OBN430" s="1420"/>
      <c r="OBO430" s="1420"/>
      <c r="OBP430" s="1420"/>
      <c r="OBQ430" s="1420"/>
      <c r="OBR430" s="1420"/>
      <c r="OBS430" s="1420"/>
      <c r="OBT430" s="1420"/>
      <c r="OBU430" s="1420"/>
      <c r="OBV430" s="1420"/>
      <c r="OBW430" s="1420"/>
      <c r="OBX430" s="1420"/>
      <c r="OBY430" s="1420"/>
      <c r="OBZ430" s="1420"/>
      <c r="OCA430" s="1420"/>
      <c r="OCB430" s="1420"/>
      <c r="OCC430" s="1420"/>
      <c r="OCD430" s="1420"/>
      <c r="OCE430" s="1420"/>
      <c r="OCF430" s="1420"/>
      <c r="OCG430" s="1420"/>
      <c r="OCH430" s="1420"/>
      <c r="OCI430" s="1420"/>
      <c r="OCJ430" s="1420"/>
      <c r="OCK430" s="1420"/>
      <c r="OCL430" s="1420"/>
      <c r="OCM430" s="1420"/>
      <c r="OCN430" s="1420"/>
      <c r="OCO430" s="1420"/>
      <c r="OCP430" s="1420"/>
      <c r="OCQ430" s="1420"/>
      <c r="OCR430" s="1420"/>
      <c r="OCS430" s="1420"/>
      <c r="OCT430" s="1420"/>
      <c r="OCU430" s="1420"/>
      <c r="OCV430" s="1420"/>
      <c r="OCW430" s="1420"/>
      <c r="OCX430" s="1420"/>
      <c r="OCY430" s="1420"/>
      <c r="OCZ430" s="1420"/>
      <c r="ODA430" s="1420"/>
      <c r="ODB430" s="1420"/>
      <c r="ODC430" s="1420"/>
      <c r="ODD430" s="1420"/>
      <c r="ODE430" s="1420"/>
      <c r="ODF430" s="1420"/>
      <c r="ODG430" s="1420"/>
      <c r="ODH430" s="1420"/>
      <c r="ODI430" s="1420"/>
      <c r="ODJ430" s="1420"/>
      <c r="ODK430" s="1420"/>
      <c r="ODL430" s="1420"/>
      <c r="ODM430" s="1420"/>
      <c r="ODN430" s="1420"/>
      <c r="ODO430" s="1420"/>
      <c r="ODP430" s="1420"/>
      <c r="ODQ430" s="1420"/>
      <c r="ODR430" s="1420"/>
      <c r="ODS430" s="1420"/>
      <c r="ODT430" s="1420"/>
      <c r="ODU430" s="1420"/>
      <c r="ODV430" s="1420"/>
      <c r="ODW430" s="1420"/>
      <c r="ODX430" s="1420"/>
      <c r="ODY430" s="1420"/>
      <c r="ODZ430" s="1420"/>
      <c r="OEA430" s="1420"/>
      <c r="OEB430" s="1420"/>
      <c r="OEC430" s="1420"/>
      <c r="OED430" s="1420"/>
      <c r="OEE430" s="1420"/>
      <c r="OEF430" s="1420"/>
      <c r="OEG430" s="1420"/>
      <c r="OEH430" s="1420"/>
      <c r="OEI430" s="1420"/>
      <c r="OEJ430" s="1420"/>
      <c r="OEK430" s="1420"/>
      <c r="OEL430" s="1420"/>
      <c r="OEM430" s="1420"/>
      <c r="OEN430" s="1420"/>
      <c r="OEO430" s="1420"/>
      <c r="OEP430" s="1420"/>
      <c r="OEQ430" s="1420"/>
      <c r="OER430" s="1420"/>
      <c r="OES430" s="1420"/>
      <c r="OET430" s="1420"/>
      <c r="OEU430" s="1420"/>
      <c r="OEV430" s="1420"/>
      <c r="OEW430" s="1420"/>
      <c r="OEX430" s="1420"/>
      <c r="OEY430" s="1420"/>
      <c r="OEZ430" s="1420"/>
      <c r="OFA430" s="1420"/>
      <c r="OFB430" s="1420"/>
      <c r="OFC430" s="1420"/>
      <c r="OFD430" s="1420"/>
      <c r="OFE430" s="1420"/>
      <c r="OFF430" s="1420"/>
      <c r="OFG430" s="1420"/>
      <c r="OFH430" s="1420"/>
      <c r="OFI430" s="1420"/>
      <c r="OFJ430" s="1420"/>
      <c r="OFK430" s="1420"/>
      <c r="OFL430" s="1420"/>
      <c r="OFM430" s="1420"/>
      <c r="OFN430" s="1420"/>
      <c r="OFO430" s="1420"/>
      <c r="OFP430" s="1420"/>
      <c r="OFQ430" s="1420"/>
      <c r="OFR430" s="1420"/>
      <c r="OFS430" s="1420"/>
      <c r="OFT430" s="1420"/>
      <c r="OFU430" s="1420"/>
      <c r="OFV430" s="1420"/>
      <c r="OFW430" s="1420"/>
      <c r="OFX430" s="1420"/>
      <c r="OFY430" s="1420"/>
      <c r="OFZ430" s="1420"/>
      <c r="OGA430" s="1420"/>
      <c r="OGB430" s="1420"/>
      <c r="OGC430" s="1420"/>
      <c r="OGD430" s="1420"/>
      <c r="OGE430" s="1420"/>
      <c r="OGF430" s="1420"/>
      <c r="OGG430" s="1420"/>
      <c r="OGH430" s="1420"/>
      <c r="OGI430" s="1420"/>
      <c r="OGJ430" s="1420"/>
      <c r="OGK430" s="1420"/>
      <c r="OGL430" s="1420"/>
      <c r="OGM430" s="1420"/>
      <c r="OGN430" s="1420"/>
      <c r="OGO430" s="1420"/>
      <c r="OGP430" s="1420"/>
      <c r="OGQ430" s="1420"/>
      <c r="OGR430" s="1420"/>
      <c r="OGS430" s="1420"/>
      <c r="OGT430" s="1420"/>
      <c r="OGU430" s="1420"/>
      <c r="OGV430" s="1420"/>
      <c r="OGW430" s="1420"/>
      <c r="OGX430" s="1420"/>
      <c r="OGY430" s="1420"/>
      <c r="OGZ430" s="1420"/>
      <c r="OHA430" s="1420"/>
      <c r="OHB430" s="1420"/>
      <c r="OHC430" s="1420"/>
      <c r="OHD430" s="1420"/>
      <c r="OHE430" s="1420"/>
      <c r="OHF430" s="1420"/>
      <c r="OHG430" s="1420"/>
      <c r="OHH430" s="1420"/>
      <c r="OHI430" s="1420"/>
      <c r="OHJ430" s="1420"/>
      <c r="OHK430" s="1420"/>
      <c r="OHL430" s="1420"/>
      <c r="OHM430" s="1420"/>
      <c r="OHN430" s="1420"/>
      <c r="OHO430" s="1420"/>
      <c r="OHP430" s="1420"/>
      <c r="OHQ430" s="1420"/>
      <c r="OHR430" s="1420"/>
      <c r="OHS430" s="1420"/>
      <c r="OHT430" s="1420"/>
      <c r="OHU430" s="1420"/>
      <c r="OHV430" s="1420"/>
      <c r="OHW430" s="1420"/>
      <c r="OHX430" s="1420"/>
      <c r="OHY430" s="1420"/>
      <c r="OHZ430" s="1420"/>
      <c r="OIA430" s="1420"/>
      <c r="OIB430" s="1420"/>
      <c r="OIC430" s="1420"/>
      <c r="OID430" s="1420"/>
      <c r="OIE430" s="1420"/>
      <c r="OIF430" s="1420"/>
      <c r="OIG430" s="1420"/>
      <c r="OIH430" s="1420"/>
      <c r="OII430" s="1420"/>
      <c r="OIJ430" s="1420"/>
      <c r="OIK430" s="1420"/>
      <c r="OIL430" s="1420"/>
      <c r="OIM430" s="1420"/>
      <c r="OIN430" s="1420"/>
      <c r="OIO430" s="1420"/>
      <c r="OIP430" s="1420"/>
      <c r="OIQ430" s="1420"/>
      <c r="OIR430" s="1420"/>
      <c r="OIS430" s="1420"/>
      <c r="OIT430" s="1420"/>
      <c r="OIU430" s="1420"/>
      <c r="OIV430" s="1420"/>
      <c r="OIW430" s="1420"/>
      <c r="OIX430" s="1420"/>
      <c r="OIY430" s="1420"/>
      <c r="OIZ430" s="1420"/>
      <c r="OJA430" s="1420"/>
      <c r="OJB430" s="1420"/>
      <c r="OJC430" s="1420"/>
      <c r="OJD430" s="1420"/>
      <c r="OJE430" s="1420"/>
      <c r="OJF430" s="1420"/>
      <c r="OJG430" s="1420"/>
      <c r="OJH430" s="1420"/>
      <c r="OJI430" s="1420"/>
      <c r="OJJ430" s="1420"/>
      <c r="OJK430" s="1420"/>
      <c r="OJL430" s="1420"/>
      <c r="OJM430" s="1420"/>
      <c r="OJN430" s="1420"/>
      <c r="OJO430" s="1420"/>
      <c r="OJP430" s="1420"/>
      <c r="OJQ430" s="1420"/>
      <c r="OJR430" s="1420"/>
      <c r="OJS430" s="1420"/>
      <c r="OJT430" s="1420"/>
      <c r="OJU430" s="1420"/>
      <c r="OJV430" s="1420"/>
      <c r="OJW430" s="1420"/>
      <c r="OJX430" s="1420"/>
      <c r="OJY430" s="1420"/>
      <c r="OJZ430" s="1420"/>
      <c r="OKA430" s="1420"/>
      <c r="OKB430" s="1420"/>
      <c r="OKC430" s="1420"/>
      <c r="OKD430" s="1420"/>
      <c r="OKE430" s="1420"/>
      <c r="OKF430" s="1420"/>
      <c r="OKG430" s="1420"/>
      <c r="OKH430" s="1420"/>
      <c r="OKI430" s="1420"/>
      <c r="OKJ430" s="1420"/>
      <c r="OKK430" s="1420"/>
      <c r="OKL430" s="1420"/>
      <c r="OKM430" s="1420"/>
      <c r="OKN430" s="1420"/>
      <c r="OKO430" s="1420"/>
      <c r="OKP430" s="1420"/>
      <c r="OKQ430" s="1420"/>
      <c r="OKR430" s="1420"/>
      <c r="OKS430" s="1420"/>
      <c r="OKT430" s="1420"/>
      <c r="OKU430" s="1420"/>
      <c r="OKV430" s="1420"/>
      <c r="OKW430" s="1420"/>
      <c r="OKX430" s="1420"/>
      <c r="OKY430" s="1420"/>
      <c r="OKZ430" s="1420"/>
      <c r="OLA430" s="1420"/>
      <c r="OLB430" s="1420"/>
      <c r="OLC430" s="1420"/>
      <c r="OLD430" s="1420"/>
      <c r="OLE430" s="1420"/>
      <c r="OLF430" s="1420"/>
      <c r="OLG430" s="1420"/>
      <c r="OLH430" s="1420"/>
      <c r="OLI430" s="1420"/>
      <c r="OLJ430" s="1420"/>
      <c r="OLK430" s="1420"/>
      <c r="OLL430" s="1420"/>
      <c r="OLM430" s="1420"/>
      <c r="OLN430" s="1420"/>
      <c r="OLO430" s="1420"/>
      <c r="OLP430" s="1420"/>
      <c r="OLQ430" s="1420"/>
      <c r="OLR430" s="1420"/>
      <c r="OLS430" s="1420"/>
      <c r="OLT430" s="1420"/>
      <c r="OLU430" s="1420"/>
      <c r="OLV430" s="1420"/>
      <c r="OLW430" s="1420"/>
      <c r="OLX430" s="1420"/>
      <c r="OLY430" s="1420"/>
      <c r="OLZ430" s="1420"/>
      <c r="OMA430" s="1420"/>
      <c r="OMB430" s="1420"/>
      <c r="OMC430" s="1420"/>
      <c r="OMD430" s="1420"/>
      <c r="OME430" s="1420"/>
      <c r="OMF430" s="1420"/>
      <c r="OMG430" s="1420"/>
      <c r="OMH430" s="1420"/>
      <c r="OMI430" s="1420"/>
      <c r="OMJ430" s="1420"/>
      <c r="OMK430" s="1420"/>
      <c r="OML430" s="1420"/>
      <c r="OMM430" s="1420"/>
      <c r="OMN430" s="1420"/>
      <c r="OMO430" s="1420"/>
      <c r="OMP430" s="1420"/>
      <c r="OMQ430" s="1420"/>
      <c r="OMR430" s="1420"/>
      <c r="OMS430" s="1420"/>
      <c r="OMT430" s="1420"/>
      <c r="OMU430" s="1420"/>
      <c r="OMV430" s="1420"/>
      <c r="OMW430" s="1420"/>
      <c r="OMX430" s="1420"/>
      <c r="OMY430" s="1420"/>
      <c r="OMZ430" s="1420"/>
      <c r="ONA430" s="1420"/>
      <c r="ONB430" s="1420"/>
      <c r="ONC430" s="1420"/>
      <c r="OND430" s="1420"/>
      <c r="ONE430" s="1420"/>
      <c r="ONF430" s="1420"/>
      <c r="ONG430" s="1420"/>
      <c r="ONH430" s="1420"/>
      <c r="ONI430" s="1420"/>
      <c r="ONJ430" s="1420"/>
      <c r="ONK430" s="1420"/>
      <c r="ONL430" s="1420"/>
      <c r="ONM430" s="1420"/>
      <c r="ONN430" s="1420"/>
      <c r="ONO430" s="1420"/>
      <c r="ONP430" s="1420"/>
      <c r="ONQ430" s="1420"/>
      <c r="ONR430" s="1420"/>
      <c r="ONS430" s="1420"/>
      <c r="ONT430" s="1420"/>
      <c r="ONU430" s="1420"/>
      <c r="ONV430" s="1420"/>
      <c r="ONW430" s="1420"/>
      <c r="ONX430" s="1420"/>
      <c r="ONY430" s="1420"/>
      <c r="ONZ430" s="1420"/>
      <c r="OOA430" s="1420"/>
      <c r="OOB430" s="1420"/>
      <c r="OOC430" s="1420"/>
      <c r="OOD430" s="1420"/>
      <c r="OOE430" s="1420"/>
      <c r="OOF430" s="1420"/>
      <c r="OOG430" s="1420"/>
      <c r="OOH430" s="1420"/>
      <c r="OOI430" s="1420"/>
      <c r="OOJ430" s="1420"/>
      <c r="OOK430" s="1420"/>
      <c r="OOL430" s="1420"/>
      <c r="OOM430" s="1420"/>
      <c r="OON430" s="1420"/>
      <c r="OOO430" s="1420"/>
      <c r="OOP430" s="1420"/>
      <c r="OOQ430" s="1420"/>
      <c r="OOR430" s="1420"/>
      <c r="OOS430" s="1420"/>
      <c r="OOT430" s="1420"/>
      <c r="OOU430" s="1420"/>
      <c r="OOV430" s="1420"/>
      <c r="OOW430" s="1420"/>
      <c r="OOX430" s="1420"/>
      <c r="OOY430" s="1420"/>
      <c r="OOZ430" s="1420"/>
      <c r="OPA430" s="1420"/>
      <c r="OPB430" s="1420"/>
      <c r="OPC430" s="1420"/>
      <c r="OPD430" s="1420"/>
      <c r="OPE430" s="1420"/>
      <c r="OPF430" s="1420"/>
      <c r="OPG430" s="1420"/>
      <c r="OPH430" s="1420"/>
      <c r="OPI430" s="1420"/>
      <c r="OPJ430" s="1420"/>
      <c r="OPK430" s="1420"/>
      <c r="OPL430" s="1420"/>
      <c r="OPM430" s="1420"/>
      <c r="OPN430" s="1420"/>
      <c r="OPO430" s="1420"/>
      <c r="OPP430" s="1420"/>
      <c r="OPQ430" s="1420"/>
      <c r="OPR430" s="1420"/>
      <c r="OPS430" s="1420"/>
      <c r="OPT430" s="1420"/>
      <c r="OPU430" s="1420"/>
      <c r="OPV430" s="1420"/>
      <c r="OPW430" s="1420"/>
      <c r="OPX430" s="1420"/>
      <c r="OPY430" s="1420"/>
      <c r="OPZ430" s="1420"/>
      <c r="OQA430" s="1420"/>
      <c r="OQB430" s="1420"/>
      <c r="OQC430" s="1420"/>
      <c r="OQD430" s="1420"/>
      <c r="OQE430" s="1420"/>
      <c r="OQF430" s="1420"/>
      <c r="OQG430" s="1420"/>
      <c r="OQH430" s="1420"/>
      <c r="OQI430" s="1420"/>
      <c r="OQJ430" s="1420"/>
      <c r="OQK430" s="1420"/>
      <c r="OQL430" s="1420"/>
      <c r="OQM430" s="1420"/>
      <c r="OQN430" s="1420"/>
      <c r="OQO430" s="1420"/>
      <c r="OQP430" s="1420"/>
      <c r="OQQ430" s="1420"/>
      <c r="OQR430" s="1420"/>
      <c r="OQS430" s="1420"/>
      <c r="OQT430" s="1420"/>
      <c r="OQU430" s="1420"/>
      <c r="OQV430" s="1420"/>
      <c r="OQW430" s="1420"/>
      <c r="OQX430" s="1420"/>
      <c r="OQY430" s="1420"/>
      <c r="OQZ430" s="1420"/>
      <c r="ORA430" s="1420"/>
      <c r="ORB430" s="1420"/>
      <c r="ORC430" s="1420"/>
      <c r="ORD430" s="1420"/>
      <c r="ORE430" s="1420"/>
      <c r="ORF430" s="1420"/>
      <c r="ORG430" s="1420"/>
      <c r="ORH430" s="1420"/>
      <c r="ORI430" s="1420"/>
      <c r="ORJ430" s="1420"/>
      <c r="ORK430" s="1420"/>
      <c r="ORL430" s="1420"/>
      <c r="ORM430" s="1420"/>
      <c r="ORN430" s="1420"/>
      <c r="ORO430" s="1420"/>
      <c r="ORP430" s="1420"/>
      <c r="ORQ430" s="1420"/>
      <c r="ORR430" s="1420"/>
      <c r="ORS430" s="1420"/>
      <c r="ORT430" s="1420"/>
      <c r="ORU430" s="1420"/>
      <c r="ORV430" s="1420"/>
      <c r="ORW430" s="1420"/>
      <c r="ORX430" s="1420"/>
      <c r="ORY430" s="1420"/>
      <c r="ORZ430" s="1420"/>
      <c r="OSA430" s="1420"/>
      <c r="OSB430" s="1420"/>
      <c r="OSC430" s="1420"/>
      <c r="OSD430" s="1420"/>
      <c r="OSE430" s="1420"/>
      <c r="OSF430" s="1420"/>
      <c r="OSG430" s="1420"/>
      <c r="OSH430" s="1420"/>
      <c r="OSI430" s="1420"/>
      <c r="OSJ430" s="1420"/>
      <c r="OSK430" s="1420"/>
      <c r="OSL430" s="1420"/>
      <c r="OSM430" s="1420"/>
      <c r="OSN430" s="1420"/>
      <c r="OSO430" s="1420"/>
      <c r="OSP430" s="1420"/>
      <c r="OSQ430" s="1420"/>
      <c r="OSR430" s="1420"/>
      <c r="OSS430" s="1420"/>
      <c r="OST430" s="1420"/>
      <c r="OSU430" s="1420"/>
      <c r="OSV430" s="1420"/>
      <c r="OSW430" s="1420"/>
      <c r="OSX430" s="1420"/>
      <c r="OSY430" s="1420"/>
      <c r="OSZ430" s="1420"/>
      <c r="OTA430" s="1420"/>
      <c r="OTB430" s="1420"/>
      <c r="OTC430" s="1420"/>
      <c r="OTD430" s="1420"/>
      <c r="OTE430" s="1420"/>
      <c r="OTF430" s="1420"/>
      <c r="OTG430" s="1420"/>
      <c r="OTH430" s="1420"/>
      <c r="OTI430" s="1420"/>
      <c r="OTJ430" s="1420"/>
      <c r="OTK430" s="1420"/>
      <c r="OTL430" s="1420"/>
      <c r="OTM430" s="1420"/>
      <c r="OTN430" s="1420"/>
      <c r="OTO430" s="1420"/>
      <c r="OTP430" s="1420"/>
      <c r="OTQ430" s="1420"/>
      <c r="OTR430" s="1420"/>
      <c r="OTS430" s="1420"/>
      <c r="OTT430" s="1420"/>
      <c r="OTU430" s="1420"/>
      <c r="OTV430" s="1420"/>
      <c r="OTW430" s="1420"/>
      <c r="OTX430" s="1420"/>
      <c r="OTY430" s="1420"/>
      <c r="OTZ430" s="1420"/>
      <c r="OUA430" s="1420"/>
      <c r="OUB430" s="1420"/>
      <c r="OUC430" s="1420"/>
      <c r="OUD430" s="1420"/>
      <c r="OUE430" s="1420"/>
      <c r="OUF430" s="1420"/>
      <c r="OUG430" s="1420"/>
      <c r="OUH430" s="1420"/>
      <c r="OUI430" s="1420"/>
      <c r="OUJ430" s="1420"/>
      <c r="OUK430" s="1420"/>
      <c r="OUL430" s="1420"/>
      <c r="OUM430" s="1420"/>
      <c r="OUN430" s="1420"/>
      <c r="OUO430" s="1420"/>
      <c r="OUP430" s="1420"/>
      <c r="OUQ430" s="1420"/>
      <c r="OUR430" s="1420"/>
      <c r="OUS430" s="1420"/>
      <c r="OUT430" s="1420"/>
      <c r="OUU430" s="1420"/>
      <c r="OUV430" s="1420"/>
      <c r="OUW430" s="1420"/>
      <c r="OUX430" s="1420"/>
      <c r="OUY430" s="1420"/>
      <c r="OUZ430" s="1420"/>
      <c r="OVA430" s="1420"/>
      <c r="OVB430" s="1420"/>
      <c r="OVC430" s="1420"/>
      <c r="OVD430" s="1420"/>
      <c r="OVE430" s="1420"/>
      <c r="OVF430" s="1420"/>
      <c r="OVG430" s="1420"/>
      <c r="OVH430" s="1420"/>
      <c r="OVI430" s="1420"/>
      <c r="OVJ430" s="1420"/>
      <c r="OVK430" s="1420"/>
      <c r="OVL430" s="1420"/>
      <c r="OVM430" s="1420"/>
      <c r="OVN430" s="1420"/>
      <c r="OVO430" s="1420"/>
      <c r="OVP430" s="1420"/>
      <c r="OVQ430" s="1420"/>
      <c r="OVR430" s="1420"/>
      <c r="OVS430" s="1420"/>
      <c r="OVT430" s="1420"/>
      <c r="OVU430" s="1420"/>
      <c r="OVV430" s="1420"/>
      <c r="OVW430" s="1420"/>
      <c r="OVX430" s="1420"/>
      <c r="OVY430" s="1420"/>
      <c r="OVZ430" s="1420"/>
      <c r="OWA430" s="1420"/>
      <c r="OWB430" s="1420"/>
      <c r="OWC430" s="1420"/>
      <c r="OWD430" s="1420"/>
      <c r="OWE430" s="1420"/>
      <c r="OWF430" s="1420"/>
      <c r="OWG430" s="1420"/>
      <c r="OWH430" s="1420"/>
      <c r="OWI430" s="1420"/>
      <c r="OWJ430" s="1420"/>
      <c r="OWK430" s="1420"/>
      <c r="OWL430" s="1420"/>
      <c r="OWM430" s="1420"/>
      <c r="OWN430" s="1420"/>
      <c r="OWO430" s="1420"/>
      <c r="OWP430" s="1420"/>
      <c r="OWQ430" s="1420"/>
      <c r="OWR430" s="1420"/>
      <c r="OWS430" s="1420"/>
      <c r="OWT430" s="1420"/>
      <c r="OWU430" s="1420"/>
      <c r="OWV430" s="1420"/>
      <c r="OWW430" s="1420"/>
      <c r="OWX430" s="1420"/>
      <c r="OWY430" s="1420"/>
      <c r="OWZ430" s="1420"/>
      <c r="OXA430" s="1420"/>
      <c r="OXB430" s="1420"/>
      <c r="OXC430" s="1420"/>
      <c r="OXD430" s="1420"/>
      <c r="OXE430" s="1420"/>
      <c r="OXF430" s="1420"/>
      <c r="OXG430" s="1420"/>
      <c r="OXH430" s="1420"/>
      <c r="OXI430" s="1420"/>
      <c r="OXJ430" s="1420"/>
      <c r="OXK430" s="1420"/>
      <c r="OXL430" s="1420"/>
      <c r="OXM430" s="1420"/>
      <c r="OXN430" s="1420"/>
      <c r="OXO430" s="1420"/>
      <c r="OXP430" s="1420"/>
      <c r="OXQ430" s="1420"/>
      <c r="OXR430" s="1420"/>
      <c r="OXS430" s="1420"/>
      <c r="OXT430" s="1420"/>
      <c r="OXU430" s="1420"/>
      <c r="OXV430" s="1420"/>
      <c r="OXW430" s="1420"/>
      <c r="OXX430" s="1420"/>
      <c r="OXY430" s="1420"/>
      <c r="OXZ430" s="1420"/>
      <c r="OYA430" s="1420"/>
      <c r="OYB430" s="1420"/>
      <c r="OYC430" s="1420"/>
      <c r="OYD430" s="1420"/>
      <c r="OYE430" s="1420"/>
      <c r="OYF430" s="1420"/>
      <c r="OYG430" s="1420"/>
      <c r="OYH430" s="1420"/>
      <c r="OYI430" s="1420"/>
      <c r="OYJ430" s="1420"/>
      <c r="OYK430" s="1420"/>
      <c r="OYL430" s="1420"/>
      <c r="OYM430" s="1420"/>
      <c r="OYN430" s="1420"/>
      <c r="OYO430" s="1420"/>
      <c r="OYP430" s="1420"/>
      <c r="OYQ430" s="1420"/>
      <c r="OYR430" s="1420"/>
      <c r="OYS430" s="1420"/>
      <c r="OYT430" s="1420"/>
      <c r="OYU430" s="1420"/>
      <c r="OYV430" s="1420"/>
      <c r="OYW430" s="1420"/>
      <c r="OYX430" s="1420"/>
      <c r="OYY430" s="1420"/>
      <c r="OYZ430" s="1420"/>
      <c r="OZA430" s="1420"/>
      <c r="OZB430" s="1420"/>
      <c r="OZC430" s="1420"/>
      <c r="OZD430" s="1420"/>
      <c r="OZE430" s="1420"/>
      <c r="OZF430" s="1420"/>
      <c r="OZG430" s="1420"/>
      <c r="OZH430" s="1420"/>
      <c r="OZI430" s="1420"/>
      <c r="OZJ430" s="1420"/>
      <c r="OZK430" s="1420"/>
      <c r="OZL430" s="1420"/>
      <c r="OZM430" s="1420"/>
      <c r="OZN430" s="1420"/>
      <c r="OZO430" s="1420"/>
      <c r="OZP430" s="1420"/>
      <c r="OZQ430" s="1420"/>
      <c r="OZR430" s="1420"/>
      <c r="OZS430" s="1420"/>
      <c r="OZT430" s="1420"/>
      <c r="OZU430" s="1420"/>
      <c r="OZV430" s="1420"/>
      <c r="OZW430" s="1420"/>
      <c r="OZX430" s="1420"/>
      <c r="OZY430" s="1420"/>
      <c r="OZZ430" s="1420"/>
      <c r="PAA430" s="1420"/>
      <c r="PAB430" s="1420"/>
      <c r="PAC430" s="1420"/>
      <c r="PAD430" s="1420"/>
      <c r="PAE430" s="1420"/>
      <c r="PAF430" s="1420"/>
      <c r="PAG430" s="1420"/>
      <c r="PAH430" s="1420"/>
      <c r="PAI430" s="1420"/>
      <c r="PAJ430" s="1420"/>
      <c r="PAK430" s="1420"/>
      <c r="PAL430" s="1420"/>
      <c r="PAM430" s="1420"/>
      <c r="PAN430" s="1420"/>
      <c r="PAO430" s="1420"/>
      <c r="PAP430" s="1420"/>
      <c r="PAQ430" s="1420"/>
      <c r="PAR430" s="1420"/>
      <c r="PAS430" s="1420"/>
      <c r="PAT430" s="1420"/>
      <c r="PAU430" s="1420"/>
      <c r="PAV430" s="1420"/>
      <c r="PAW430" s="1420"/>
      <c r="PAX430" s="1420"/>
      <c r="PAY430" s="1420"/>
      <c r="PAZ430" s="1420"/>
      <c r="PBA430" s="1420"/>
      <c r="PBB430" s="1420"/>
      <c r="PBC430" s="1420"/>
      <c r="PBD430" s="1420"/>
      <c r="PBE430" s="1420"/>
      <c r="PBF430" s="1420"/>
      <c r="PBG430" s="1420"/>
      <c r="PBH430" s="1420"/>
      <c r="PBI430" s="1420"/>
      <c r="PBJ430" s="1420"/>
      <c r="PBK430" s="1420"/>
      <c r="PBL430" s="1420"/>
      <c r="PBM430" s="1420"/>
      <c r="PBN430" s="1420"/>
      <c r="PBO430" s="1420"/>
      <c r="PBP430" s="1420"/>
      <c r="PBQ430" s="1420"/>
      <c r="PBR430" s="1420"/>
      <c r="PBS430" s="1420"/>
      <c r="PBT430" s="1420"/>
      <c r="PBU430" s="1420"/>
      <c r="PBV430" s="1420"/>
      <c r="PBW430" s="1420"/>
      <c r="PBX430" s="1420"/>
      <c r="PBY430" s="1420"/>
      <c r="PBZ430" s="1420"/>
      <c r="PCA430" s="1420"/>
      <c r="PCB430" s="1420"/>
      <c r="PCC430" s="1420"/>
      <c r="PCD430" s="1420"/>
      <c r="PCE430" s="1420"/>
      <c r="PCF430" s="1420"/>
      <c r="PCG430" s="1420"/>
      <c r="PCH430" s="1420"/>
      <c r="PCI430" s="1420"/>
      <c r="PCJ430" s="1420"/>
      <c r="PCK430" s="1420"/>
      <c r="PCL430" s="1420"/>
      <c r="PCM430" s="1420"/>
      <c r="PCN430" s="1420"/>
      <c r="PCO430" s="1420"/>
      <c r="PCP430" s="1420"/>
      <c r="PCQ430" s="1420"/>
      <c r="PCR430" s="1420"/>
      <c r="PCS430" s="1420"/>
      <c r="PCT430" s="1420"/>
      <c r="PCU430" s="1420"/>
      <c r="PCV430" s="1420"/>
      <c r="PCW430" s="1420"/>
      <c r="PCX430" s="1420"/>
      <c r="PCY430" s="1420"/>
      <c r="PCZ430" s="1420"/>
      <c r="PDA430" s="1420"/>
      <c r="PDB430" s="1420"/>
      <c r="PDC430" s="1420"/>
      <c r="PDD430" s="1420"/>
      <c r="PDE430" s="1420"/>
      <c r="PDF430" s="1420"/>
      <c r="PDG430" s="1420"/>
      <c r="PDH430" s="1420"/>
      <c r="PDI430" s="1420"/>
      <c r="PDJ430" s="1420"/>
      <c r="PDK430" s="1420"/>
      <c r="PDL430" s="1420"/>
      <c r="PDM430" s="1420"/>
      <c r="PDN430" s="1420"/>
      <c r="PDO430" s="1420"/>
      <c r="PDP430" s="1420"/>
      <c r="PDQ430" s="1420"/>
      <c r="PDR430" s="1420"/>
      <c r="PDS430" s="1420"/>
      <c r="PDT430" s="1420"/>
      <c r="PDU430" s="1420"/>
      <c r="PDV430" s="1420"/>
      <c r="PDW430" s="1420"/>
      <c r="PDX430" s="1420"/>
      <c r="PDY430" s="1420"/>
      <c r="PDZ430" s="1420"/>
      <c r="PEA430" s="1420"/>
      <c r="PEB430" s="1420"/>
      <c r="PEC430" s="1420"/>
      <c r="PED430" s="1420"/>
      <c r="PEE430" s="1420"/>
      <c r="PEF430" s="1420"/>
      <c r="PEG430" s="1420"/>
      <c r="PEH430" s="1420"/>
      <c r="PEI430" s="1420"/>
      <c r="PEJ430" s="1420"/>
      <c r="PEK430" s="1420"/>
      <c r="PEL430" s="1420"/>
      <c r="PEM430" s="1420"/>
      <c r="PEN430" s="1420"/>
      <c r="PEO430" s="1420"/>
      <c r="PEP430" s="1420"/>
      <c r="PEQ430" s="1420"/>
      <c r="PER430" s="1420"/>
      <c r="PES430" s="1420"/>
      <c r="PET430" s="1420"/>
      <c r="PEU430" s="1420"/>
      <c r="PEV430" s="1420"/>
      <c r="PEW430" s="1420"/>
      <c r="PEX430" s="1420"/>
      <c r="PEY430" s="1420"/>
      <c r="PEZ430" s="1420"/>
      <c r="PFA430" s="1420"/>
      <c r="PFB430" s="1420"/>
      <c r="PFC430" s="1420"/>
      <c r="PFD430" s="1420"/>
      <c r="PFE430" s="1420"/>
      <c r="PFF430" s="1420"/>
      <c r="PFG430" s="1420"/>
      <c r="PFH430" s="1420"/>
      <c r="PFI430" s="1420"/>
      <c r="PFJ430" s="1420"/>
      <c r="PFK430" s="1420"/>
      <c r="PFL430" s="1420"/>
      <c r="PFM430" s="1420"/>
      <c r="PFN430" s="1420"/>
      <c r="PFO430" s="1420"/>
      <c r="PFP430" s="1420"/>
      <c r="PFQ430" s="1420"/>
      <c r="PFR430" s="1420"/>
      <c r="PFS430" s="1420"/>
      <c r="PFT430" s="1420"/>
      <c r="PFU430" s="1420"/>
      <c r="PFV430" s="1420"/>
      <c r="PFW430" s="1420"/>
      <c r="PFX430" s="1420"/>
      <c r="PFY430" s="1420"/>
      <c r="PFZ430" s="1420"/>
      <c r="PGA430" s="1420"/>
      <c r="PGB430" s="1420"/>
      <c r="PGC430" s="1420"/>
      <c r="PGD430" s="1420"/>
      <c r="PGE430" s="1420"/>
      <c r="PGF430" s="1420"/>
      <c r="PGG430" s="1420"/>
      <c r="PGH430" s="1420"/>
      <c r="PGI430" s="1420"/>
      <c r="PGJ430" s="1420"/>
      <c r="PGK430" s="1420"/>
      <c r="PGL430" s="1420"/>
      <c r="PGM430" s="1420"/>
      <c r="PGN430" s="1420"/>
      <c r="PGO430" s="1420"/>
      <c r="PGP430" s="1420"/>
      <c r="PGQ430" s="1420"/>
      <c r="PGR430" s="1420"/>
      <c r="PGS430" s="1420"/>
      <c r="PGT430" s="1420"/>
      <c r="PGU430" s="1420"/>
      <c r="PGV430" s="1420"/>
      <c r="PGW430" s="1420"/>
      <c r="PGX430" s="1420"/>
      <c r="PGY430" s="1420"/>
      <c r="PGZ430" s="1420"/>
      <c r="PHA430" s="1420"/>
      <c r="PHB430" s="1420"/>
      <c r="PHC430" s="1420"/>
      <c r="PHD430" s="1420"/>
      <c r="PHE430" s="1420"/>
      <c r="PHF430" s="1420"/>
      <c r="PHG430" s="1420"/>
      <c r="PHH430" s="1420"/>
      <c r="PHI430" s="1420"/>
      <c r="PHJ430" s="1420"/>
      <c r="PHK430" s="1420"/>
      <c r="PHL430" s="1420"/>
      <c r="PHM430" s="1420"/>
      <c r="PHN430" s="1420"/>
      <c r="PHO430" s="1420"/>
      <c r="PHP430" s="1420"/>
      <c r="PHQ430" s="1420"/>
      <c r="PHR430" s="1420"/>
      <c r="PHS430" s="1420"/>
      <c r="PHT430" s="1420"/>
      <c r="PHU430" s="1420"/>
      <c r="PHV430" s="1420"/>
      <c r="PHW430" s="1420"/>
      <c r="PHX430" s="1420"/>
      <c r="PHY430" s="1420"/>
      <c r="PHZ430" s="1420"/>
      <c r="PIA430" s="1420"/>
      <c r="PIB430" s="1420"/>
      <c r="PIC430" s="1420"/>
      <c r="PID430" s="1420"/>
      <c r="PIE430" s="1420"/>
      <c r="PIF430" s="1420"/>
      <c r="PIG430" s="1420"/>
      <c r="PIH430" s="1420"/>
      <c r="PII430" s="1420"/>
      <c r="PIJ430" s="1420"/>
      <c r="PIK430" s="1420"/>
      <c r="PIL430" s="1420"/>
      <c r="PIM430" s="1420"/>
      <c r="PIN430" s="1420"/>
      <c r="PIO430" s="1420"/>
      <c r="PIP430" s="1420"/>
      <c r="PIQ430" s="1420"/>
      <c r="PIR430" s="1420"/>
      <c r="PIS430" s="1420"/>
      <c r="PIT430" s="1420"/>
      <c r="PIU430" s="1420"/>
      <c r="PIV430" s="1420"/>
      <c r="PIW430" s="1420"/>
      <c r="PIX430" s="1420"/>
      <c r="PIY430" s="1420"/>
      <c r="PIZ430" s="1420"/>
      <c r="PJA430" s="1420"/>
      <c r="PJB430" s="1420"/>
      <c r="PJC430" s="1420"/>
      <c r="PJD430" s="1420"/>
      <c r="PJE430" s="1420"/>
      <c r="PJF430" s="1420"/>
      <c r="PJG430" s="1420"/>
      <c r="PJH430" s="1420"/>
      <c r="PJI430" s="1420"/>
      <c r="PJJ430" s="1420"/>
      <c r="PJK430" s="1420"/>
      <c r="PJL430" s="1420"/>
      <c r="PJM430" s="1420"/>
      <c r="PJN430" s="1420"/>
      <c r="PJO430" s="1420"/>
      <c r="PJP430" s="1420"/>
      <c r="PJQ430" s="1420"/>
      <c r="PJR430" s="1420"/>
      <c r="PJS430" s="1420"/>
      <c r="PJT430" s="1420"/>
      <c r="PJU430" s="1420"/>
      <c r="PJV430" s="1420"/>
      <c r="PJW430" s="1420"/>
      <c r="PJX430" s="1420"/>
      <c r="PJY430" s="1420"/>
      <c r="PJZ430" s="1420"/>
      <c r="PKA430" s="1420"/>
      <c r="PKB430" s="1420"/>
      <c r="PKC430" s="1420"/>
      <c r="PKD430" s="1420"/>
      <c r="PKE430" s="1420"/>
      <c r="PKF430" s="1420"/>
      <c r="PKG430" s="1420"/>
      <c r="PKH430" s="1420"/>
      <c r="PKI430" s="1420"/>
      <c r="PKJ430" s="1420"/>
      <c r="PKK430" s="1420"/>
      <c r="PKL430" s="1420"/>
      <c r="PKM430" s="1420"/>
      <c r="PKN430" s="1420"/>
      <c r="PKO430" s="1420"/>
      <c r="PKP430" s="1420"/>
      <c r="PKQ430" s="1420"/>
      <c r="PKR430" s="1420"/>
      <c r="PKS430" s="1420"/>
      <c r="PKT430" s="1420"/>
      <c r="PKU430" s="1420"/>
      <c r="PKV430" s="1420"/>
      <c r="PKW430" s="1420"/>
      <c r="PKX430" s="1420"/>
      <c r="PKY430" s="1420"/>
      <c r="PKZ430" s="1420"/>
      <c r="PLA430" s="1420"/>
      <c r="PLB430" s="1420"/>
      <c r="PLC430" s="1420"/>
      <c r="PLD430" s="1420"/>
      <c r="PLE430" s="1420"/>
      <c r="PLF430" s="1420"/>
      <c r="PLG430" s="1420"/>
      <c r="PLH430" s="1420"/>
      <c r="PLI430" s="1420"/>
      <c r="PLJ430" s="1420"/>
      <c r="PLK430" s="1420"/>
      <c r="PLL430" s="1420"/>
      <c r="PLM430" s="1420"/>
      <c r="PLN430" s="1420"/>
      <c r="PLO430" s="1420"/>
      <c r="PLP430" s="1420"/>
      <c r="PLQ430" s="1420"/>
      <c r="PLR430" s="1420"/>
      <c r="PLS430" s="1420"/>
      <c r="PLT430" s="1420"/>
      <c r="PLU430" s="1420"/>
      <c r="PLV430" s="1420"/>
      <c r="PLW430" s="1420"/>
      <c r="PLX430" s="1420"/>
      <c r="PLY430" s="1420"/>
      <c r="PLZ430" s="1420"/>
      <c r="PMA430" s="1420"/>
      <c r="PMB430" s="1420"/>
      <c r="PMC430" s="1420"/>
      <c r="PMD430" s="1420"/>
      <c r="PME430" s="1420"/>
      <c r="PMF430" s="1420"/>
      <c r="PMG430" s="1420"/>
      <c r="PMH430" s="1420"/>
      <c r="PMI430" s="1420"/>
      <c r="PMJ430" s="1420"/>
      <c r="PMK430" s="1420"/>
      <c r="PML430" s="1420"/>
      <c r="PMM430" s="1420"/>
      <c r="PMN430" s="1420"/>
      <c r="PMO430" s="1420"/>
      <c r="PMP430" s="1420"/>
      <c r="PMQ430" s="1420"/>
      <c r="PMR430" s="1420"/>
      <c r="PMS430" s="1420"/>
      <c r="PMT430" s="1420"/>
      <c r="PMU430" s="1420"/>
      <c r="PMV430" s="1420"/>
      <c r="PMW430" s="1420"/>
      <c r="PMX430" s="1420"/>
      <c r="PMY430" s="1420"/>
      <c r="PMZ430" s="1420"/>
      <c r="PNA430" s="1420"/>
      <c r="PNB430" s="1420"/>
      <c r="PNC430" s="1420"/>
      <c r="PND430" s="1420"/>
      <c r="PNE430" s="1420"/>
      <c r="PNF430" s="1420"/>
      <c r="PNG430" s="1420"/>
      <c r="PNH430" s="1420"/>
      <c r="PNI430" s="1420"/>
      <c r="PNJ430" s="1420"/>
      <c r="PNK430" s="1420"/>
      <c r="PNL430" s="1420"/>
      <c r="PNM430" s="1420"/>
      <c r="PNN430" s="1420"/>
      <c r="PNO430" s="1420"/>
      <c r="PNP430" s="1420"/>
      <c r="PNQ430" s="1420"/>
      <c r="PNR430" s="1420"/>
      <c r="PNS430" s="1420"/>
      <c r="PNT430" s="1420"/>
      <c r="PNU430" s="1420"/>
      <c r="PNV430" s="1420"/>
      <c r="PNW430" s="1420"/>
      <c r="PNX430" s="1420"/>
      <c r="PNY430" s="1420"/>
      <c r="PNZ430" s="1420"/>
      <c r="POA430" s="1420"/>
      <c r="POB430" s="1420"/>
      <c r="POC430" s="1420"/>
      <c r="POD430" s="1420"/>
      <c r="POE430" s="1420"/>
      <c r="POF430" s="1420"/>
      <c r="POG430" s="1420"/>
      <c r="POH430" s="1420"/>
      <c r="POI430" s="1420"/>
      <c r="POJ430" s="1420"/>
      <c r="POK430" s="1420"/>
      <c r="POL430" s="1420"/>
      <c r="POM430" s="1420"/>
      <c r="PON430" s="1420"/>
      <c r="POO430" s="1420"/>
      <c r="POP430" s="1420"/>
      <c r="POQ430" s="1420"/>
      <c r="POR430" s="1420"/>
      <c r="POS430" s="1420"/>
      <c r="POT430" s="1420"/>
      <c r="POU430" s="1420"/>
      <c r="POV430" s="1420"/>
      <c r="POW430" s="1420"/>
      <c r="POX430" s="1420"/>
      <c r="POY430" s="1420"/>
      <c r="POZ430" s="1420"/>
      <c r="PPA430" s="1420"/>
      <c r="PPB430" s="1420"/>
      <c r="PPC430" s="1420"/>
      <c r="PPD430" s="1420"/>
      <c r="PPE430" s="1420"/>
      <c r="PPF430" s="1420"/>
      <c r="PPG430" s="1420"/>
      <c r="PPH430" s="1420"/>
      <c r="PPI430" s="1420"/>
      <c r="PPJ430" s="1420"/>
      <c r="PPK430" s="1420"/>
      <c r="PPL430" s="1420"/>
      <c r="PPM430" s="1420"/>
      <c r="PPN430" s="1420"/>
      <c r="PPO430" s="1420"/>
      <c r="PPP430" s="1420"/>
      <c r="PPQ430" s="1420"/>
      <c r="PPR430" s="1420"/>
      <c r="PPS430" s="1420"/>
      <c r="PPT430" s="1420"/>
      <c r="PPU430" s="1420"/>
      <c r="PPV430" s="1420"/>
      <c r="PPW430" s="1420"/>
      <c r="PPX430" s="1420"/>
      <c r="PPY430" s="1420"/>
      <c r="PPZ430" s="1420"/>
      <c r="PQA430" s="1420"/>
      <c r="PQB430" s="1420"/>
      <c r="PQC430" s="1420"/>
      <c r="PQD430" s="1420"/>
      <c r="PQE430" s="1420"/>
      <c r="PQF430" s="1420"/>
      <c r="PQG430" s="1420"/>
      <c r="PQH430" s="1420"/>
      <c r="PQI430" s="1420"/>
      <c r="PQJ430" s="1420"/>
      <c r="PQK430" s="1420"/>
      <c r="PQL430" s="1420"/>
      <c r="PQM430" s="1420"/>
      <c r="PQN430" s="1420"/>
      <c r="PQO430" s="1420"/>
      <c r="PQP430" s="1420"/>
      <c r="PQQ430" s="1420"/>
      <c r="PQR430" s="1420"/>
      <c r="PQS430" s="1420"/>
      <c r="PQT430" s="1420"/>
      <c r="PQU430" s="1420"/>
      <c r="PQV430" s="1420"/>
      <c r="PQW430" s="1420"/>
      <c r="PQX430" s="1420"/>
      <c r="PQY430" s="1420"/>
      <c r="PQZ430" s="1420"/>
      <c r="PRA430" s="1420"/>
      <c r="PRB430" s="1420"/>
      <c r="PRC430" s="1420"/>
      <c r="PRD430" s="1420"/>
      <c r="PRE430" s="1420"/>
      <c r="PRF430" s="1420"/>
      <c r="PRG430" s="1420"/>
      <c r="PRH430" s="1420"/>
      <c r="PRI430" s="1420"/>
      <c r="PRJ430" s="1420"/>
      <c r="PRK430" s="1420"/>
      <c r="PRL430" s="1420"/>
      <c r="PRM430" s="1420"/>
      <c r="PRN430" s="1420"/>
      <c r="PRO430" s="1420"/>
      <c r="PRP430" s="1420"/>
      <c r="PRQ430" s="1420"/>
      <c r="PRR430" s="1420"/>
      <c r="PRS430" s="1420"/>
      <c r="PRT430" s="1420"/>
      <c r="PRU430" s="1420"/>
      <c r="PRV430" s="1420"/>
      <c r="PRW430" s="1420"/>
      <c r="PRX430" s="1420"/>
      <c r="PRY430" s="1420"/>
      <c r="PRZ430" s="1420"/>
      <c r="PSA430" s="1420"/>
      <c r="PSB430" s="1420"/>
      <c r="PSC430" s="1420"/>
      <c r="PSD430" s="1420"/>
      <c r="PSE430" s="1420"/>
      <c r="PSF430" s="1420"/>
      <c r="PSG430" s="1420"/>
      <c r="PSH430" s="1420"/>
      <c r="PSI430" s="1420"/>
      <c r="PSJ430" s="1420"/>
      <c r="PSK430" s="1420"/>
      <c r="PSL430" s="1420"/>
      <c r="PSM430" s="1420"/>
      <c r="PSN430" s="1420"/>
      <c r="PSO430" s="1420"/>
      <c r="PSP430" s="1420"/>
      <c r="PSQ430" s="1420"/>
      <c r="PSR430" s="1420"/>
      <c r="PSS430" s="1420"/>
      <c r="PST430" s="1420"/>
      <c r="PSU430" s="1420"/>
      <c r="PSV430" s="1420"/>
      <c r="PSW430" s="1420"/>
      <c r="PSX430" s="1420"/>
      <c r="PSY430" s="1420"/>
      <c r="PSZ430" s="1420"/>
      <c r="PTA430" s="1420"/>
      <c r="PTB430" s="1420"/>
      <c r="PTC430" s="1420"/>
      <c r="PTD430" s="1420"/>
      <c r="PTE430" s="1420"/>
      <c r="PTF430" s="1420"/>
      <c r="PTG430" s="1420"/>
      <c r="PTH430" s="1420"/>
      <c r="PTI430" s="1420"/>
      <c r="PTJ430" s="1420"/>
      <c r="PTK430" s="1420"/>
      <c r="PTL430" s="1420"/>
      <c r="PTM430" s="1420"/>
      <c r="PTN430" s="1420"/>
      <c r="PTO430" s="1420"/>
      <c r="PTP430" s="1420"/>
      <c r="PTQ430" s="1420"/>
      <c r="PTR430" s="1420"/>
      <c r="PTS430" s="1420"/>
      <c r="PTT430" s="1420"/>
      <c r="PTU430" s="1420"/>
      <c r="PTV430" s="1420"/>
      <c r="PTW430" s="1420"/>
      <c r="PTX430" s="1420"/>
      <c r="PTY430" s="1420"/>
      <c r="PTZ430" s="1420"/>
      <c r="PUA430" s="1420"/>
      <c r="PUB430" s="1420"/>
      <c r="PUC430" s="1420"/>
      <c r="PUD430" s="1420"/>
      <c r="PUE430" s="1420"/>
      <c r="PUF430" s="1420"/>
      <c r="PUG430" s="1420"/>
      <c r="PUH430" s="1420"/>
      <c r="PUI430" s="1420"/>
      <c r="PUJ430" s="1420"/>
      <c r="PUK430" s="1420"/>
      <c r="PUL430" s="1420"/>
      <c r="PUM430" s="1420"/>
      <c r="PUN430" s="1420"/>
      <c r="PUO430" s="1420"/>
      <c r="PUP430" s="1420"/>
      <c r="PUQ430" s="1420"/>
      <c r="PUR430" s="1420"/>
      <c r="PUS430" s="1420"/>
      <c r="PUT430" s="1420"/>
      <c r="PUU430" s="1420"/>
      <c r="PUV430" s="1420"/>
      <c r="PUW430" s="1420"/>
      <c r="PUX430" s="1420"/>
      <c r="PUY430" s="1420"/>
      <c r="PUZ430" s="1420"/>
      <c r="PVA430" s="1420"/>
      <c r="PVB430" s="1420"/>
      <c r="PVC430" s="1420"/>
      <c r="PVD430" s="1420"/>
      <c r="PVE430" s="1420"/>
      <c r="PVF430" s="1420"/>
      <c r="PVG430" s="1420"/>
      <c r="PVH430" s="1420"/>
      <c r="PVI430" s="1420"/>
      <c r="PVJ430" s="1420"/>
      <c r="PVK430" s="1420"/>
      <c r="PVL430" s="1420"/>
      <c r="PVM430" s="1420"/>
      <c r="PVN430" s="1420"/>
      <c r="PVO430" s="1420"/>
      <c r="PVP430" s="1420"/>
      <c r="PVQ430" s="1420"/>
      <c r="PVR430" s="1420"/>
      <c r="PVS430" s="1420"/>
      <c r="PVT430" s="1420"/>
      <c r="PVU430" s="1420"/>
      <c r="PVV430" s="1420"/>
      <c r="PVW430" s="1420"/>
      <c r="PVX430" s="1420"/>
      <c r="PVY430" s="1420"/>
      <c r="PVZ430" s="1420"/>
      <c r="PWA430" s="1420"/>
      <c r="PWB430" s="1420"/>
      <c r="PWC430" s="1420"/>
      <c r="PWD430" s="1420"/>
      <c r="PWE430" s="1420"/>
      <c r="PWF430" s="1420"/>
      <c r="PWG430" s="1420"/>
      <c r="PWH430" s="1420"/>
      <c r="PWI430" s="1420"/>
      <c r="PWJ430" s="1420"/>
      <c r="PWK430" s="1420"/>
      <c r="PWL430" s="1420"/>
      <c r="PWM430" s="1420"/>
      <c r="PWN430" s="1420"/>
      <c r="PWO430" s="1420"/>
      <c r="PWP430" s="1420"/>
      <c r="PWQ430" s="1420"/>
      <c r="PWR430" s="1420"/>
      <c r="PWS430" s="1420"/>
      <c r="PWT430" s="1420"/>
      <c r="PWU430" s="1420"/>
      <c r="PWV430" s="1420"/>
      <c r="PWW430" s="1420"/>
      <c r="PWX430" s="1420"/>
      <c r="PWY430" s="1420"/>
      <c r="PWZ430" s="1420"/>
      <c r="PXA430" s="1420"/>
      <c r="PXB430" s="1420"/>
      <c r="PXC430" s="1420"/>
      <c r="PXD430" s="1420"/>
      <c r="PXE430" s="1420"/>
      <c r="PXF430" s="1420"/>
      <c r="PXG430" s="1420"/>
      <c r="PXH430" s="1420"/>
      <c r="PXI430" s="1420"/>
      <c r="PXJ430" s="1420"/>
      <c r="PXK430" s="1420"/>
      <c r="PXL430" s="1420"/>
      <c r="PXM430" s="1420"/>
      <c r="PXN430" s="1420"/>
      <c r="PXO430" s="1420"/>
      <c r="PXP430" s="1420"/>
      <c r="PXQ430" s="1420"/>
      <c r="PXR430" s="1420"/>
      <c r="PXS430" s="1420"/>
      <c r="PXT430" s="1420"/>
      <c r="PXU430" s="1420"/>
      <c r="PXV430" s="1420"/>
      <c r="PXW430" s="1420"/>
      <c r="PXX430" s="1420"/>
      <c r="PXY430" s="1420"/>
      <c r="PXZ430" s="1420"/>
      <c r="PYA430" s="1420"/>
      <c r="PYB430" s="1420"/>
      <c r="PYC430" s="1420"/>
      <c r="PYD430" s="1420"/>
      <c r="PYE430" s="1420"/>
      <c r="PYF430" s="1420"/>
      <c r="PYG430" s="1420"/>
      <c r="PYH430" s="1420"/>
      <c r="PYI430" s="1420"/>
      <c r="PYJ430" s="1420"/>
      <c r="PYK430" s="1420"/>
      <c r="PYL430" s="1420"/>
      <c r="PYM430" s="1420"/>
      <c r="PYN430" s="1420"/>
      <c r="PYO430" s="1420"/>
      <c r="PYP430" s="1420"/>
      <c r="PYQ430" s="1420"/>
      <c r="PYR430" s="1420"/>
      <c r="PYS430" s="1420"/>
      <c r="PYT430" s="1420"/>
      <c r="PYU430" s="1420"/>
      <c r="PYV430" s="1420"/>
      <c r="PYW430" s="1420"/>
      <c r="PYX430" s="1420"/>
      <c r="PYY430" s="1420"/>
      <c r="PYZ430" s="1420"/>
      <c r="PZA430" s="1420"/>
      <c r="PZB430" s="1420"/>
      <c r="PZC430" s="1420"/>
      <c r="PZD430" s="1420"/>
      <c r="PZE430" s="1420"/>
      <c r="PZF430" s="1420"/>
      <c r="PZG430" s="1420"/>
      <c r="PZH430" s="1420"/>
      <c r="PZI430" s="1420"/>
      <c r="PZJ430" s="1420"/>
      <c r="PZK430" s="1420"/>
      <c r="PZL430" s="1420"/>
      <c r="PZM430" s="1420"/>
      <c r="PZN430" s="1420"/>
      <c r="PZO430" s="1420"/>
      <c r="PZP430" s="1420"/>
      <c r="PZQ430" s="1420"/>
      <c r="PZR430" s="1420"/>
      <c r="PZS430" s="1420"/>
      <c r="PZT430" s="1420"/>
      <c r="PZU430" s="1420"/>
      <c r="PZV430" s="1420"/>
      <c r="PZW430" s="1420"/>
      <c r="PZX430" s="1420"/>
      <c r="PZY430" s="1420"/>
      <c r="PZZ430" s="1420"/>
      <c r="QAA430" s="1420"/>
      <c r="QAB430" s="1420"/>
      <c r="QAC430" s="1420"/>
      <c r="QAD430" s="1420"/>
      <c r="QAE430" s="1420"/>
      <c r="QAF430" s="1420"/>
      <c r="QAG430" s="1420"/>
      <c r="QAH430" s="1420"/>
      <c r="QAI430" s="1420"/>
      <c r="QAJ430" s="1420"/>
      <c r="QAK430" s="1420"/>
      <c r="QAL430" s="1420"/>
      <c r="QAM430" s="1420"/>
      <c r="QAN430" s="1420"/>
      <c r="QAO430" s="1420"/>
      <c r="QAP430" s="1420"/>
      <c r="QAQ430" s="1420"/>
      <c r="QAR430" s="1420"/>
      <c r="QAS430" s="1420"/>
      <c r="QAT430" s="1420"/>
      <c r="QAU430" s="1420"/>
      <c r="QAV430" s="1420"/>
      <c r="QAW430" s="1420"/>
      <c r="QAX430" s="1420"/>
      <c r="QAY430" s="1420"/>
      <c r="QAZ430" s="1420"/>
      <c r="QBA430" s="1420"/>
      <c r="QBB430" s="1420"/>
      <c r="QBC430" s="1420"/>
      <c r="QBD430" s="1420"/>
      <c r="QBE430" s="1420"/>
      <c r="QBF430" s="1420"/>
      <c r="QBG430" s="1420"/>
      <c r="QBH430" s="1420"/>
      <c r="QBI430" s="1420"/>
      <c r="QBJ430" s="1420"/>
      <c r="QBK430" s="1420"/>
      <c r="QBL430" s="1420"/>
      <c r="QBM430" s="1420"/>
      <c r="QBN430" s="1420"/>
      <c r="QBO430" s="1420"/>
      <c r="QBP430" s="1420"/>
      <c r="QBQ430" s="1420"/>
      <c r="QBR430" s="1420"/>
      <c r="QBS430" s="1420"/>
      <c r="QBT430" s="1420"/>
      <c r="QBU430" s="1420"/>
      <c r="QBV430" s="1420"/>
      <c r="QBW430" s="1420"/>
      <c r="QBX430" s="1420"/>
      <c r="QBY430" s="1420"/>
      <c r="QBZ430" s="1420"/>
      <c r="QCA430" s="1420"/>
      <c r="QCB430" s="1420"/>
      <c r="QCC430" s="1420"/>
      <c r="QCD430" s="1420"/>
      <c r="QCE430" s="1420"/>
      <c r="QCF430" s="1420"/>
      <c r="QCG430" s="1420"/>
      <c r="QCH430" s="1420"/>
      <c r="QCI430" s="1420"/>
      <c r="QCJ430" s="1420"/>
      <c r="QCK430" s="1420"/>
      <c r="QCL430" s="1420"/>
      <c r="QCM430" s="1420"/>
      <c r="QCN430" s="1420"/>
      <c r="QCO430" s="1420"/>
      <c r="QCP430" s="1420"/>
      <c r="QCQ430" s="1420"/>
      <c r="QCR430" s="1420"/>
      <c r="QCS430" s="1420"/>
      <c r="QCT430" s="1420"/>
      <c r="QCU430" s="1420"/>
      <c r="QCV430" s="1420"/>
      <c r="QCW430" s="1420"/>
      <c r="QCX430" s="1420"/>
      <c r="QCY430" s="1420"/>
      <c r="QCZ430" s="1420"/>
      <c r="QDA430" s="1420"/>
      <c r="QDB430" s="1420"/>
      <c r="QDC430" s="1420"/>
      <c r="QDD430" s="1420"/>
      <c r="QDE430" s="1420"/>
      <c r="QDF430" s="1420"/>
      <c r="QDG430" s="1420"/>
      <c r="QDH430" s="1420"/>
      <c r="QDI430" s="1420"/>
      <c r="QDJ430" s="1420"/>
      <c r="QDK430" s="1420"/>
      <c r="QDL430" s="1420"/>
      <c r="QDM430" s="1420"/>
      <c r="QDN430" s="1420"/>
      <c r="QDO430" s="1420"/>
      <c r="QDP430" s="1420"/>
      <c r="QDQ430" s="1420"/>
      <c r="QDR430" s="1420"/>
      <c r="QDS430" s="1420"/>
      <c r="QDT430" s="1420"/>
      <c r="QDU430" s="1420"/>
      <c r="QDV430" s="1420"/>
      <c r="QDW430" s="1420"/>
      <c r="QDX430" s="1420"/>
      <c r="QDY430" s="1420"/>
      <c r="QDZ430" s="1420"/>
      <c r="QEA430" s="1420"/>
      <c r="QEB430" s="1420"/>
      <c r="QEC430" s="1420"/>
      <c r="QED430" s="1420"/>
      <c r="QEE430" s="1420"/>
      <c r="QEF430" s="1420"/>
      <c r="QEG430" s="1420"/>
      <c r="QEH430" s="1420"/>
      <c r="QEI430" s="1420"/>
      <c r="QEJ430" s="1420"/>
      <c r="QEK430" s="1420"/>
      <c r="QEL430" s="1420"/>
      <c r="QEM430" s="1420"/>
      <c r="QEN430" s="1420"/>
      <c r="QEO430" s="1420"/>
      <c r="QEP430" s="1420"/>
      <c r="QEQ430" s="1420"/>
      <c r="QER430" s="1420"/>
      <c r="QES430" s="1420"/>
      <c r="QET430" s="1420"/>
      <c r="QEU430" s="1420"/>
      <c r="QEV430" s="1420"/>
      <c r="QEW430" s="1420"/>
      <c r="QEX430" s="1420"/>
      <c r="QEY430" s="1420"/>
      <c r="QEZ430" s="1420"/>
      <c r="QFA430" s="1420"/>
      <c r="QFB430" s="1420"/>
      <c r="QFC430" s="1420"/>
      <c r="QFD430" s="1420"/>
      <c r="QFE430" s="1420"/>
      <c r="QFF430" s="1420"/>
      <c r="QFG430" s="1420"/>
      <c r="QFH430" s="1420"/>
      <c r="QFI430" s="1420"/>
      <c r="QFJ430" s="1420"/>
      <c r="QFK430" s="1420"/>
      <c r="QFL430" s="1420"/>
      <c r="QFM430" s="1420"/>
      <c r="QFN430" s="1420"/>
      <c r="QFO430" s="1420"/>
      <c r="QFP430" s="1420"/>
      <c r="QFQ430" s="1420"/>
      <c r="QFR430" s="1420"/>
      <c r="QFS430" s="1420"/>
      <c r="QFT430" s="1420"/>
      <c r="QFU430" s="1420"/>
      <c r="QFV430" s="1420"/>
      <c r="QFW430" s="1420"/>
      <c r="QFX430" s="1420"/>
      <c r="QFY430" s="1420"/>
      <c r="QFZ430" s="1420"/>
      <c r="QGA430" s="1420"/>
      <c r="QGB430" s="1420"/>
      <c r="QGC430" s="1420"/>
      <c r="QGD430" s="1420"/>
      <c r="QGE430" s="1420"/>
      <c r="QGF430" s="1420"/>
      <c r="QGG430" s="1420"/>
      <c r="QGH430" s="1420"/>
      <c r="QGI430" s="1420"/>
      <c r="QGJ430" s="1420"/>
      <c r="QGK430" s="1420"/>
      <c r="QGL430" s="1420"/>
      <c r="QGM430" s="1420"/>
      <c r="QGN430" s="1420"/>
      <c r="QGO430" s="1420"/>
      <c r="QGP430" s="1420"/>
      <c r="QGQ430" s="1420"/>
      <c r="QGR430" s="1420"/>
      <c r="QGS430" s="1420"/>
      <c r="QGT430" s="1420"/>
      <c r="QGU430" s="1420"/>
      <c r="QGV430" s="1420"/>
      <c r="QGW430" s="1420"/>
      <c r="QGX430" s="1420"/>
      <c r="QGY430" s="1420"/>
      <c r="QGZ430" s="1420"/>
      <c r="QHA430" s="1420"/>
      <c r="QHB430" s="1420"/>
      <c r="QHC430" s="1420"/>
      <c r="QHD430" s="1420"/>
      <c r="QHE430" s="1420"/>
      <c r="QHF430" s="1420"/>
      <c r="QHG430" s="1420"/>
      <c r="QHH430" s="1420"/>
      <c r="QHI430" s="1420"/>
      <c r="QHJ430" s="1420"/>
      <c r="QHK430" s="1420"/>
      <c r="QHL430" s="1420"/>
      <c r="QHM430" s="1420"/>
      <c r="QHN430" s="1420"/>
      <c r="QHO430" s="1420"/>
      <c r="QHP430" s="1420"/>
      <c r="QHQ430" s="1420"/>
      <c r="QHR430" s="1420"/>
      <c r="QHS430" s="1420"/>
      <c r="QHT430" s="1420"/>
      <c r="QHU430" s="1420"/>
      <c r="QHV430" s="1420"/>
      <c r="QHW430" s="1420"/>
      <c r="QHX430" s="1420"/>
      <c r="QHY430" s="1420"/>
      <c r="QHZ430" s="1420"/>
      <c r="QIA430" s="1420"/>
      <c r="QIB430" s="1420"/>
      <c r="QIC430" s="1420"/>
      <c r="QID430" s="1420"/>
      <c r="QIE430" s="1420"/>
      <c r="QIF430" s="1420"/>
      <c r="QIG430" s="1420"/>
      <c r="QIH430" s="1420"/>
      <c r="QII430" s="1420"/>
      <c r="QIJ430" s="1420"/>
      <c r="QIK430" s="1420"/>
      <c r="QIL430" s="1420"/>
      <c r="QIM430" s="1420"/>
      <c r="QIN430" s="1420"/>
      <c r="QIO430" s="1420"/>
      <c r="QIP430" s="1420"/>
      <c r="QIQ430" s="1420"/>
      <c r="QIR430" s="1420"/>
      <c r="QIS430" s="1420"/>
      <c r="QIT430" s="1420"/>
      <c r="QIU430" s="1420"/>
      <c r="QIV430" s="1420"/>
      <c r="QIW430" s="1420"/>
      <c r="QIX430" s="1420"/>
      <c r="QIY430" s="1420"/>
      <c r="QIZ430" s="1420"/>
      <c r="QJA430" s="1420"/>
      <c r="QJB430" s="1420"/>
      <c r="QJC430" s="1420"/>
      <c r="QJD430" s="1420"/>
      <c r="QJE430" s="1420"/>
      <c r="QJF430" s="1420"/>
      <c r="QJG430" s="1420"/>
      <c r="QJH430" s="1420"/>
      <c r="QJI430" s="1420"/>
      <c r="QJJ430" s="1420"/>
      <c r="QJK430" s="1420"/>
      <c r="QJL430" s="1420"/>
      <c r="QJM430" s="1420"/>
      <c r="QJN430" s="1420"/>
      <c r="QJO430" s="1420"/>
      <c r="QJP430" s="1420"/>
      <c r="QJQ430" s="1420"/>
      <c r="QJR430" s="1420"/>
      <c r="QJS430" s="1420"/>
      <c r="QJT430" s="1420"/>
      <c r="QJU430" s="1420"/>
      <c r="QJV430" s="1420"/>
      <c r="QJW430" s="1420"/>
      <c r="QJX430" s="1420"/>
      <c r="QJY430" s="1420"/>
      <c r="QJZ430" s="1420"/>
      <c r="QKA430" s="1420"/>
      <c r="QKB430" s="1420"/>
      <c r="QKC430" s="1420"/>
      <c r="QKD430" s="1420"/>
      <c r="QKE430" s="1420"/>
      <c r="QKF430" s="1420"/>
      <c r="QKG430" s="1420"/>
      <c r="QKH430" s="1420"/>
      <c r="QKI430" s="1420"/>
      <c r="QKJ430" s="1420"/>
      <c r="QKK430" s="1420"/>
      <c r="QKL430" s="1420"/>
      <c r="QKM430" s="1420"/>
      <c r="QKN430" s="1420"/>
      <c r="QKO430" s="1420"/>
      <c r="QKP430" s="1420"/>
      <c r="QKQ430" s="1420"/>
      <c r="QKR430" s="1420"/>
      <c r="QKS430" s="1420"/>
      <c r="QKT430" s="1420"/>
      <c r="QKU430" s="1420"/>
      <c r="QKV430" s="1420"/>
      <c r="QKW430" s="1420"/>
      <c r="QKX430" s="1420"/>
      <c r="QKY430" s="1420"/>
      <c r="QKZ430" s="1420"/>
      <c r="QLA430" s="1420"/>
      <c r="QLB430" s="1420"/>
      <c r="QLC430" s="1420"/>
      <c r="QLD430" s="1420"/>
      <c r="QLE430" s="1420"/>
      <c r="QLF430" s="1420"/>
      <c r="QLG430" s="1420"/>
      <c r="QLH430" s="1420"/>
      <c r="QLI430" s="1420"/>
      <c r="QLJ430" s="1420"/>
      <c r="QLK430" s="1420"/>
      <c r="QLL430" s="1420"/>
      <c r="QLM430" s="1420"/>
      <c r="QLN430" s="1420"/>
      <c r="QLO430" s="1420"/>
      <c r="QLP430" s="1420"/>
      <c r="QLQ430" s="1420"/>
      <c r="QLR430" s="1420"/>
      <c r="QLS430" s="1420"/>
      <c r="QLT430" s="1420"/>
      <c r="QLU430" s="1420"/>
      <c r="QLV430" s="1420"/>
      <c r="QLW430" s="1420"/>
      <c r="QLX430" s="1420"/>
      <c r="QLY430" s="1420"/>
      <c r="QLZ430" s="1420"/>
      <c r="QMA430" s="1420"/>
      <c r="QMB430" s="1420"/>
      <c r="QMC430" s="1420"/>
      <c r="QMD430" s="1420"/>
      <c r="QME430" s="1420"/>
      <c r="QMF430" s="1420"/>
      <c r="QMG430" s="1420"/>
      <c r="QMH430" s="1420"/>
      <c r="QMI430" s="1420"/>
      <c r="QMJ430" s="1420"/>
      <c r="QMK430" s="1420"/>
      <c r="QML430" s="1420"/>
      <c r="QMM430" s="1420"/>
      <c r="QMN430" s="1420"/>
      <c r="QMO430" s="1420"/>
      <c r="QMP430" s="1420"/>
      <c r="QMQ430" s="1420"/>
      <c r="QMR430" s="1420"/>
      <c r="QMS430" s="1420"/>
      <c r="QMT430" s="1420"/>
      <c r="QMU430" s="1420"/>
      <c r="QMV430" s="1420"/>
      <c r="QMW430" s="1420"/>
      <c r="QMX430" s="1420"/>
      <c r="QMY430" s="1420"/>
      <c r="QMZ430" s="1420"/>
      <c r="QNA430" s="1420"/>
      <c r="QNB430" s="1420"/>
      <c r="QNC430" s="1420"/>
      <c r="QND430" s="1420"/>
      <c r="QNE430" s="1420"/>
      <c r="QNF430" s="1420"/>
      <c r="QNG430" s="1420"/>
      <c r="QNH430" s="1420"/>
      <c r="QNI430" s="1420"/>
      <c r="QNJ430" s="1420"/>
      <c r="QNK430" s="1420"/>
      <c r="QNL430" s="1420"/>
      <c r="QNM430" s="1420"/>
      <c r="QNN430" s="1420"/>
      <c r="QNO430" s="1420"/>
      <c r="QNP430" s="1420"/>
      <c r="QNQ430" s="1420"/>
      <c r="QNR430" s="1420"/>
      <c r="QNS430" s="1420"/>
      <c r="QNT430" s="1420"/>
      <c r="QNU430" s="1420"/>
      <c r="QNV430" s="1420"/>
      <c r="QNW430" s="1420"/>
      <c r="QNX430" s="1420"/>
      <c r="QNY430" s="1420"/>
      <c r="QNZ430" s="1420"/>
      <c r="QOA430" s="1420"/>
      <c r="QOB430" s="1420"/>
      <c r="QOC430" s="1420"/>
      <c r="QOD430" s="1420"/>
      <c r="QOE430" s="1420"/>
      <c r="QOF430" s="1420"/>
      <c r="QOG430" s="1420"/>
      <c r="QOH430" s="1420"/>
      <c r="QOI430" s="1420"/>
      <c r="QOJ430" s="1420"/>
      <c r="QOK430" s="1420"/>
      <c r="QOL430" s="1420"/>
      <c r="QOM430" s="1420"/>
      <c r="QON430" s="1420"/>
      <c r="QOO430" s="1420"/>
      <c r="QOP430" s="1420"/>
      <c r="QOQ430" s="1420"/>
      <c r="QOR430" s="1420"/>
      <c r="QOS430" s="1420"/>
      <c r="QOT430" s="1420"/>
      <c r="QOU430" s="1420"/>
      <c r="QOV430" s="1420"/>
      <c r="QOW430" s="1420"/>
      <c r="QOX430" s="1420"/>
      <c r="QOY430" s="1420"/>
      <c r="QOZ430" s="1420"/>
      <c r="QPA430" s="1420"/>
      <c r="QPB430" s="1420"/>
      <c r="QPC430" s="1420"/>
      <c r="QPD430" s="1420"/>
      <c r="QPE430" s="1420"/>
      <c r="QPF430" s="1420"/>
      <c r="QPG430" s="1420"/>
      <c r="QPH430" s="1420"/>
      <c r="QPI430" s="1420"/>
      <c r="QPJ430" s="1420"/>
      <c r="QPK430" s="1420"/>
      <c r="QPL430" s="1420"/>
      <c r="QPM430" s="1420"/>
      <c r="QPN430" s="1420"/>
      <c r="QPO430" s="1420"/>
      <c r="QPP430" s="1420"/>
      <c r="QPQ430" s="1420"/>
      <c r="QPR430" s="1420"/>
      <c r="QPS430" s="1420"/>
      <c r="QPT430" s="1420"/>
      <c r="QPU430" s="1420"/>
      <c r="QPV430" s="1420"/>
      <c r="QPW430" s="1420"/>
      <c r="QPX430" s="1420"/>
      <c r="QPY430" s="1420"/>
      <c r="QPZ430" s="1420"/>
      <c r="QQA430" s="1420"/>
      <c r="QQB430" s="1420"/>
      <c r="QQC430" s="1420"/>
      <c r="QQD430" s="1420"/>
      <c r="QQE430" s="1420"/>
      <c r="QQF430" s="1420"/>
      <c r="QQG430" s="1420"/>
      <c r="QQH430" s="1420"/>
      <c r="QQI430" s="1420"/>
      <c r="QQJ430" s="1420"/>
      <c r="QQK430" s="1420"/>
      <c r="QQL430" s="1420"/>
      <c r="QQM430" s="1420"/>
      <c r="QQN430" s="1420"/>
      <c r="QQO430" s="1420"/>
      <c r="QQP430" s="1420"/>
      <c r="QQQ430" s="1420"/>
      <c r="QQR430" s="1420"/>
      <c r="QQS430" s="1420"/>
      <c r="QQT430" s="1420"/>
      <c r="QQU430" s="1420"/>
      <c r="QQV430" s="1420"/>
      <c r="QQW430" s="1420"/>
      <c r="QQX430" s="1420"/>
      <c r="QQY430" s="1420"/>
      <c r="QQZ430" s="1420"/>
      <c r="QRA430" s="1420"/>
      <c r="QRB430" s="1420"/>
      <c r="QRC430" s="1420"/>
      <c r="QRD430" s="1420"/>
      <c r="QRE430" s="1420"/>
      <c r="QRF430" s="1420"/>
      <c r="QRG430" s="1420"/>
      <c r="QRH430" s="1420"/>
      <c r="QRI430" s="1420"/>
      <c r="QRJ430" s="1420"/>
      <c r="QRK430" s="1420"/>
      <c r="QRL430" s="1420"/>
      <c r="QRM430" s="1420"/>
      <c r="QRN430" s="1420"/>
      <c r="QRO430" s="1420"/>
      <c r="QRP430" s="1420"/>
      <c r="QRQ430" s="1420"/>
      <c r="QRR430" s="1420"/>
      <c r="QRS430" s="1420"/>
      <c r="QRT430" s="1420"/>
      <c r="QRU430" s="1420"/>
      <c r="QRV430" s="1420"/>
      <c r="QRW430" s="1420"/>
      <c r="QRX430" s="1420"/>
      <c r="QRY430" s="1420"/>
      <c r="QRZ430" s="1420"/>
      <c r="QSA430" s="1420"/>
      <c r="QSB430" s="1420"/>
      <c r="QSC430" s="1420"/>
      <c r="QSD430" s="1420"/>
      <c r="QSE430" s="1420"/>
      <c r="QSF430" s="1420"/>
      <c r="QSG430" s="1420"/>
      <c r="QSH430" s="1420"/>
      <c r="QSI430" s="1420"/>
      <c r="QSJ430" s="1420"/>
      <c r="QSK430" s="1420"/>
      <c r="QSL430" s="1420"/>
      <c r="QSM430" s="1420"/>
      <c r="QSN430" s="1420"/>
      <c r="QSO430" s="1420"/>
      <c r="QSP430" s="1420"/>
      <c r="QSQ430" s="1420"/>
      <c r="QSR430" s="1420"/>
      <c r="QSS430" s="1420"/>
      <c r="QST430" s="1420"/>
      <c r="QSU430" s="1420"/>
      <c r="QSV430" s="1420"/>
      <c r="QSW430" s="1420"/>
      <c r="QSX430" s="1420"/>
      <c r="QSY430" s="1420"/>
      <c r="QSZ430" s="1420"/>
      <c r="QTA430" s="1420"/>
      <c r="QTB430" s="1420"/>
      <c r="QTC430" s="1420"/>
      <c r="QTD430" s="1420"/>
      <c r="QTE430" s="1420"/>
      <c r="QTF430" s="1420"/>
      <c r="QTG430" s="1420"/>
      <c r="QTH430" s="1420"/>
      <c r="QTI430" s="1420"/>
      <c r="QTJ430" s="1420"/>
      <c r="QTK430" s="1420"/>
      <c r="QTL430" s="1420"/>
      <c r="QTM430" s="1420"/>
      <c r="QTN430" s="1420"/>
      <c r="QTO430" s="1420"/>
      <c r="QTP430" s="1420"/>
      <c r="QTQ430" s="1420"/>
      <c r="QTR430" s="1420"/>
      <c r="QTS430" s="1420"/>
      <c r="QTT430" s="1420"/>
      <c r="QTU430" s="1420"/>
      <c r="QTV430" s="1420"/>
      <c r="QTW430" s="1420"/>
      <c r="QTX430" s="1420"/>
      <c r="QTY430" s="1420"/>
      <c r="QTZ430" s="1420"/>
      <c r="QUA430" s="1420"/>
      <c r="QUB430" s="1420"/>
      <c r="QUC430" s="1420"/>
      <c r="QUD430" s="1420"/>
      <c r="QUE430" s="1420"/>
      <c r="QUF430" s="1420"/>
      <c r="QUG430" s="1420"/>
      <c r="QUH430" s="1420"/>
      <c r="QUI430" s="1420"/>
      <c r="QUJ430" s="1420"/>
      <c r="QUK430" s="1420"/>
      <c r="QUL430" s="1420"/>
      <c r="QUM430" s="1420"/>
      <c r="QUN430" s="1420"/>
      <c r="QUO430" s="1420"/>
      <c r="QUP430" s="1420"/>
      <c r="QUQ430" s="1420"/>
      <c r="QUR430" s="1420"/>
      <c r="QUS430" s="1420"/>
      <c r="QUT430" s="1420"/>
      <c r="QUU430" s="1420"/>
      <c r="QUV430" s="1420"/>
      <c r="QUW430" s="1420"/>
      <c r="QUX430" s="1420"/>
      <c r="QUY430" s="1420"/>
      <c r="QUZ430" s="1420"/>
      <c r="QVA430" s="1420"/>
      <c r="QVB430" s="1420"/>
      <c r="QVC430" s="1420"/>
      <c r="QVD430" s="1420"/>
      <c r="QVE430" s="1420"/>
      <c r="QVF430" s="1420"/>
      <c r="QVG430" s="1420"/>
      <c r="QVH430" s="1420"/>
      <c r="QVI430" s="1420"/>
      <c r="QVJ430" s="1420"/>
      <c r="QVK430" s="1420"/>
      <c r="QVL430" s="1420"/>
      <c r="QVM430" s="1420"/>
      <c r="QVN430" s="1420"/>
      <c r="QVO430" s="1420"/>
      <c r="QVP430" s="1420"/>
      <c r="QVQ430" s="1420"/>
      <c r="QVR430" s="1420"/>
      <c r="QVS430" s="1420"/>
      <c r="QVT430" s="1420"/>
      <c r="QVU430" s="1420"/>
      <c r="QVV430" s="1420"/>
      <c r="QVW430" s="1420"/>
      <c r="QVX430" s="1420"/>
      <c r="QVY430" s="1420"/>
      <c r="QVZ430" s="1420"/>
      <c r="QWA430" s="1420"/>
      <c r="QWB430" s="1420"/>
      <c r="QWC430" s="1420"/>
      <c r="QWD430" s="1420"/>
      <c r="QWE430" s="1420"/>
      <c r="QWF430" s="1420"/>
      <c r="QWG430" s="1420"/>
      <c r="QWH430" s="1420"/>
      <c r="QWI430" s="1420"/>
      <c r="QWJ430" s="1420"/>
      <c r="QWK430" s="1420"/>
      <c r="QWL430" s="1420"/>
      <c r="QWM430" s="1420"/>
      <c r="QWN430" s="1420"/>
      <c r="QWO430" s="1420"/>
      <c r="QWP430" s="1420"/>
      <c r="QWQ430" s="1420"/>
      <c r="QWR430" s="1420"/>
      <c r="QWS430" s="1420"/>
      <c r="QWT430" s="1420"/>
      <c r="QWU430" s="1420"/>
      <c r="QWV430" s="1420"/>
      <c r="QWW430" s="1420"/>
      <c r="QWX430" s="1420"/>
      <c r="QWY430" s="1420"/>
      <c r="QWZ430" s="1420"/>
      <c r="QXA430" s="1420"/>
      <c r="QXB430" s="1420"/>
      <c r="QXC430" s="1420"/>
      <c r="QXD430" s="1420"/>
      <c r="QXE430" s="1420"/>
      <c r="QXF430" s="1420"/>
      <c r="QXG430" s="1420"/>
      <c r="QXH430" s="1420"/>
      <c r="QXI430" s="1420"/>
      <c r="QXJ430" s="1420"/>
      <c r="QXK430" s="1420"/>
      <c r="QXL430" s="1420"/>
      <c r="QXM430" s="1420"/>
      <c r="QXN430" s="1420"/>
      <c r="QXO430" s="1420"/>
      <c r="QXP430" s="1420"/>
      <c r="QXQ430" s="1420"/>
      <c r="QXR430" s="1420"/>
      <c r="QXS430" s="1420"/>
      <c r="QXT430" s="1420"/>
      <c r="QXU430" s="1420"/>
      <c r="QXV430" s="1420"/>
      <c r="QXW430" s="1420"/>
      <c r="QXX430" s="1420"/>
      <c r="QXY430" s="1420"/>
      <c r="QXZ430" s="1420"/>
      <c r="QYA430" s="1420"/>
      <c r="QYB430" s="1420"/>
      <c r="QYC430" s="1420"/>
      <c r="QYD430" s="1420"/>
      <c r="QYE430" s="1420"/>
      <c r="QYF430" s="1420"/>
      <c r="QYG430" s="1420"/>
      <c r="QYH430" s="1420"/>
      <c r="QYI430" s="1420"/>
      <c r="QYJ430" s="1420"/>
      <c r="QYK430" s="1420"/>
      <c r="QYL430" s="1420"/>
      <c r="QYM430" s="1420"/>
      <c r="QYN430" s="1420"/>
      <c r="QYO430" s="1420"/>
      <c r="QYP430" s="1420"/>
      <c r="QYQ430" s="1420"/>
      <c r="QYR430" s="1420"/>
      <c r="QYS430" s="1420"/>
      <c r="QYT430" s="1420"/>
      <c r="QYU430" s="1420"/>
      <c r="QYV430" s="1420"/>
      <c r="QYW430" s="1420"/>
      <c r="QYX430" s="1420"/>
      <c r="QYY430" s="1420"/>
      <c r="QYZ430" s="1420"/>
      <c r="QZA430" s="1420"/>
      <c r="QZB430" s="1420"/>
      <c r="QZC430" s="1420"/>
      <c r="QZD430" s="1420"/>
      <c r="QZE430" s="1420"/>
      <c r="QZF430" s="1420"/>
      <c r="QZG430" s="1420"/>
      <c r="QZH430" s="1420"/>
      <c r="QZI430" s="1420"/>
      <c r="QZJ430" s="1420"/>
      <c r="QZK430" s="1420"/>
      <c r="QZL430" s="1420"/>
      <c r="QZM430" s="1420"/>
      <c r="QZN430" s="1420"/>
      <c r="QZO430" s="1420"/>
      <c r="QZP430" s="1420"/>
      <c r="QZQ430" s="1420"/>
      <c r="QZR430" s="1420"/>
      <c r="QZS430" s="1420"/>
      <c r="QZT430" s="1420"/>
      <c r="QZU430" s="1420"/>
      <c r="QZV430" s="1420"/>
      <c r="QZW430" s="1420"/>
      <c r="QZX430" s="1420"/>
      <c r="QZY430" s="1420"/>
      <c r="QZZ430" s="1420"/>
      <c r="RAA430" s="1420"/>
      <c r="RAB430" s="1420"/>
      <c r="RAC430" s="1420"/>
      <c r="RAD430" s="1420"/>
      <c r="RAE430" s="1420"/>
      <c r="RAF430" s="1420"/>
      <c r="RAG430" s="1420"/>
      <c r="RAH430" s="1420"/>
      <c r="RAI430" s="1420"/>
      <c r="RAJ430" s="1420"/>
      <c r="RAK430" s="1420"/>
      <c r="RAL430" s="1420"/>
      <c r="RAM430" s="1420"/>
      <c r="RAN430" s="1420"/>
      <c r="RAO430" s="1420"/>
      <c r="RAP430" s="1420"/>
      <c r="RAQ430" s="1420"/>
      <c r="RAR430" s="1420"/>
      <c r="RAS430" s="1420"/>
      <c r="RAT430" s="1420"/>
      <c r="RAU430" s="1420"/>
      <c r="RAV430" s="1420"/>
      <c r="RAW430" s="1420"/>
      <c r="RAX430" s="1420"/>
      <c r="RAY430" s="1420"/>
      <c r="RAZ430" s="1420"/>
      <c r="RBA430" s="1420"/>
      <c r="RBB430" s="1420"/>
      <c r="RBC430" s="1420"/>
      <c r="RBD430" s="1420"/>
      <c r="RBE430" s="1420"/>
      <c r="RBF430" s="1420"/>
      <c r="RBG430" s="1420"/>
      <c r="RBH430" s="1420"/>
      <c r="RBI430" s="1420"/>
      <c r="RBJ430" s="1420"/>
      <c r="RBK430" s="1420"/>
      <c r="RBL430" s="1420"/>
      <c r="RBM430" s="1420"/>
      <c r="RBN430" s="1420"/>
      <c r="RBO430" s="1420"/>
      <c r="RBP430" s="1420"/>
      <c r="RBQ430" s="1420"/>
      <c r="RBR430" s="1420"/>
      <c r="RBS430" s="1420"/>
      <c r="RBT430" s="1420"/>
      <c r="RBU430" s="1420"/>
      <c r="RBV430" s="1420"/>
      <c r="RBW430" s="1420"/>
      <c r="RBX430" s="1420"/>
      <c r="RBY430" s="1420"/>
      <c r="RBZ430" s="1420"/>
      <c r="RCA430" s="1420"/>
      <c r="RCB430" s="1420"/>
      <c r="RCC430" s="1420"/>
      <c r="RCD430" s="1420"/>
      <c r="RCE430" s="1420"/>
      <c r="RCF430" s="1420"/>
      <c r="RCG430" s="1420"/>
      <c r="RCH430" s="1420"/>
      <c r="RCI430" s="1420"/>
      <c r="RCJ430" s="1420"/>
      <c r="RCK430" s="1420"/>
      <c r="RCL430" s="1420"/>
      <c r="RCM430" s="1420"/>
      <c r="RCN430" s="1420"/>
      <c r="RCO430" s="1420"/>
      <c r="RCP430" s="1420"/>
      <c r="RCQ430" s="1420"/>
      <c r="RCR430" s="1420"/>
      <c r="RCS430" s="1420"/>
      <c r="RCT430" s="1420"/>
      <c r="RCU430" s="1420"/>
      <c r="RCV430" s="1420"/>
      <c r="RCW430" s="1420"/>
      <c r="RCX430" s="1420"/>
      <c r="RCY430" s="1420"/>
      <c r="RCZ430" s="1420"/>
      <c r="RDA430" s="1420"/>
      <c r="RDB430" s="1420"/>
      <c r="RDC430" s="1420"/>
      <c r="RDD430" s="1420"/>
      <c r="RDE430" s="1420"/>
      <c r="RDF430" s="1420"/>
      <c r="RDG430" s="1420"/>
      <c r="RDH430" s="1420"/>
      <c r="RDI430" s="1420"/>
      <c r="RDJ430" s="1420"/>
      <c r="RDK430" s="1420"/>
      <c r="RDL430" s="1420"/>
      <c r="RDM430" s="1420"/>
      <c r="RDN430" s="1420"/>
      <c r="RDO430" s="1420"/>
      <c r="RDP430" s="1420"/>
      <c r="RDQ430" s="1420"/>
      <c r="RDR430" s="1420"/>
      <c r="RDS430" s="1420"/>
      <c r="RDT430" s="1420"/>
      <c r="RDU430" s="1420"/>
      <c r="RDV430" s="1420"/>
      <c r="RDW430" s="1420"/>
      <c r="RDX430" s="1420"/>
      <c r="RDY430" s="1420"/>
      <c r="RDZ430" s="1420"/>
      <c r="REA430" s="1420"/>
      <c r="REB430" s="1420"/>
      <c r="REC430" s="1420"/>
      <c r="RED430" s="1420"/>
      <c r="REE430" s="1420"/>
      <c r="REF430" s="1420"/>
      <c r="REG430" s="1420"/>
      <c r="REH430" s="1420"/>
      <c r="REI430" s="1420"/>
      <c r="REJ430" s="1420"/>
      <c r="REK430" s="1420"/>
      <c r="REL430" s="1420"/>
      <c r="REM430" s="1420"/>
      <c r="REN430" s="1420"/>
      <c r="REO430" s="1420"/>
      <c r="REP430" s="1420"/>
      <c r="REQ430" s="1420"/>
      <c r="RER430" s="1420"/>
      <c r="RES430" s="1420"/>
      <c r="RET430" s="1420"/>
      <c r="REU430" s="1420"/>
      <c r="REV430" s="1420"/>
      <c r="REW430" s="1420"/>
      <c r="REX430" s="1420"/>
      <c r="REY430" s="1420"/>
      <c r="REZ430" s="1420"/>
      <c r="RFA430" s="1420"/>
      <c r="RFB430" s="1420"/>
      <c r="RFC430" s="1420"/>
      <c r="RFD430" s="1420"/>
      <c r="RFE430" s="1420"/>
      <c r="RFF430" s="1420"/>
      <c r="RFG430" s="1420"/>
      <c r="RFH430" s="1420"/>
      <c r="RFI430" s="1420"/>
      <c r="RFJ430" s="1420"/>
      <c r="RFK430" s="1420"/>
      <c r="RFL430" s="1420"/>
      <c r="RFM430" s="1420"/>
      <c r="RFN430" s="1420"/>
      <c r="RFO430" s="1420"/>
      <c r="RFP430" s="1420"/>
      <c r="RFQ430" s="1420"/>
      <c r="RFR430" s="1420"/>
      <c r="RFS430" s="1420"/>
      <c r="RFT430" s="1420"/>
      <c r="RFU430" s="1420"/>
      <c r="RFV430" s="1420"/>
      <c r="RFW430" s="1420"/>
      <c r="RFX430" s="1420"/>
      <c r="RFY430" s="1420"/>
      <c r="RFZ430" s="1420"/>
      <c r="RGA430" s="1420"/>
      <c r="RGB430" s="1420"/>
      <c r="RGC430" s="1420"/>
      <c r="RGD430" s="1420"/>
      <c r="RGE430" s="1420"/>
      <c r="RGF430" s="1420"/>
      <c r="RGG430" s="1420"/>
      <c r="RGH430" s="1420"/>
      <c r="RGI430" s="1420"/>
      <c r="RGJ430" s="1420"/>
      <c r="RGK430" s="1420"/>
      <c r="RGL430" s="1420"/>
      <c r="RGM430" s="1420"/>
      <c r="RGN430" s="1420"/>
      <c r="RGO430" s="1420"/>
      <c r="RGP430" s="1420"/>
      <c r="RGQ430" s="1420"/>
      <c r="RGR430" s="1420"/>
      <c r="RGS430" s="1420"/>
      <c r="RGT430" s="1420"/>
      <c r="RGU430" s="1420"/>
      <c r="RGV430" s="1420"/>
      <c r="RGW430" s="1420"/>
      <c r="RGX430" s="1420"/>
      <c r="RGY430" s="1420"/>
      <c r="RGZ430" s="1420"/>
      <c r="RHA430" s="1420"/>
      <c r="RHB430" s="1420"/>
      <c r="RHC430" s="1420"/>
      <c r="RHD430" s="1420"/>
      <c r="RHE430" s="1420"/>
      <c r="RHF430" s="1420"/>
      <c r="RHG430" s="1420"/>
      <c r="RHH430" s="1420"/>
      <c r="RHI430" s="1420"/>
      <c r="RHJ430" s="1420"/>
      <c r="RHK430" s="1420"/>
      <c r="RHL430" s="1420"/>
      <c r="RHM430" s="1420"/>
      <c r="RHN430" s="1420"/>
      <c r="RHO430" s="1420"/>
      <c r="RHP430" s="1420"/>
      <c r="RHQ430" s="1420"/>
      <c r="RHR430" s="1420"/>
      <c r="RHS430" s="1420"/>
      <c r="RHT430" s="1420"/>
      <c r="RHU430" s="1420"/>
      <c r="RHV430" s="1420"/>
      <c r="RHW430" s="1420"/>
      <c r="RHX430" s="1420"/>
      <c r="RHY430" s="1420"/>
      <c r="RHZ430" s="1420"/>
      <c r="RIA430" s="1420"/>
      <c r="RIB430" s="1420"/>
      <c r="RIC430" s="1420"/>
      <c r="RID430" s="1420"/>
      <c r="RIE430" s="1420"/>
      <c r="RIF430" s="1420"/>
      <c r="RIG430" s="1420"/>
      <c r="RIH430" s="1420"/>
      <c r="RII430" s="1420"/>
      <c r="RIJ430" s="1420"/>
      <c r="RIK430" s="1420"/>
      <c r="RIL430" s="1420"/>
      <c r="RIM430" s="1420"/>
      <c r="RIN430" s="1420"/>
      <c r="RIO430" s="1420"/>
      <c r="RIP430" s="1420"/>
      <c r="RIQ430" s="1420"/>
      <c r="RIR430" s="1420"/>
      <c r="RIS430" s="1420"/>
      <c r="RIT430" s="1420"/>
      <c r="RIU430" s="1420"/>
      <c r="RIV430" s="1420"/>
      <c r="RIW430" s="1420"/>
      <c r="RIX430" s="1420"/>
      <c r="RIY430" s="1420"/>
      <c r="RIZ430" s="1420"/>
      <c r="RJA430" s="1420"/>
      <c r="RJB430" s="1420"/>
      <c r="RJC430" s="1420"/>
      <c r="RJD430" s="1420"/>
      <c r="RJE430" s="1420"/>
      <c r="RJF430" s="1420"/>
      <c r="RJG430" s="1420"/>
      <c r="RJH430" s="1420"/>
      <c r="RJI430" s="1420"/>
      <c r="RJJ430" s="1420"/>
      <c r="RJK430" s="1420"/>
      <c r="RJL430" s="1420"/>
      <c r="RJM430" s="1420"/>
      <c r="RJN430" s="1420"/>
      <c r="RJO430" s="1420"/>
      <c r="RJP430" s="1420"/>
      <c r="RJQ430" s="1420"/>
      <c r="RJR430" s="1420"/>
      <c r="RJS430" s="1420"/>
      <c r="RJT430" s="1420"/>
      <c r="RJU430" s="1420"/>
      <c r="RJV430" s="1420"/>
      <c r="RJW430" s="1420"/>
      <c r="RJX430" s="1420"/>
      <c r="RJY430" s="1420"/>
      <c r="RJZ430" s="1420"/>
      <c r="RKA430" s="1420"/>
      <c r="RKB430" s="1420"/>
      <c r="RKC430" s="1420"/>
      <c r="RKD430" s="1420"/>
      <c r="RKE430" s="1420"/>
      <c r="RKF430" s="1420"/>
      <c r="RKG430" s="1420"/>
      <c r="RKH430" s="1420"/>
      <c r="RKI430" s="1420"/>
      <c r="RKJ430" s="1420"/>
      <c r="RKK430" s="1420"/>
      <c r="RKL430" s="1420"/>
      <c r="RKM430" s="1420"/>
      <c r="RKN430" s="1420"/>
      <c r="RKO430" s="1420"/>
      <c r="RKP430" s="1420"/>
      <c r="RKQ430" s="1420"/>
      <c r="RKR430" s="1420"/>
      <c r="RKS430" s="1420"/>
      <c r="RKT430" s="1420"/>
      <c r="RKU430" s="1420"/>
      <c r="RKV430" s="1420"/>
      <c r="RKW430" s="1420"/>
      <c r="RKX430" s="1420"/>
      <c r="RKY430" s="1420"/>
      <c r="RKZ430" s="1420"/>
      <c r="RLA430" s="1420"/>
      <c r="RLB430" s="1420"/>
      <c r="RLC430" s="1420"/>
      <c r="RLD430" s="1420"/>
      <c r="RLE430" s="1420"/>
      <c r="RLF430" s="1420"/>
      <c r="RLG430" s="1420"/>
      <c r="RLH430" s="1420"/>
      <c r="RLI430" s="1420"/>
      <c r="RLJ430" s="1420"/>
      <c r="RLK430" s="1420"/>
      <c r="RLL430" s="1420"/>
      <c r="RLM430" s="1420"/>
      <c r="RLN430" s="1420"/>
      <c r="RLO430" s="1420"/>
      <c r="RLP430" s="1420"/>
      <c r="RLQ430" s="1420"/>
      <c r="RLR430" s="1420"/>
      <c r="RLS430" s="1420"/>
      <c r="RLT430" s="1420"/>
      <c r="RLU430" s="1420"/>
      <c r="RLV430" s="1420"/>
      <c r="RLW430" s="1420"/>
      <c r="RLX430" s="1420"/>
      <c r="RLY430" s="1420"/>
      <c r="RLZ430" s="1420"/>
      <c r="RMA430" s="1420"/>
      <c r="RMB430" s="1420"/>
      <c r="RMC430" s="1420"/>
      <c r="RMD430" s="1420"/>
      <c r="RME430" s="1420"/>
      <c r="RMF430" s="1420"/>
      <c r="RMG430" s="1420"/>
      <c r="RMH430" s="1420"/>
      <c r="RMI430" s="1420"/>
      <c r="RMJ430" s="1420"/>
      <c r="RMK430" s="1420"/>
      <c r="RML430" s="1420"/>
      <c r="RMM430" s="1420"/>
      <c r="RMN430" s="1420"/>
      <c r="RMO430" s="1420"/>
      <c r="RMP430" s="1420"/>
      <c r="RMQ430" s="1420"/>
      <c r="RMR430" s="1420"/>
      <c r="RMS430" s="1420"/>
      <c r="RMT430" s="1420"/>
      <c r="RMU430" s="1420"/>
      <c r="RMV430" s="1420"/>
      <c r="RMW430" s="1420"/>
      <c r="RMX430" s="1420"/>
      <c r="RMY430" s="1420"/>
      <c r="RMZ430" s="1420"/>
      <c r="RNA430" s="1420"/>
      <c r="RNB430" s="1420"/>
      <c r="RNC430" s="1420"/>
      <c r="RND430" s="1420"/>
      <c r="RNE430" s="1420"/>
      <c r="RNF430" s="1420"/>
      <c r="RNG430" s="1420"/>
      <c r="RNH430" s="1420"/>
      <c r="RNI430" s="1420"/>
      <c r="RNJ430" s="1420"/>
      <c r="RNK430" s="1420"/>
      <c r="RNL430" s="1420"/>
      <c r="RNM430" s="1420"/>
      <c r="RNN430" s="1420"/>
      <c r="RNO430" s="1420"/>
      <c r="RNP430" s="1420"/>
      <c r="RNQ430" s="1420"/>
      <c r="RNR430" s="1420"/>
      <c r="RNS430" s="1420"/>
      <c r="RNT430" s="1420"/>
      <c r="RNU430" s="1420"/>
      <c r="RNV430" s="1420"/>
      <c r="RNW430" s="1420"/>
      <c r="RNX430" s="1420"/>
      <c r="RNY430" s="1420"/>
      <c r="RNZ430" s="1420"/>
      <c r="ROA430" s="1420"/>
      <c r="ROB430" s="1420"/>
      <c r="ROC430" s="1420"/>
      <c r="ROD430" s="1420"/>
      <c r="ROE430" s="1420"/>
      <c r="ROF430" s="1420"/>
      <c r="ROG430" s="1420"/>
      <c r="ROH430" s="1420"/>
      <c r="ROI430" s="1420"/>
      <c r="ROJ430" s="1420"/>
      <c r="ROK430" s="1420"/>
      <c r="ROL430" s="1420"/>
      <c r="ROM430" s="1420"/>
      <c r="RON430" s="1420"/>
      <c r="ROO430" s="1420"/>
      <c r="ROP430" s="1420"/>
      <c r="ROQ430" s="1420"/>
      <c r="ROR430" s="1420"/>
      <c r="ROS430" s="1420"/>
      <c r="ROT430" s="1420"/>
      <c r="ROU430" s="1420"/>
      <c r="ROV430" s="1420"/>
      <c r="ROW430" s="1420"/>
      <c r="ROX430" s="1420"/>
      <c r="ROY430" s="1420"/>
      <c r="ROZ430" s="1420"/>
      <c r="RPA430" s="1420"/>
      <c r="RPB430" s="1420"/>
      <c r="RPC430" s="1420"/>
      <c r="RPD430" s="1420"/>
      <c r="RPE430" s="1420"/>
      <c r="RPF430" s="1420"/>
      <c r="RPG430" s="1420"/>
      <c r="RPH430" s="1420"/>
      <c r="RPI430" s="1420"/>
      <c r="RPJ430" s="1420"/>
      <c r="RPK430" s="1420"/>
      <c r="RPL430" s="1420"/>
      <c r="RPM430" s="1420"/>
      <c r="RPN430" s="1420"/>
      <c r="RPO430" s="1420"/>
      <c r="RPP430" s="1420"/>
      <c r="RPQ430" s="1420"/>
      <c r="RPR430" s="1420"/>
      <c r="RPS430" s="1420"/>
      <c r="RPT430" s="1420"/>
      <c r="RPU430" s="1420"/>
      <c r="RPV430" s="1420"/>
      <c r="RPW430" s="1420"/>
      <c r="RPX430" s="1420"/>
      <c r="RPY430" s="1420"/>
      <c r="RPZ430" s="1420"/>
      <c r="RQA430" s="1420"/>
      <c r="RQB430" s="1420"/>
      <c r="RQC430" s="1420"/>
      <c r="RQD430" s="1420"/>
      <c r="RQE430" s="1420"/>
      <c r="RQF430" s="1420"/>
      <c r="RQG430" s="1420"/>
      <c r="RQH430" s="1420"/>
      <c r="RQI430" s="1420"/>
      <c r="RQJ430" s="1420"/>
      <c r="RQK430" s="1420"/>
      <c r="RQL430" s="1420"/>
      <c r="RQM430" s="1420"/>
      <c r="RQN430" s="1420"/>
      <c r="RQO430" s="1420"/>
      <c r="RQP430" s="1420"/>
      <c r="RQQ430" s="1420"/>
      <c r="RQR430" s="1420"/>
      <c r="RQS430" s="1420"/>
      <c r="RQT430" s="1420"/>
      <c r="RQU430" s="1420"/>
      <c r="RQV430" s="1420"/>
      <c r="RQW430" s="1420"/>
      <c r="RQX430" s="1420"/>
      <c r="RQY430" s="1420"/>
      <c r="RQZ430" s="1420"/>
      <c r="RRA430" s="1420"/>
      <c r="RRB430" s="1420"/>
      <c r="RRC430" s="1420"/>
      <c r="RRD430" s="1420"/>
      <c r="RRE430" s="1420"/>
      <c r="RRF430" s="1420"/>
      <c r="RRG430" s="1420"/>
      <c r="RRH430" s="1420"/>
      <c r="RRI430" s="1420"/>
      <c r="RRJ430" s="1420"/>
      <c r="RRK430" s="1420"/>
      <c r="RRL430" s="1420"/>
      <c r="RRM430" s="1420"/>
      <c r="RRN430" s="1420"/>
      <c r="RRO430" s="1420"/>
      <c r="RRP430" s="1420"/>
      <c r="RRQ430" s="1420"/>
      <c r="RRR430" s="1420"/>
      <c r="RRS430" s="1420"/>
      <c r="RRT430" s="1420"/>
      <c r="RRU430" s="1420"/>
      <c r="RRV430" s="1420"/>
      <c r="RRW430" s="1420"/>
      <c r="RRX430" s="1420"/>
      <c r="RRY430" s="1420"/>
      <c r="RRZ430" s="1420"/>
      <c r="RSA430" s="1420"/>
      <c r="RSB430" s="1420"/>
      <c r="RSC430" s="1420"/>
      <c r="RSD430" s="1420"/>
      <c r="RSE430" s="1420"/>
      <c r="RSF430" s="1420"/>
      <c r="RSG430" s="1420"/>
      <c r="RSH430" s="1420"/>
      <c r="RSI430" s="1420"/>
      <c r="RSJ430" s="1420"/>
      <c r="RSK430" s="1420"/>
      <c r="RSL430" s="1420"/>
      <c r="RSM430" s="1420"/>
      <c r="RSN430" s="1420"/>
      <c r="RSO430" s="1420"/>
      <c r="RSP430" s="1420"/>
      <c r="RSQ430" s="1420"/>
      <c r="RSR430" s="1420"/>
      <c r="RSS430" s="1420"/>
      <c r="RST430" s="1420"/>
      <c r="RSU430" s="1420"/>
      <c r="RSV430" s="1420"/>
      <c r="RSW430" s="1420"/>
      <c r="RSX430" s="1420"/>
      <c r="RSY430" s="1420"/>
      <c r="RSZ430" s="1420"/>
      <c r="RTA430" s="1420"/>
      <c r="RTB430" s="1420"/>
      <c r="RTC430" s="1420"/>
      <c r="RTD430" s="1420"/>
      <c r="RTE430" s="1420"/>
      <c r="RTF430" s="1420"/>
      <c r="RTG430" s="1420"/>
      <c r="RTH430" s="1420"/>
      <c r="RTI430" s="1420"/>
      <c r="RTJ430" s="1420"/>
      <c r="RTK430" s="1420"/>
      <c r="RTL430" s="1420"/>
      <c r="RTM430" s="1420"/>
      <c r="RTN430" s="1420"/>
      <c r="RTO430" s="1420"/>
      <c r="RTP430" s="1420"/>
      <c r="RTQ430" s="1420"/>
      <c r="RTR430" s="1420"/>
      <c r="RTS430" s="1420"/>
      <c r="RTT430" s="1420"/>
      <c r="RTU430" s="1420"/>
      <c r="RTV430" s="1420"/>
      <c r="RTW430" s="1420"/>
      <c r="RTX430" s="1420"/>
      <c r="RTY430" s="1420"/>
      <c r="RTZ430" s="1420"/>
      <c r="RUA430" s="1420"/>
      <c r="RUB430" s="1420"/>
      <c r="RUC430" s="1420"/>
      <c r="RUD430" s="1420"/>
      <c r="RUE430" s="1420"/>
      <c r="RUF430" s="1420"/>
      <c r="RUG430" s="1420"/>
      <c r="RUH430" s="1420"/>
      <c r="RUI430" s="1420"/>
      <c r="RUJ430" s="1420"/>
      <c r="RUK430" s="1420"/>
      <c r="RUL430" s="1420"/>
      <c r="RUM430" s="1420"/>
      <c r="RUN430" s="1420"/>
      <c r="RUO430" s="1420"/>
      <c r="RUP430" s="1420"/>
      <c r="RUQ430" s="1420"/>
      <c r="RUR430" s="1420"/>
      <c r="RUS430" s="1420"/>
      <c r="RUT430" s="1420"/>
      <c r="RUU430" s="1420"/>
      <c r="RUV430" s="1420"/>
      <c r="RUW430" s="1420"/>
      <c r="RUX430" s="1420"/>
      <c r="RUY430" s="1420"/>
      <c r="RUZ430" s="1420"/>
      <c r="RVA430" s="1420"/>
      <c r="RVB430" s="1420"/>
      <c r="RVC430" s="1420"/>
      <c r="RVD430" s="1420"/>
      <c r="RVE430" s="1420"/>
      <c r="RVF430" s="1420"/>
      <c r="RVG430" s="1420"/>
      <c r="RVH430" s="1420"/>
      <c r="RVI430" s="1420"/>
      <c r="RVJ430" s="1420"/>
      <c r="RVK430" s="1420"/>
      <c r="RVL430" s="1420"/>
      <c r="RVM430" s="1420"/>
      <c r="RVN430" s="1420"/>
      <c r="RVO430" s="1420"/>
      <c r="RVP430" s="1420"/>
      <c r="RVQ430" s="1420"/>
      <c r="RVR430" s="1420"/>
      <c r="RVS430" s="1420"/>
      <c r="RVT430" s="1420"/>
      <c r="RVU430" s="1420"/>
      <c r="RVV430" s="1420"/>
      <c r="RVW430" s="1420"/>
      <c r="RVX430" s="1420"/>
      <c r="RVY430" s="1420"/>
      <c r="RVZ430" s="1420"/>
      <c r="RWA430" s="1420"/>
      <c r="RWB430" s="1420"/>
      <c r="RWC430" s="1420"/>
      <c r="RWD430" s="1420"/>
      <c r="RWE430" s="1420"/>
      <c r="RWF430" s="1420"/>
      <c r="RWG430" s="1420"/>
      <c r="RWH430" s="1420"/>
      <c r="RWI430" s="1420"/>
      <c r="RWJ430" s="1420"/>
      <c r="RWK430" s="1420"/>
      <c r="RWL430" s="1420"/>
      <c r="RWM430" s="1420"/>
      <c r="RWN430" s="1420"/>
      <c r="RWO430" s="1420"/>
      <c r="RWP430" s="1420"/>
      <c r="RWQ430" s="1420"/>
      <c r="RWR430" s="1420"/>
      <c r="RWS430" s="1420"/>
      <c r="RWT430" s="1420"/>
      <c r="RWU430" s="1420"/>
      <c r="RWV430" s="1420"/>
      <c r="RWW430" s="1420"/>
      <c r="RWX430" s="1420"/>
      <c r="RWY430" s="1420"/>
      <c r="RWZ430" s="1420"/>
      <c r="RXA430" s="1420"/>
      <c r="RXB430" s="1420"/>
      <c r="RXC430" s="1420"/>
      <c r="RXD430" s="1420"/>
      <c r="RXE430" s="1420"/>
      <c r="RXF430" s="1420"/>
      <c r="RXG430" s="1420"/>
      <c r="RXH430" s="1420"/>
      <c r="RXI430" s="1420"/>
      <c r="RXJ430" s="1420"/>
      <c r="RXK430" s="1420"/>
      <c r="RXL430" s="1420"/>
      <c r="RXM430" s="1420"/>
      <c r="RXN430" s="1420"/>
      <c r="RXO430" s="1420"/>
      <c r="RXP430" s="1420"/>
      <c r="RXQ430" s="1420"/>
      <c r="RXR430" s="1420"/>
      <c r="RXS430" s="1420"/>
      <c r="RXT430" s="1420"/>
      <c r="RXU430" s="1420"/>
      <c r="RXV430" s="1420"/>
      <c r="RXW430" s="1420"/>
      <c r="RXX430" s="1420"/>
      <c r="RXY430" s="1420"/>
      <c r="RXZ430" s="1420"/>
      <c r="RYA430" s="1420"/>
      <c r="RYB430" s="1420"/>
      <c r="RYC430" s="1420"/>
      <c r="RYD430" s="1420"/>
      <c r="RYE430" s="1420"/>
      <c r="RYF430" s="1420"/>
      <c r="RYG430" s="1420"/>
      <c r="RYH430" s="1420"/>
      <c r="RYI430" s="1420"/>
      <c r="RYJ430" s="1420"/>
      <c r="RYK430" s="1420"/>
      <c r="RYL430" s="1420"/>
      <c r="RYM430" s="1420"/>
      <c r="RYN430" s="1420"/>
      <c r="RYO430" s="1420"/>
      <c r="RYP430" s="1420"/>
      <c r="RYQ430" s="1420"/>
      <c r="RYR430" s="1420"/>
      <c r="RYS430" s="1420"/>
      <c r="RYT430" s="1420"/>
      <c r="RYU430" s="1420"/>
      <c r="RYV430" s="1420"/>
      <c r="RYW430" s="1420"/>
      <c r="RYX430" s="1420"/>
      <c r="RYY430" s="1420"/>
      <c r="RYZ430" s="1420"/>
      <c r="RZA430" s="1420"/>
      <c r="RZB430" s="1420"/>
      <c r="RZC430" s="1420"/>
      <c r="RZD430" s="1420"/>
      <c r="RZE430" s="1420"/>
      <c r="RZF430" s="1420"/>
      <c r="RZG430" s="1420"/>
      <c r="RZH430" s="1420"/>
      <c r="RZI430" s="1420"/>
      <c r="RZJ430" s="1420"/>
      <c r="RZK430" s="1420"/>
      <c r="RZL430" s="1420"/>
      <c r="RZM430" s="1420"/>
      <c r="RZN430" s="1420"/>
      <c r="RZO430" s="1420"/>
      <c r="RZP430" s="1420"/>
      <c r="RZQ430" s="1420"/>
      <c r="RZR430" s="1420"/>
      <c r="RZS430" s="1420"/>
      <c r="RZT430" s="1420"/>
      <c r="RZU430" s="1420"/>
      <c r="RZV430" s="1420"/>
      <c r="RZW430" s="1420"/>
      <c r="RZX430" s="1420"/>
      <c r="RZY430" s="1420"/>
      <c r="RZZ430" s="1420"/>
      <c r="SAA430" s="1420"/>
      <c r="SAB430" s="1420"/>
      <c r="SAC430" s="1420"/>
      <c r="SAD430" s="1420"/>
      <c r="SAE430" s="1420"/>
      <c r="SAF430" s="1420"/>
      <c r="SAG430" s="1420"/>
      <c r="SAH430" s="1420"/>
      <c r="SAI430" s="1420"/>
      <c r="SAJ430" s="1420"/>
      <c r="SAK430" s="1420"/>
      <c r="SAL430" s="1420"/>
      <c r="SAM430" s="1420"/>
      <c r="SAN430" s="1420"/>
      <c r="SAO430" s="1420"/>
      <c r="SAP430" s="1420"/>
      <c r="SAQ430" s="1420"/>
      <c r="SAR430" s="1420"/>
      <c r="SAS430" s="1420"/>
      <c r="SAT430" s="1420"/>
      <c r="SAU430" s="1420"/>
      <c r="SAV430" s="1420"/>
      <c r="SAW430" s="1420"/>
      <c r="SAX430" s="1420"/>
      <c r="SAY430" s="1420"/>
      <c r="SAZ430" s="1420"/>
      <c r="SBA430" s="1420"/>
      <c r="SBB430" s="1420"/>
      <c r="SBC430" s="1420"/>
      <c r="SBD430" s="1420"/>
      <c r="SBE430" s="1420"/>
      <c r="SBF430" s="1420"/>
      <c r="SBG430" s="1420"/>
      <c r="SBH430" s="1420"/>
      <c r="SBI430" s="1420"/>
      <c r="SBJ430" s="1420"/>
      <c r="SBK430" s="1420"/>
      <c r="SBL430" s="1420"/>
      <c r="SBM430" s="1420"/>
      <c r="SBN430" s="1420"/>
      <c r="SBO430" s="1420"/>
      <c r="SBP430" s="1420"/>
      <c r="SBQ430" s="1420"/>
      <c r="SBR430" s="1420"/>
      <c r="SBS430" s="1420"/>
      <c r="SBT430" s="1420"/>
      <c r="SBU430" s="1420"/>
      <c r="SBV430" s="1420"/>
      <c r="SBW430" s="1420"/>
      <c r="SBX430" s="1420"/>
      <c r="SBY430" s="1420"/>
      <c r="SBZ430" s="1420"/>
      <c r="SCA430" s="1420"/>
      <c r="SCB430" s="1420"/>
      <c r="SCC430" s="1420"/>
      <c r="SCD430" s="1420"/>
      <c r="SCE430" s="1420"/>
      <c r="SCF430" s="1420"/>
      <c r="SCG430" s="1420"/>
      <c r="SCH430" s="1420"/>
      <c r="SCI430" s="1420"/>
      <c r="SCJ430" s="1420"/>
      <c r="SCK430" s="1420"/>
      <c r="SCL430" s="1420"/>
      <c r="SCM430" s="1420"/>
      <c r="SCN430" s="1420"/>
      <c r="SCO430" s="1420"/>
      <c r="SCP430" s="1420"/>
      <c r="SCQ430" s="1420"/>
      <c r="SCR430" s="1420"/>
      <c r="SCS430" s="1420"/>
      <c r="SCT430" s="1420"/>
      <c r="SCU430" s="1420"/>
      <c r="SCV430" s="1420"/>
      <c r="SCW430" s="1420"/>
      <c r="SCX430" s="1420"/>
      <c r="SCY430" s="1420"/>
      <c r="SCZ430" s="1420"/>
      <c r="SDA430" s="1420"/>
      <c r="SDB430" s="1420"/>
      <c r="SDC430" s="1420"/>
      <c r="SDD430" s="1420"/>
      <c r="SDE430" s="1420"/>
      <c r="SDF430" s="1420"/>
      <c r="SDG430" s="1420"/>
      <c r="SDH430" s="1420"/>
      <c r="SDI430" s="1420"/>
      <c r="SDJ430" s="1420"/>
      <c r="SDK430" s="1420"/>
      <c r="SDL430" s="1420"/>
      <c r="SDM430" s="1420"/>
      <c r="SDN430" s="1420"/>
      <c r="SDO430" s="1420"/>
      <c r="SDP430" s="1420"/>
      <c r="SDQ430" s="1420"/>
      <c r="SDR430" s="1420"/>
      <c r="SDS430" s="1420"/>
      <c r="SDT430" s="1420"/>
      <c r="SDU430" s="1420"/>
      <c r="SDV430" s="1420"/>
      <c r="SDW430" s="1420"/>
      <c r="SDX430" s="1420"/>
      <c r="SDY430" s="1420"/>
      <c r="SDZ430" s="1420"/>
      <c r="SEA430" s="1420"/>
      <c r="SEB430" s="1420"/>
      <c r="SEC430" s="1420"/>
      <c r="SED430" s="1420"/>
      <c r="SEE430" s="1420"/>
      <c r="SEF430" s="1420"/>
      <c r="SEG430" s="1420"/>
      <c r="SEH430" s="1420"/>
      <c r="SEI430" s="1420"/>
      <c r="SEJ430" s="1420"/>
      <c r="SEK430" s="1420"/>
      <c r="SEL430" s="1420"/>
      <c r="SEM430" s="1420"/>
      <c r="SEN430" s="1420"/>
      <c r="SEO430" s="1420"/>
      <c r="SEP430" s="1420"/>
      <c r="SEQ430" s="1420"/>
      <c r="SER430" s="1420"/>
      <c r="SES430" s="1420"/>
      <c r="SET430" s="1420"/>
      <c r="SEU430" s="1420"/>
      <c r="SEV430" s="1420"/>
      <c r="SEW430" s="1420"/>
      <c r="SEX430" s="1420"/>
      <c r="SEY430" s="1420"/>
      <c r="SEZ430" s="1420"/>
      <c r="SFA430" s="1420"/>
      <c r="SFB430" s="1420"/>
      <c r="SFC430" s="1420"/>
      <c r="SFD430" s="1420"/>
      <c r="SFE430" s="1420"/>
      <c r="SFF430" s="1420"/>
      <c r="SFG430" s="1420"/>
      <c r="SFH430" s="1420"/>
      <c r="SFI430" s="1420"/>
      <c r="SFJ430" s="1420"/>
      <c r="SFK430" s="1420"/>
      <c r="SFL430" s="1420"/>
      <c r="SFM430" s="1420"/>
      <c r="SFN430" s="1420"/>
      <c r="SFO430" s="1420"/>
      <c r="SFP430" s="1420"/>
      <c r="SFQ430" s="1420"/>
      <c r="SFR430" s="1420"/>
      <c r="SFS430" s="1420"/>
      <c r="SFT430" s="1420"/>
      <c r="SFU430" s="1420"/>
      <c r="SFV430" s="1420"/>
      <c r="SFW430" s="1420"/>
      <c r="SFX430" s="1420"/>
      <c r="SFY430" s="1420"/>
      <c r="SFZ430" s="1420"/>
      <c r="SGA430" s="1420"/>
      <c r="SGB430" s="1420"/>
      <c r="SGC430" s="1420"/>
      <c r="SGD430" s="1420"/>
      <c r="SGE430" s="1420"/>
      <c r="SGF430" s="1420"/>
      <c r="SGG430" s="1420"/>
      <c r="SGH430" s="1420"/>
      <c r="SGI430" s="1420"/>
      <c r="SGJ430" s="1420"/>
      <c r="SGK430" s="1420"/>
      <c r="SGL430" s="1420"/>
      <c r="SGM430" s="1420"/>
      <c r="SGN430" s="1420"/>
      <c r="SGO430" s="1420"/>
      <c r="SGP430" s="1420"/>
      <c r="SGQ430" s="1420"/>
      <c r="SGR430" s="1420"/>
      <c r="SGS430" s="1420"/>
      <c r="SGT430" s="1420"/>
      <c r="SGU430" s="1420"/>
      <c r="SGV430" s="1420"/>
      <c r="SGW430" s="1420"/>
      <c r="SGX430" s="1420"/>
      <c r="SGY430" s="1420"/>
      <c r="SGZ430" s="1420"/>
      <c r="SHA430" s="1420"/>
      <c r="SHB430" s="1420"/>
      <c r="SHC430" s="1420"/>
      <c r="SHD430" s="1420"/>
      <c r="SHE430" s="1420"/>
      <c r="SHF430" s="1420"/>
      <c r="SHG430" s="1420"/>
      <c r="SHH430" s="1420"/>
      <c r="SHI430" s="1420"/>
      <c r="SHJ430" s="1420"/>
      <c r="SHK430" s="1420"/>
      <c r="SHL430" s="1420"/>
      <c r="SHM430" s="1420"/>
      <c r="SHN430" s="1420"/>
      <c r="SHO430" s="1420"/>
      <c r="SHP430" s="1420"/>
      <c r="SHQ430" s="1420"/>
      <c r="SHR430" s="1420"/>
      <c r="SHS430" s="1420"/>
      <c r="SHT430" s="1420"/>
      <c r="SHU430" s="1420"/>
      <c r="SHV430" s="1420"/>
      <c r="SHW430" s="1420"/>
      <c r="SHX430" s="1420"/>
      <c r="SHY430" s="1420"/>
      <c r="SHZ430" s="1420"/>
      <c r="SIA430" s="1420"/>
      <c r="SIB430" s="1420"/>
      <c r="SIC430" s="1420"/>
      <c r="SID430" s="1420"/>
      <c r="SIE430" s="1420"/>
      <c r="SIF430" s="1420"/>
      <c r="SIG430" s="1420"/>
      <c r="SIH430" s="1420"/>
      <c r="SII430" s="1420"/>
      <c r="SIJ430" s="1420"/>
      <c r="SIK430" s="1420"/>
      <c r="SIL430" s="1420"/>
      <c r="SIM430" s="1420"/>
      <c r="SIN430" s="1420"/>
      <c r="SIO430" s="1420"/>
      <c r="SIP430" s="1420"/>
      <c r="SIQ430" s="1420"/>
      <c r="SIR430" s="1420"/>
      <c r="SIS430" s="1420"/>
      <c r="SIT430" s="1420"/>
      <c r="SIU430" s="1420"/>
      <c r="SIV430" s="1420"/>
      <c r="SIW430" s="1420"/>
      <c r="SIX430" s="1420"/>
      <c r="SIY430" s="1420"/>
      <c r="SIZ430" s="1420"/>
      <c r="SJA430" s="1420"/>
      <c r="SJB430" s="1420"/>
      <c r="SJC430" s="1420"/>
      <c r="SJD430" s="1420"/>
      <c r="SJE430" s="1420"/>
      <c r="SJF430" s="1420"/>
      <c r="SJG430" s="1420"/>
      <c r="SJH430" s="1420"/>
      <c r="SJI430" s="1420"/>
      <c r="SJJ430" s="1420"/>
      <c r="SJK430" s="1420"/>
      <c r="SJL430" s="1420"/>
      <c r="SJM430" s="1420"/>
      <c r="SJN430" s="1420"/>
      <c r="SJO430" s="1420"/>
      <c r="SJP430" s="1420"/>
      <c r="SJQ430" s="1420"/>
      <c r="SJR430" s="1420"/>
      <c r="SJS430" s="1420"/>
      <c r="SJT430" s="1420"/>
      <c r="SJU430" s="1420"/>
      <c r="SJV430" s="1420"/>
      <c r="SJW430" s="1420"/>
      <c r="SJX430" s="1420"/>
      <c r="SJY430" s="1420"/>
      <c r="SJZ430" s="1420"/>
      <c r="SKA430" s="1420"/>
      <c r="SKB430" s="1420"/>
      <c r="SKC430" s="1420"/>
      <c r="SKD430" s="1420"/>
      <c r="SKE430" s="1420"/>
      <c r="SKF430" s="1420"/>
      <c r="SKG430" s="1420"/>
      <c r="SKH430" s="1420"/>
      <c r="SKI430" s="1420"/>
      <c r="SKJ430" s="1420"/>
      <c r="SKK430" s="1420"/>
      <c r="SKL430" s="1420"/>
      <c r="SKM430" s="1420"/>
      <c r="SKN430" s="1420"/>
      <c r="SKO430" s="1420"/>
      <c r="SKP430" s="1420"/>
      <c r="SKQ430" s="1420"/>
      <c r="SKR430" s="1420"/>
      <c r="SKS430" s="1420"/>
      <c r="SKT430" s="1420"/>
      <c r="SKU430" s="1420"/>
      <c r="SKV430" s="1420"/>
      <c r="SKW430" s="1420"/>
      <c r="SKX430" s="1420"/>
      <c r="SKY430" s="1420"/>
      <c r="SKZ430" s="1420"/>
      <c r="SLA430" s="1420"/>
      <c r="SLB430" s="1420"/>
      <c r="SLC430" s="1420"/>
      <c r="SLD430" s="1420"/>
      <c r="SLE430" s="1420"/>
      <c r="SLF430" s="1420"/>
      <c r="SLG430" s="1420"/>
      <c r="SLH430" s="1420"/>
      <c r="SLI430" s="1420"/>
      <c r="SLJ430" s="1420"/>
      <c r="SLK430" s="1420"/>
      <c r="SLL430" s="1420"/>
      <c r="SLM430" s="1420"/>
      <c r="SLN430" s="1420"/>
      <c r="SLO430" s="1420"/>
      <c r="SLP430" s="1420"/>
      <c r="SLQ430" s="1420"/>
      <c r="SLR430" s="1420"/>
      <c r="SLS430" s="1420"/>
      <c r="SLT430" s="1420"/>
      <c r="SLU430" s="1420"/>
      <c r="SLV430" s="1420"/>
      <c r="SLW430" s="1420"/>
      <c r="SLX430" s="1420"/>
      <c r="SLY430" s="1420"/>
      <c r="SLZ430" s="1420"/>
      <c r="SMA430" s="1420"/>
      <c r="SMB430" s="1420"/>
      <c r="SMC430" s="1420"/>
      <c r="SMD430" s="1420"/>
      <c r="SME430" s="1420"/>
      <c r="SMF430" s="1420"/>
      <c r="SMG430" s="1420"/>
      <c r="SMH430" s="1420"/>
      <c r="SMI430" s="1420"/>
      <c r="SMJ430" s="1420"/>
      <c r="SMK430" s="1420"/>
      <c r="SML430" s="1420"/>
      <c r="SMM430" s="1420"/>
      <c r="SMN430" s="1420"/>
      <c r="SMO430" s="1420"/>
      <c r="SMP430" s="1420"/>
      <c r="SMQ430" s="1420"/>
      <c r="SMR430" s="1420"/>
      <c r="SMS430" s="1420"/>
      <c r="SMT430" s="1420"/>
      <c r="SMU430" s="1420"/>
      <c r="SMV430" s="1420"/>
      <c r="SMW430" s="1420"/>
      <c r="SMX430" s="1420"/>
      <c r="SMY430" s="1420"/>
      <c r="SMZ430" s="1420"/>
      <c r="SNA430" s="1420"/>
      <c r="SNB430" s="1420"/>
      <c r="SNC430" s="1420"/>
      <c r="SND430" s="1420"/>
      <c r="SNE430" s="1420"/>
      <c r="SNF430" s="1420"/>
      <c r="SNG430" s="1420"/>
      <c r="SNH430" s="1420"/>
      <c r="SNI430" s="1420"/>
      <c r="SNJ430" s="1420"/>
      <c r="SNK430" s="1420"/>
      <c r="SNL430" s="1420"/>
      <c r="SNM430" s="1420"/>
      <c r="SNN430" s="1420"/>
      <c r="SNO430" s="1420"/>
      <c r="SNP430" s="1420"/>
      <c r="SNQ430" s="1420"/>
      <c r="SNR430" s="1420"/>
      <c r="SNS430" s="1420"/>
      <c r="SNT430" s="1420"/>
      <c r="SNU430" s="1420"/>
      <c r="SNV430" s="1420"/>
      <c r="SNW430" s="1420"/>
      <c r="SNX430" s="1420"/>
      <c r="SNY430" s="1420"/>
      <c r="SNZ430" s="1420"/>
      <c r="SOA430" s="1420"/>
      <c r="SOB430" s="1420"/>
      <c r="SOC430" s="1420"/>
      <c r="SOD430" s="1420"/>
      <c r="SOE430" s="1420"/>
      <c r="SOF430" s="1420"/>
      <c r="SOG430" s="1420"/>
      <c r="SOH430" s="1420"/>
      <c r="SOI430" s="1420"/>
      <c r="SOJ430" s="1420"/>
      <c r="SOK430" s="1420"/>
      <c r="SOL430" s="1420"/>
      <c r="SOM430" s="1420"/>
      <c r="SON430" s="1420"/>
      <c r="SOO430" s="1420"/>
      <c r="SOP430" s="1420"/>
      <c r="SOQ430" s="1420"/>
      <c r="SOR430" s="1420"/>
      <c r="SOS430" s="1420"/>
      <c r="SOT430" s="1420"/>
      <c r="SOU430" s="1420"/>
      <c r="SOV430" s="1420"/>
      <c r="SOW430" s="1420"/>
      <c r="SOX430" s="1420"/>
      <c r="SOY430" s="1420"/>
      <c r="SOZ430" s="1420"/>
      <c r="SPA430" s="1420"/>
      <c r="SPB430" s="1420"/>
      <c r="SPC430" s="1420"/>
      <c r="SPD430" s="1420"/>
      <c r="SPE430" s="1420"/>
      <c r="SPF430" s="1420"/>
      <c r="SPG430" s="1420"/>
      <c r="SPH430" s="1420"/>
      <c r="SPI430" s="1420"/>
      <c r="SPJ430" s="1420"/>
      <c r="SPK430" s="1420"/>
      <c r="SPL430" s="1420"/>
      <c r="SPM430" s="1420"/>
      <c r="SPN430" s="1420"/>
      <c r="SPO430" s="1420"/>
      <c r="SPP430" s="1420"/>
      <c r="SPQ430" s="1420"/>
      <c r="SPR430" s="1420"/>
      <c r="SPS430" s="1420"/>
      <c r="SPT430" s="1420"/>
      <c r="SPU430" s="1420"/>
      <c r="SPV430" s="1420"/>
      <c r="SPW430" s="1420"/>
      <c r="SPX430" s="1420"/>
      <c r="SPY430" s="1420"/>
      <c r="SPZ430" s="1420"/>
      <c r="SQA430" s="1420"/>
      <c r="SQB430" s="1420"/>
      <c r="SQC430" s="1420"/>
      <c r="SQD430" s="1420"/>
      <c r="SQE430" s="1420"/>
      <c r="SQF430" s="1420"/>
      <c r="SQG430" s="1420"/>
      <c r="SQH430" s="1420"/>
      <c r="SQI430" s="1420"/>
      <c r="SQJ430" s="1420"/>
      <c r="SQK430" s="1420"/>
      <c r="SQL430" s="1420"/>
      <c r="SQM430" s="1420"/>
      <c r="SQN430" s="1420"/>
      <c r="SQO430" s="1420"/>
      <c r="SQP430" s="1420"/>
      <c r="SQQ430" s="1420"/>
      <c r="SQR430" s="1420"/>
      <c r="SQS430" s="1420"/>
      <c r="SQT430" s="1420"/>
      <c r="SQU430" s="1420"/>
      <c r="SQV430" s="1420"/>
      <c r="SQW430" s="1420"/>
      <c r="SQX430" s="1420"/>
      <c r="SQY430" s="1420"/>
      <c r="SQZ430" s="1420"/>
      <c r="SRA430" s="1420"/>
      <c r="SRB430" s="1420"/>
      <c r="SRC430" s="1420"/>
      <c r="SRD430" s="1420"/>
      <c r="SRE430" s="1420"/>
      <c r="SRF430" s="1420"/>
      <c r="SRG430" s="1420"/>
      <c r="SRH430" s="1420"/>
      <c r="SRI430" s="1420"/>
      <c r="SRJ430" s="1420"/>
      <c r="SRK430" s="1420"/>
      <c r="SRL430" s="1420"/>
      <c r="SRM430" s="1420"/>
      <c r="SRN430" s="1420"/>
      <c r="SRO430" s="1420"/>
      <c r="SRP430" s="1420"/>
      <c r="SRQ430" s="1420"/>
      <c r="SRR430" s="1420"/>
      <c r="SRS430" s="1420"/>
      <c r="SRT430" s="1420"/>
      <c r="SRU430" s="1420"/>
      <c r="SRV430" s="1420"/>
      <c r="SRW430" s="1420"/>
      <c r="SRX430" s="1420"/>
      <c r="SRY430" s="1420"/>
      <c r="SRZ430" s="1420"/>
      <c r="SSA430" s="1420"/>
      <c r="SSB430" s="1420"/>
      <c r="SSC430" s="1420"/>
      <c r="SSD430" s="1420"/>
      <c r="SSE430" s="1420"/>
      <c r="SSF430" s="1420"/>
      <c r="SSG430" s="1420"/>
      <c r="SSH430" s="1420"/>
      <c r="SSI430" s="1420"/>
      <c r="SSJ430" s="1420"/>
      <c r="SSK430" s="1420"/>
      <c r="SSL430" s="1420"/>
      <c r="SSM430" s="1420"/>
      <c r="SSN430" s="1420"/>
      <c r="SSO430" s="1420"/>
      <c r="SSP430" s="1420"/>
      <c r="SSQ430" s="1420"/>
      <c r="SSR430" s="1420"/>
      <c r="SSS430" s="1420"/>
      <c r="SST430" s="1420"/>
      <c r="SSU430" s="1420"/>
      <c r="SSV430" s="1420"/>
      <c r="SSW430" s="1420"/>
      <c r="SSX430" s="1420"/>
      <c r="SSY430" s="1420"/>
      <c r="SSZ430" s="1420"/>
      <c r="STA430" s="1420"/>
      <c r="STB430" s="1420"/>
      <c r="STC430" s="1420"/>
      <c r="STD430" s="1420"/>
      <c r="STE430" s="1420"/>
      <c r="STF430" s="1420"/>
      <c r="STG430" s="1420"/>
      <c r="STH430" s="1420"/>
      <c r="STI430" s="1420"/>
      <c r="STJ430" s="1420"/>
      <c r="STK430" s="1420"/>
      <c r="STL430" s="1420"/>
      <c r="STM430" s="1420"/>
      <c r="STN430" s="1420"/>
      <c r="STO430" s="1420"/>
      <c r="STP430" s="1420"/>
      <c r="STQ430" s="1420"/>
      <c r="STR430" s="1420"/>
      <c r="STS430" s="1420"/>
      <c r="STT430" s="1420"/>
      <c r="STU430" s="1420"/>
      <c r="STV430" s="1420"/>
      <c r="STW430" s="1420"/>
      <c r="STX430" s="1420"/>
      <c r="STY430" s="1420"/>
      <c r="STZ430" s="1420"/>
      <c r="SUA430" s="1420"/>
      <c r="SUB430" s="1420"/>
      <c r="SUC430" s="1420"/>
      <c r="SUD430" s="1420"/>
      <c r="SUE430" s="1420"/>
      <c r="SUF430" s="1420"/>
      <c r="SUG430" s="1420"/>
      <c r="SUH430" s="1420"/>
      <c r="SUI430" s="1420"/>
      <c r="SUJ430" s="1420"/>
      <c r="SUK430" s="1420"/>
      <c r="SUL430" s="1420"/>
      <c r="SUM430" s="1420"/>
      <c r="SUN430" s="1420"/>
      <c r="SUO430" s="1420"/>
      <c r="SUP430" s="1420"/>
      <c r="SUQ430" s="1420"/>
      <c r="SUR430" s="1420"/>
      <c r="SUS430" s="1420"/>
      <c r="SUT430" s="1420"/>
      <c r="SUU430" s="1420"/>
      <c r="SUV430" s="1420"/>
      <c r="SUW430" s="1420"/>
      <c r="SUX430" s="1420"/>
      <c r="SUY430" s="1420"/>
      <c r="SUZ430" s="1420"/>
      <c r="SVA430" s="1420"/>
      <c r="SVB430" s="1420"/>
      <c r="SVC430" s="1420"/>
      <c r="SVD430" s="1420"/>
      <c r="SVE430" s="1420"/>
      <c r="SVF430" s="1420"/>
      <c r="SVG430" s="1420"/>
      <c r="SVH430" s="1420"/>
      <c r="SVI430" s="1420"/>
      <c r="SVJ430" s="1420"/>
      <c r="SVK430" s="1420"/>
      <c r="SVL430" s="1420"/>
      <c r="SVM430" s="1420"/>
      <c r="SVN430" s="1420"/>
      <c r="SVO430" s="1420"/>
      <c r="SVP430" s="1420"/>
      <c r="SVQ430" s="1420"/>
      <c r="SVR430" s="1420"/>
      <c r="SVS430" s="1420"/>
      <c r="SVT430" s="1420"/>
      <c r="SVU430" s="1420"/>
      <c r="SVV430" s="1420"/>
      <c r="SVW430" s="1420"/>
      <c r="SVX430" s="1420"/>
      <c r="SVY430" s="1420"/>
      <c r="SVZ430" s="1420"/>
      <c r="SWA430" s="1420"/>
      <c r="SWB430" s="1420"/>
      <c r="SWC430" s="1420"/>
      <c r="SWD430" s="1420"/>
      <c r="SWE430" s="1420"/>
      <c r="SWF430" s="1420"/>
      <c r="SWG430" s="1420"/>
      <c r="SWH430" s="1420"/>
      <c r="SWI430" s="1420"/>
      <c r="SWJ430" s="1420"/>
      <c r="SWK430" s="1420"/>
      <c r="SWL430" s="1420"/>
      <c r="SWM430" s="1420"/>
      <c r="SWN430" s="1420"/>
      <c r="SWO430" s="1420"/>
      <c r="SWP430" s="1420"/>
      <c r="SWQ430" s="1420"/>
      <c r="SWR430" s="1420"/>
      <c r="SWS430" s="1420"/>
      <c r="SWT430" s="1420"/>
      <c r="SWU430" s="1420"/>
      <c r="SWV430" s="1420"/>
      <c r="SWW430" s="1420"/>
      <c r="SWX430" s="1420"/>
      <c r="SWY430" s="1420"/>
      <c r="SWZ430" s="1420"/>
      <c r="SXA430" s="1420"/>
      <c r="SXB430" s="1420"/>
      <c r="SXC430" s="1420"/>
      <c r="SXD430" s="1420"/>
      <c r="SXE430" s="1420"/>
      <c r="SXF430" s="1420"/>
      <c r="SXG430" s="1420"/>
      <c r="SXH430" s="1420"/>
      <c r="SXI430" s="1420"/>
      <c r="SXJ430" s="1420"/>
      <c r="SXK430" s="1420"/>
      <c r="SXL430" s="1420"/>
      <c r="SXM430" s="1420"/>
      <c r="SXN430" s="1420"/>
      <c r="SXO430" s="1420"/>
      <c r="SXP430" s="1420"/>
      <c r="SXQ430" s="1420"/>
      <c r="SXR430" s="1420"/>
      <c r="SXS430" s="1420"/>
      <c r="SXT430" s="1420"/>
      <c r="SXU430" s="1420"/>
      <c r="SXV430" s="1420"/>
      <c r="SXW430" s="1420"/>
      <c r="SXX430" s="1420"/>
      <c r="SXY430" s="1420"/>
      <c r="SXZ430" s="1420"/>
      <c r="SYA430" s="1420"/>
      <c r="SYB430" s="1420"/>
      <c r="SYC430" s="1420"/>
      <c r="SYD430" s="1420"/>
      <c r="SYE430" s="1420"/>
      <c r="SYF430" s="1420"/>
      <c r="SYG430" s="1420"/>
      <c r="SYH430" s="1420"/>
      <c r="SYI430" s="1420"/>
      <c r="SYJ430" s="1420"/>
      <c r="SYK430" s="1420"/>
      <c r="SYL430" s="1420"/>
      <c r="SYM430" s="1420"/>
      <c r="SYN430" s="1420"/>
      <c r="SYO430" s="1420"/>
      <c r="SYP430" s="1420"/>
      <c r="SYQ430" s="1420"/>
      <c r="SYR430" s="1420"/>
      <c r="SYS430" s="1420"/>
      <c r="SYT430" s="1420"/>
      <c r="SYU430" s="1420"/>
      <c r="SYV430" s="1420"/>
      <c r="SYW430" s="1420"/>
      <c r="SYX430" s="1420"/>
      <c r="SYY430" s="1420"/>
      <c r="SYZ430" s="1420"/>
      <c r="SZA430" s="1420"/>
      <c r="SZB430" s="1420"/>
      <c r="SZC430" s="1420"/>
      <c r="SZD430" s="1420"/>
      <c r="SZE430" s="1420"/>
      <c r="SZF430" s="1420"/>
      <c r="SZG430" s="1420"/>
      <c r="SZH430" s="1420"/>
      <c r="SZI430" s="1420"/>
      <c r="SZJ430" s="1420"/>
      <c r="SZK430" s="1420"/>
      <c r="SZL430" s="1420"/>
      <c r="SZM430" s="1420"/>
      <c r="SZN430" s="1420"/>
      <c r="SZO430" s="1420"/>
      <c r="SZP430" s="1420"/>
      <c r="SZQ430" s="1420"/>
      <c r="SZR430" s="1420"/>
      <c r="SZS430" s="1420"/>
      <c r="SZT430" s="1420"/>
      <c r="SZU430" s="1420"/>
      <c r="SZV430" s="1420"/>
      <c r="SZW430" s="1420"/>
      <c r="SZX430" s="1420"/>
      <c r="SZY430" s="1420"/>
      <c r="SZZ430" s="1420"/>
      <c r="TAA430" s="1420"/>
      <c r="TAB430" s="1420"/>
      <c r="TAC430" s="1420"/>
      <c r="TAD430" s="1420"/>
      <c r="TAE430" s="1420"/>
      <c r="TAF430" s="1420"/>
      <c r="TAG430" s="1420"/>
      <c r="TAH430" s="1420"/>
      <c r="TAI430" s="1420"/>
      <c r="TAJ430" s="1420"/>
      <c r="TAK430" s="1420"/>
      <c r="TAL430" s="1420"/>
      <c r="TAM430" s="1420"/>
      <c r="TAN430" s="1420"/>
      <c r="TAO430" s="1420"/>
      <c r="TAP430" s="1420"/>
      <c r="TAQ430" s="1420"/>
      <c r="TAR430" s="1420"/>
      <c r="TAS430" s="1420"/>
      <c r="TAT430" s="1420"/>
      <c r="TAU430" s="1420"/>
      <c r="TAV430" s="1420"/>
      <c r="TAW430" s="1420"/>
      <c r="TAX430" s="1420"/>
      <c r="TAY430" s="1420"/>
      <c r="TAZ430" s="1420"/>
      <c r="TBA430" s="1420"/>
      <c r="TBB430" s="1420"/>
      <c r="TBC430" s="1420"/>
      <c r="TBD430" s="1420"/>
      <c r="TBE430" s="1420"/>
      <c r="TBF430" s="1420"/>
      <c r="TBG430" s="1420"/>
      <c r="TBH430" s="1420"/>
      <c r="TBI430" s="1420"/>
      <c r="TBJ430" s="1420"/>
      <c r="TBK430" s="1420"/>
      <c r="TBL430" s="1420"/>
      <c r="TBM430" s="1420"/>
      <c r="TBN430" s="1420"/>
      <c r="TBO430" s="1420"/>
      <c r="TBP430" s="1420"/>
      <c r="TBQ430" s="1420"/>
      <c r="TBR430" s="1420"/>
      <c r="TBS430" s="1420"/>
      <c r="TBT430" s="1420"/>
      <c r="TBU430" s="1420"/>
      <c r="TBV430" s="1420"/>
      <c r="TBW430" s="1420"/>
      <c r="TBX430" s="1420"/>
      <c r="TBY430" s="1420"/>
      <c r="TBZ430" s="1420"/>
      <c r="TCA430" s="1420"/>
      <c r="TCB430" s="1420"/>
      <c r="TCC430" s="1420"/>
      <c r="TCD430" s="1420"/>
      <c r="TCE430" s="1420"/>
      <c r="TCF430" s="1420"/>
      <c r="TCG430" s="1420"/>
      <c r="TCH430" s="1420"/>
      <c r="TCI430" s="1420"/>
      <c r="TCJ430" s="1420"/>
      <c r="TCK430" s="1420"/>
      <c r="TCL430" s="1420"/>
      <c r="TCM430" s="1420"/>
      <c r="TCN430" s="1420"/>
      <c r="TCO430" s="1420"/>
      <c r="TCP430" s="1420"/>
      <c r="TCQ430" s="1420"/>
      <c r="TCR430" s="1420"/>
      <c r="TCS430" s="1420"/>
      <c r="TCT430" s="1420"/>
      <c r="TCU430" s="1420"/>
      <c r="TCV430" s="1420"/>
      <c r="TCW430" s="1420"/>
      <c r="TCX430" s="1420"/>
      <c r="TCY430" s="1420"/>
      <c r="TCZ430" s="1420"/>
      <c r="TDA430" s="1420"/>
      <c r="TDB430" s="1420"/>
      <c r="TDC430" s="1420"/>
      <c r="TDD430" s="1420"/>
      <c r="TDE430" s="1420"/>
      <c r="TDF430" s="1420"/>
      <c r="TDG430" s="1420"/>
      <c r="TDH430" s="1420"/>
      <c r="TDI430" s="1420"/>
      <c r="TDJ430" s="1420"/>
      <c r="TDK430" s="1420"/>
      <c r="TDL430" s="1420"/>
      <c r="TDM430" s="1420"/>
      <c r="TDN430" s="1420"/>
      <c r="TDO430" s="1420"/>
      <c r="TDP430" s="1420"/>
      <c r="TDQ430" s="1420"/>
      <c r="TDR430" s="1420"/>
      <c r="TDS430" s="1420"/>
      <c r="TDT430" s="1420"/>
      <c r="TDU430" s="1420"/>
      <c r="TDV430" s="1420"/>
      <c r="TDW430" s="1420"/>
      <c r="TDX430" s="1420"/>
      <c r="TDY430" s="1420"/>
      <c r="TDZ430" s="1420"/>
      <c r="TEA430" s="1420"/>
      <c r="TEB430" s="1420"/>
      <c r="TEC430" s="1420"/>
      <c r="TED430" s="1420"/>
      <c r="TEE430" s="1420"/>
      <c r="TEF430" s="1420"/>
      <c r="TEG430" s="1420"/>
      <c r="TEH430" s="1420"/>
      <c r="TEI430" s="1420"/>
      <c r="TEJ430" s="1420"/>
      <c r="TEK430" s="1420"/>
      <c r="TEL430" s="1420"/>
      <c r="TEM430" s="1420"/>
      <c r="TEN430" s="1420"/>
      <c r="TEO430" s="1420"/>
      <c r="TEP430" s="1420"/>
      <c r="TEQ430" s="1420"/>
      <c r="TER430" s="1420"/>
      <c r="TES430" s="1420"/>
      <c r="TET430" s="1420"/>
      <c r="TEU430" s="1420"/>
      <c r="TEV430" s="1420"/>
      <c r="TEW430" s="1420"/>
      <c r="TEX430" s="1420"/>
      <c r="TEY430" s="1420"/>
      <c r="TEZ430" s="1420"/>
      <c r="TFA430" s="1420"/>
      <c r="TFB430" s="1420"/>
      <c r="TFC430" s="1420"/>
      <c r="TFD430" s="1420"/>
      <c r="TFE430" s="1420"/>
      <c r="TFF430" s="1420"/>
      <c r="TFG430" s="1420"/>
      <c r="TFH430" s="1420"/>
      <c r="TFI430" s="1420"/>
      <c r="TFJ430" s="1420"/>
      <c r="TFK430" s="1420"/>
      <c r="TFL430" s="1420"/>
      <c r="TFM430" s="1420"/>
      <c r="TFN430" s="1420"/>
      <c r="TFO430" s="1420"/>
      <c r="TFP430" s="1420"/>
      <c r="TFQ430" s="1420"/>
      <c r="TFR430" s="1420"/>
      <c r="TFS430" s="1420"/>
      <c r="TFT430" s="1420"/>
      <c r="TFU430" s="1420"/>
      <c r="TFV430" s="1420"/>
      <c r="TFW430" s="1420"/>
      <c r="TFX430" s="1420"/>
      <c r="TFY430" s="1420"/>
      <c r="TFZ430" s="1420"/>
      <c r="TGA430" s="1420"/>
      <c r="TGB430" s="1420"/>
      <c r="TGC430" s="1420"/>
      <c r="TGD430" s="1420"/>
      <c r="TGE430" s="1420"/>
      <c r="TGF430" s="1420"/>
      <c r="TGG430" s="1420"/>
      <c r="TGH430" s="1420"/>
      <c r="TGI430" s="1420"/>
      <c r="TGJ430" s="1420"/>
      <c r="TGK430" s="1420"/>
      <c r="TGL430" s="1420"/>
      <c r="TGM430" s="1420"/>
      <c r="TGN430" s="1420"/>
      <c r="TGO430" s="1420"/>
      <c r="TGP430" s="1420"/>
      <c r="TGQ430" s="1420"/>
      <c r="TGR430" s="1420"/>
      <c r="TGS430" s="1420"/>
      <c r="TGT430" s="1420"/>
      <c r="TGU430" s="1420"/>
      <c r="TGV430" s="1420"/>
      <c r="TGW430" s="1420"/>
      <c r="TGX430" s="1420"/>
      <c r="TGY430" s="1420"/>
      <c r="TGZ430" s="1420"/>
      <c r="THA430" s="1420"/>
      <c r="THB430" s="1420"/>
      <c r="THC430" s="1420"/>
      <c r="THD430" s="1420"/>
      <c r="THE430" s="1420"/>
      <c r="THF430" s="1420"/>
      <c r="THG430" s="1420"/>
      <c r="THH430" s="1420"/>
      <c r="THI430" s="1420"/>
      <c r="THJ430" s="1420"/>
      <c r="THK430" s="1420"/>
      <c r="THL430" s="1420"/>
      <c r="THM430" s="1420"/>
      <c r="THN430" s="1420"/>
      <c r="THO430" s="1420"/>
      <c r="THP430" s="1420"/>
      <c r="THQ430" s="1420"/>
      <c r="THR430" s="1420"/>
      <c r="THS430" s="1420"/>
      <c r="THT430" s="1420"/>
      <c r="THU430" s="1420"/>
      <c r="THV430" s="1420"/>
      <c r="THW430" s="1420"/>
      <c r="THX430" s="1420"/>
      <c r="THY430" s="1420"/>
      <c r="THZ430" s="1420"/>
      <c r="TIA430" s="1420"/>
      <c r="TIB430" s="1420"/>
      <c r="TIC430" s="1420"/>
      <c r="TID430" s="1420"/>
      <c r="TIE430" s="1420"/>
      <c r="TIF430" s="1420"/>
      <c r="TIG430" s="1420"/>
      <c r="TIH430" s="1420"/>
      <c r="TII430" s="1420"/>
      <c r="TIJ430" s="1420"/>
      <c r="TIK430" s="1420"/>
      <c r="TIL430" s="1420"/>
      <c r="TIM430" s="1420"/>
      <c r="TIN430" s="1420"/>
      <c r="TIO430" s="1420"/>
      <c r="TIP430" s="1420"/>
      <c r="TIQ430" s="1420"/>
      <c r="TIR430" s="1420"/>
      <c r="TIS430" s="1420"/>
      <c r="TIT430" s="1420"/>
      <c r="TIU430" s="1420"/>
      <c r="TIV430" s="1420"/>
      <c r="TIW430" s="1420"/>
      <c r="TIX430" s="1420"/>
      <c r="TIY430" s="1420"/>
      <c r="TIZ430" s="1420"/>
      <c r="TJA430" s="1420"/>
      <c r="TJB430" s="1420"/>
      <c r="TJC430" s="1420"/>
      <c r="TJD430" s="1420"/>
      <c r="TJE430" s="1420"/>
      <c r="TJF430" s="1420"/>
      <c r="TJG430" s="1420"/>
      <c r="TJH430" s="1420"/>
      <c r="TJI430" s="1420"/>
      <c r="TJJ430" s="1420"/>
      <c r="TJK430" s="1420"/>
      <c r="TJL430" s="1420"/>
      <c r="TJM430" s="1420"/>
      <c r="TJN430" s="1420"/>
      <c r="TJO430" s="1420"/>
      <c r="TJP430" s="1420"/>
      <c r="TJQ430" s="1420"/>
      <c r="TJR430" s="1420"/>
      <c r="TJS430" s="1420"/>
      <c r="TJT430" s="1420"/>
      <c r="TJU430" s="1420"/>
      <c r="TJV430" s="1420"/>
      <c r="TJW430" s="1420"/>
      <c r="TJX430" s="1420"/>
      <c r="TJY430" s="1420"/>
      <c r="TJZ430" s="1420"/>
      <c r="TKA430" s="1420"/>
      <c r="TKB430" s="1420"/>
      <c r="TKC430" s="1420"/>
      <c r="TKD430" s="1420"/>
      <c r="TKE430" s="1420"/>
      <c r="TKF430" s="1420"/>
      <c r="TKG430" s="1420"/>
      <c r="TKH430" s="1420"/>
      <c r="TKI430" s="1420"/>
      <c r="TKJ430" s="1420"/>
      <c r="TKK430" s="1420"/>
      <c r="TKL430" s="1420"/>
      <c r="TKM430" s="1420"/>
      <c r="TKN430" s="1420"/>
      <c r="TKO430" s="1420"/>
      <c r="TKP430" s="1420"/>
      <c r="TKQ430" s="1420"/>
      <c r="TKR430" s="1420"/>
      <c r="TKS430" s="1420"/>
      <c r="TKT430" s="1420"/>
      <c r="TKU430" s="1420"/>
      <c r="TKV430" s="1420"/>
      <c r="TKW430" s="1420"/>
      <c r="TKX430" s="1420"/>
      <c r="TKY430" s="1420"/>
      <c r="TKZ430" s="1420"/>
      <c r="TLA430" s="1420"/>
      <c r="TLB430" s="1420"/>
      <c r="TLC430" s="1420"/>
      <c r="TLD430" s="1420"/>
      <c r="TLE430" s="1420"/>
      <c r="TLF430" s="1420"/>
      <c r="TLG430" s="1420"/>
      <c r="TLH430" s="1420"/>
      <c r="TLI430" s="1420"/>
      <c r="TLJ430" s="1420"/>
      <c r="TLK430" s="1420"/>
      <c r="TLL430" s="1420"/>
      <c r="TLM430" s="1420"/>
      <c r="TLN430" s="1420"/>
      <c r="TLO430" s="1420"/>
      <c r="TLP430" s="1420"/>
      <c r="TLQ430" s="1420"/>
      <c r="TLR430" s="1420"/>
      <c r="TLS430" s="1420"/>
      <c r="TLT430" s="1420"/>
      <c r="TLU430" s="1420"/>
      <c r="TLV430" s="1420"/>
      <c r="TLW430" s="1420"/>
      <c r="TLX430" s="1420"/>
      <c r="TLY430" s="1420"/>
      <c r="TLZ430" s="1420"/>
      <c r="TMA430" s="1420"/>
      <c r="TMB430" s="1420"/>
      <c r="TMC430" s="1420"/>
      <c r="TMD430" s="1420"/>
      <c r="TME430" s="1420"/>
      <c r="TMF430" s="1420"/>
      <c r="TMG430" s="1420"/>
      <c r="TMH430" s="1420"/>
      <c r="TMI430" s="1420"/>
      <c r="TMJ430" s="1420"/>
      <c r="TMK430" s="1420"/>
      <c r="TML430" s="1420"/>
      <c r="TMM430" s="1420"/>
      <c r="TMN430" s="1420"/>
      <c r="TMO430" s="1420"/>
      <c r="TMP430" s="1420"/>
      <c r="TMQ430" s="1420"/>
      <c r="TMR430" s="1420"/>
      <c r="TMS430" s="1420"/>
      <c r="TMT430" s="1420"/>
      <c r="TMU430" s="1420"/>
      <c r="TMV430" s="1420"/>
      <c r="TMW430" s="1420"/>
      <c r="TMX430" s="1420"/>
      <c r="TMY430" s="1420"/>
      <c r="TMZ430" s="1420"/>
      <c r="TNA430" s="1420"/>
      <c r="TNB430" s="1420"/>
      <c r="TNC430" s="1420"/>
      <c r="TND430" s="1420"/>
      <c r="TNE430" s="1420"/>
      <c r="TNF430" s="1420"/>
      <c r="TNG430" s="1420"/>
      <c r="TNH430" s="1420"/>
      <c r="TNI430" s="1420"/>
      <c r="TNJ430" s="1420"/>
      <c r="TNK430" s="1420"/>
      <c r="TNL430" s="1420"/>
      <c r="TNM430" s="1420"/>
      <c r="TNN430" s="1420"/>
      <c r="TNO430" s="1420"/>
      <c r="TNP430" s="1420"/>
      <c r="TNQ430" s="1420"/>
      <c r="TNR430" s="1420"/>
      <c r="TNS430" s="1420"/>
      <c r="TNT430" s="1420"/>
      <c r="TNU430" s="1420"/>
      <c r="TNV430" s="1420"/>
      <c r="TNW430" s="1420"/>
      <c r="TNX430" s="1420"/>
      <c r="TNY430" s="1420"/>
      <c r="TNZ430" s="1420"/>
      <c r="TOA430" s="1420"/>
      <c r="TOB430" s="1420"/>
      <c r="TOC430" s="1420"/>
      <c r="TOD430" s="1420"/>
      <c r="TOE430" s="1420"/>
      <c r="TOF430" s="1420"/>
      <c r="TOG430" s="1420"/>
      <c r="TOH430" s="1420"/>
      <c r="TOI430" s="1420"/>
      <c r="TOJ430" s="1420"/>
      <c r="TOK430" s="1420"/>
      <c r="TOL430" s="1420"/>
      <c r="TOM430" s="1420"/>
      <c r="TON430" s="1420"/>
      <c r="TOO430" s="1420"/>
      <c r="TOP430" s="1420"/>
      <c r="TOQ430" s="1420"/>
      <c r="TOR430" s="1420"/>
      <c r="TOS430" s="1420"/>
      <c r="TOT430" s="1420"/>
      <c r="TOU430" s="1420"/>
      <c r="TOV430" s="1420"/>
      <c r="TOW430" s="1420"/>
      <c r="TOX430" s="1420"/>
      <c r="TOY430" s="1420"/>
      <c r="TOZ430" s="1420"/>
      <c r="TPA430" s="1420"/>
      <c r="TPB430" s="1420"/>
      <c r="TPC430" s="1420"/>
      <c r="TPD430" s="1420"/>
      <c r="TPE430" s="1420"/>
      <c r="TPF430" s="1420"/>
      <c r="TPG430" s="1420"/>
      <c r="TPH430" s="1420"/>
      <c r="TPI430" s="1420"/>
      <c r="TPJ430" s="1420"/>
      <c r="TPK430" s="1420"/>
      <c r="TPL430" s="1420"/>
      <c r="TPM430" s="1420"/>
      <c r="TPN430" s="1420"/>
      <c r="TPO430" s="1420"/>
      <c r="TPP430" s="1420"/>
      <c r="TPQ430" s="1420"/>
      <c r="TPR430" s="1420"/>
      <c r="TPS430" s="1420"/>
      <c r="TPT430" s="1420"/>
      <c r="TPU430" s="1420"/>
      <c r="TPV430" s="1420"/>
      <c r="TPW430" s="1420"/>
      <c r="TPX430" s="1420"/>
      <c r="TPY430" s="1420"/>
      <c r="TPZ430" s="1420"/>
      <c r="TQA430" s="1420"/>
      <c r="TQB430" s="1420"/>
      <c r="TQC430" s="1420"/>
      <c r="TQD430" s="1420"/>
      <c r="TQE430" s="1420"/>
      <c r="TQF430" s="1420"/>
      <c r="TQG430" s="1420"/>
      <c r="TQH430" s="1420"/>
      <c r="TQI430" s="1420"/>
      <c r="TQJ430" s="1420"/>
      <c r="TQK430" s="1420"/>
      <c r="TQL430" s="1420"/>
      <c r="TQM430" s="1420"/>
      <c r="TQN430" s="1420"/>
      <c r="TQO430" s="1420"/>
      <c r="TQP430" s="1420"/>
      <c r="TQQ430" s="1420"/>
      <c r="TQR430" s="1420"/>
      <c r="TQS430" s="1420"/>
      <c r="TQT430" s="1420"/>
      <c r="TQU430" s="1420"/>
      <c r="TQV430" s="1420"/>
      <c r="TQW430" s="1420"/>
      <c r="TQX430" s="1420"/>
      <c r="TQY430" s="1420"/>
      <c r="TQZ430" s="1420"/>
      <c r="TRA430" s="1420"/>
      <c r="TRB430" s="1420"/>
      <c r="TRC430" s="1420"/>
      <c r="TRD430" s="1420"/>
      <c r="TRE430" s="1420"/>
      <c r="TRF430" s="1420"/>
      <c r="TRG430" s="1420"/>
      <c r="TRH430" s="1420"/>
      <c r="TRI430" s="1420"/>
      <c r="TRJ430" s="1420"/>
      <c r="TRK430" s="1420"/>
      <c r="TRL430" s="1420"/>
      <c r="TRM430" s="1420"/>
      <c r="TRN430" s="1420"/>
      <c r="TRO430" s="1420"/>
      <c r="TRP430" s="1420"/>
      <c r="TRQ430" s="1420"/>
      <c r="TRR430" s="1420"/>
      <c r="TRS430" s="1420"/>
      <c r="TRT430" s="1420"/>
      <c r="TRU430" s="1420"/>
      <c r="TRV430" s="1420"/>
      <c r="TRW430" s="1420"/>
      <c r="TRX430" s="1420"/>
      <c r="TRY430" s="1420"/>
      <c r="TRZ430" s="1420"/>
      <c r="TSA430" s="1420"/>
      <c r="TSB430" s="1420"/>
      <c r="TSC430" s="1420"/>
      <c r="TSD430" s="1420"/>
      <c r="TSE430" s="1420"/>
      <c r="TSF430" s="1420"/>
      <c r="TSG430" s="1420"/>
      <c r="TSH430" s="1420"/>
      <c r="TSI430" s="1420"/>
      <c r="TSJ430" s="1420"/>
      <c r="TSK430" s="1420"/>
      <c r="TSL430" s="1420"/>
      <c r="TSM430" s="1420"/>
      <c r="TSN430" s="1420"/>
      <c r="TSO430" s="1420"/>
      <c r="TSP430" s="1420"/>
      <c r="TSQ430" s="1420"/>
      <c r="TSR430" s="1420"/>
      <c r="TSS430" s="1420"/>
      <c r="TST430" s="1420"/>
      <c r="TSU430" s="1420"/>
      <c r="TSV430" s="1420"/>
      <c r="TSW430" s="1420"/>
      <c r="TSX430" s="1420"/>
      <c r="TSY430" s="1420"/>
      <c r="TSZ430" s="1420"/>
      <c r="TTA430" s="1420"/>
      <c r="TTB430" s="1420"/>
      <c r="TTC430" s="1420"/>
      <c r="TTD430" s="1420"/>
      <c r="TTE430" s="1420"/>
      <c r="TTF430" s="1420"/>
      <c r="TTG430" s="1420"/>
      <c r="TTH430" s="1420"/>
      <c r="TTI430" s="1420"/>
      <c r="TTJ430" s="1420"/>
      <c r="TTK430" s="1420"/>
      <c r="TTL430" s="1420"/>
      <c r="TTM430" s="1420"/>
      <c r="TTN430" s="1420"/>
      <c r="TTO430" s="1420"/>
      <c r="TTP430" s="1420"/>
      <c r="TTQ430" s="1420"/>
      <c r="TTR430" s="1420"/>
      <c r="TTS430" s="1420"/>
      <c r="TTT430" s="1420"/>
      <c r="TTU430" s="1420"/>
      <c r="TTV430" s="1420"/>
      <c r="TTW430" s="1420"/>
      <c r="TTX430" s="1420"/>
      <c r="TTY430" s="1420"/>
      <c r="TTZ430" s="1420"/>
      <c r="TUA430" s="1420"/>
      <c r="TUB430" s="1420"/>
      <c r="TUC430" s="1420"/>
      <c r="TUD430" s="1420"/>
      <c r="TUE430" s="1420"/>
      <c r="TUF430" s="1420"/>
      <c r="TUG430" s="1420"/>
      <c r="TUH430" s="1420"/>
      <c r="TUI430" s="1420"/>
      <c r="TUJ430" s="1420"/>
      <c r="TUK430" s="1420"/>
      <c r="TUL430" s="1420"/>
      <c r="TUM430" s="1420"/>
      <c r="TUN430" s="1420"/>
      <c r="TUO430" s="1420"/>
      <c r="TUP430" s="1420"/>
      <c r="TUQ430" s="1420"/>
      <c r="TUR430" s="1420"/>
      <c r="TUS430" s="1420"/>
      <c r="TUT430" s="1420"/>
      <c r="TUU430" s="1420"/>
      <c r="TUV430" s="1420"/>
      <c r="TUW430" s="1420"/>
      <c r="TUX430" s="1420"/>
      <c r="TUY430" s="1420"/>
      <c r="TUZ430" s="1420"/>
      <c r="TVA430" s="1420"/>
      <c r="TVB430" s="1420"/>
      <c r="TVC430" s="1420"/>
      <c r="TVD430" s="1420"/>
      <c r="TVE430" s="1420"/>
      <c r="TVF430" s="1420"/>
      <c r="TVG430" s="1420"/>
      <c r="TVH430" s="1420"/>
      <c r="TVI430" s="1420"/>
      <c r="TVJ430" s="1420"/>
      <c r="TVK430" s="1420"/>
      <c r="TVL430" s="1420"/>
      <c r="TVM430" s="1420"/>
      <c r="TVN430" s="1420"/>
      <c r="TVO430" s="1420"/>
      <c r="TVP430" s="1420"/>
      <c r="TVQ430" s="1420"/>
      <c r="TVR430" s="1420"/>
      <c r="TVS430" s="1420"/>
      <c r="TVT430" s="1420"/>
      <c r="TVU430" s="1420"/>
      <c r="TVV430" s="1420"/>
      <c r="TVW430" s="1420"/>
      <c r="TVX430" s="1420"/>
      <c r="TVY430" s="1420"/>
      <c r="TVZ430" s="1420"/>
      <c r="TWA430" s="1420"/>
      <c r="TWB430" s="1420"/>
      <c r="TWC430" s="1420"/>
      <c r="TWD430" s="1420"/>
      <c r="TWE430" s="1420"/>
      <c r="TWF430" s="1420"/>
      <c r="TWG430" s="1420"/>
      <c r="TWH430" s="1420"/>
      <c r="TWI430" s="1420"/>
      <c r="TWJ430" s="1420"/>
      <c r="TWK430" s="1420"/>
      <c r="TWL430" s="1420"/>
      <c r="TWM430" s="1420"/>
      <c r="TWN430" s="1420"/>
      <c r="TWO430" s="1420"/>
      <c r="TWP430" s="1420"/>
      <c r="TWQ430" s="1420"/>
      <c r="TWR430" s="1420"/>
      <c r="TWS430" s="1420"/>
      <c r="TWT430" s="1420"/>
      <c r="TWU430" s="1420"/>
      <c r="TWV430" s="1420"/>
      <c r="TWW430" s="1420"/>
      <c r="TWX430" s="1420"/>
      <c r="TWY430" s="1420"/>
      <c r="TWZ430" s="1420"/>
      <c r="TXA430" s="1420"/>
      <c r="TXB430" s="1420"/>
      <c r="TXC430" s="1420"/>
      <c r="TXD430" s="1420"/>
      <c r="TXE430" s="1420"/>
      <c r="TXF430" s="1420"/>
      <c r="TXG430" s="1420"/>
      <c r="TXH430" s="1420"/>
      <c r="TXI430" s="1420"/>
      <c r="TXJ430" s="1420"/>
      <c r="TXK430" s="1420"/>
      <c r="TXL430" s="1420"/>
      <c r="TXM430" s="1420"/>
      <c r="TXN430" s="1420"/>
      <c r="TXO430" s="1420"/>
      <c r="TXP430" s="1420"/>
      <c r="TXQ430" s="1420"/>
      <c r="TXR430" s="1420"/>
      <c r="TXS430" s="1420"/>
      <c r="TXT430" s="1420"/>
      <c r="TXU430" s="1420"/>
      <c r="TXV430" s="1420"/>
      <c r="TXW430" s="1420"/>
      <c r="TXX430" s="1420"/>
      <c r="TXY430" s="1420"/>
      <c r="TXZ430" s="1420"/>
      <c r="TYA430" s="1420"/>
      <c r="TYB430" s="1420"/>
      <c r="TYC430" s="1420"/>
      <c r="TYD430" s="1420"/>
      <c r="TYE430" s="1420"/>
      <c r="TYF430" s="1420"/>
      <c r="TYG430" s="1420"/>
      <c r="TYH430" s="1420"/>
      <c r="TYI430" s="1420"/>
      <c r="TYJ430" s="1420"/>
      <c r="TYK430" s="1420"/>
      <c r="TYL430" s="1420"/>
      <c r="TYM430" s="1420"/>
      <c r="TYN430" s="1420"/>
      <c r="TYO430" s="1420"/>
      <c r="TYP430" s="1420"/>
      <c r="TYQ430" s="1420"/>
      <c r="TYR430" s="1420"/>
      <c r="TYS430" s="1420"/>
      <c r="TYT430" s="1420"/>
      <c r="TYU430" s="1420"/>
      <c r="TYV430" s="1420"/>
      <c r="TYW430" s="1420"/>
      <c r="TYX430" s="1420"/>
      <c r="TYY430" s="1420"/>
      <c r="TYZ430" s="1420"/>
      <c r="TZA430" s="1420"/>
      <c r="TZB430" s="1420"/>
      <c r="TZC430" s="1420"/>
      <c r="TZD430" s="1420"/>
      <c r="TZE430" s="1420"/>
      <c r="TZF430" s="1420"/>
      <c r="TZG430" s="1420"/>
      <c r="TZH430" s="1420"/>
      <c r="TZI430" s="1420"/>
      <c r="TZJ430" s="1420"/>
      <c r="TZK430" s="1420"/>
      <c r="TZL430" s="1420"/>
      <c r="TZM430" s="1420"/>
      <c r="TZN430" s="1420"/>
      <c r="TZO430" s="1420"/>
      <c r="TZP430" s="1420"/>
      <c r="TZQ430" s="1420"/>
      <c r="TZR430" s="1420"/>
      <c r="TZS430" s="1420"/>
      <c r="TZT430" s="1420"/>
      <c r="TZU430" s="1420"/>
      <c r="TZV430" s="1420"/>
      <c r="TZW430" s="1420"/>
      <c r="TZX430" s="1420"/>
      <c r="TZY430" s="1420"/>
      <c r="TZZ430" s="1420"/>
      <c r="UAA430" s="1420"/>
      <c r="UAB430" s="1420"/>
      <c r="UAC430" s="1420"/>
      <c r="UAD430" s="1420"/>
      <c r="UAE430" s="1420"/>
      <c r="UAF430" s="1420"/>
      <c r="UAG430" s="1420"/>
      <c r="UAH430" s="1420"/>
      <c r="UAI430" s="1420"/>
      <c r="UAJ430" s="1420"/>
      <c r="UAK430" s="1420"/>
      <c r="UAL430" s="1420"/>
      <c r="UAM430" s="1420"/>
      <c r="UAN430" s="1420"/>
      <c r="UAO430" s="1420"/>
      <c r="UAP430" s="1420"/>
      <c r="UAQ430" s="1420"/>
      <c r="UAR430" s="1420"/>
      <c r="UAS430" s="1420"/>
      <c r="UAT430" s="1420"/>
      <c r="UAU430" s="1420"/>
      <c r="UAV430" s="1420"/>
      <c r="UAW430" s="1420"/>
      <c r="UAX430" s="1420"/>
      <c r="UAY430" s="1420"/>
      <c r="UAZ430" s="1420"/>
      <c r="UBA430" s="1420"/>
      <c r="UBB430" s="1420"/>
      <c r="UBC430" s="1420"/>
      <c r="UBD430" s="1420"/>
      <c r="UBE430" s="1420"/>
      <c r="UBF430" s="1420"/>
      <c r="UBG430" s="1420"/>
      <c r="UBH430" s="1420"/>
      <c r="UBI430" s="1420"/>
      <c r="UBJ430" s="1420"/>
      <c r="UBK430" s="1420"/>
      <c r="UBL430" s="1420"/>
      <c r="UBM430" s="1420"/>
      <c r="UBN430" s="1420"/>
      <c r="UBO430" s="1420"/>
      <c r="UBP430" s="1420"/>
      <c r="UBQ430" s="1420"/>
      <c r="UBR430" s="1420"/>
      <c r="UBS430" s="1420"/>
      <c r="UBT430" s="1420"/>
      <c r="UBU430" s="1420"/>
      <c r="UBV430" s="1420"/>
      <c r="UBW430" s="1420"/>
      <c r="UBX430" s="1420"/>
      <c r="UBY430" s="1420"/>
      <c r="UBZ430" s="1420"/>
      <c r="UCA430" s="1420"/>
      <c r="UCB430" s="1420"/>
      <c r="UCC430" s="1420"/>
      <c r="UCD430" s="1420"/>
      <c r="UCE430" s="1420"/>
      <c r="UCF430" s="1420"/>
      <c r="UCG430" s="1420"/>
      <c r="UCH430" s="1420"/>
      <c r="UCI430" s="1420"/>
      <c r="UCJ430" s="1420"/>
      <c r="UCK430" s="1420"/>
      <c r="UCL430" s="1420"/>
      <c r="UCM430" s="1420"/>
      <c r="UCN430" s="1420"/>
      <c r="UCO430" s="1420"/>
      <c r="UCP430" s="1420"/>
      <c r="UCQ430" s="1420"/>
      <c r="UCR430" s="1420"/>
      <c r="UCS430" s="1420"/>
      <c r="UCT430" s="1420"/>
      <c r="UCU430" s="1420"/>
      <c r="UCV430" s="1420"/>
      <c r="UCW430" s="1420"/>
      <c r="UCX430" s="1420"/>
      <c r="UCY430" s="1420"/>
      <c r="UCZ430" s="1420"/>
      <c r="UDA430" s="1420"/>
      <c r="UDB430" s="1420"/>
      <c r="UDC430" s="1420"/>
      <c r="UDD430" s="1420"/>
      <c r="UDE430" s="1420"/>
      <c r="UDF430" s="1420"/>
      <c r="UDG430" s="1420"/>
      <c r="UDH430" s="1420"/>
      <c r="UDI430" s="1420"/>
      <c r="UDJ430" s="1420"/>
      <c r="UDK430" s="1420"/>
      <c r="UDL430" s="1420"/>
      <c r="UDM430" s="1420"/>
      <c r="UDN430" s="1420"/>
      <c r="UDO430" s="1420"/>
      <c r="UDP430" s="1420"/>
      <c r="UDQ430" s="1420"/>
      <c r="UDR430" s="1420"/>
      <c r="UDS430" s="1420"/>
      <c r="UDT430" s="1420"/>
      <c r="UDU430" s="1420"/>
      <c r="UDV430" s="1420"/>
      <c r="UDW430" s="1420"/>
      <c r="UDX430" s="1420"/>
      <c r="UDY430" s="1420"/>
      <c r="UDZ430" s="1420"/>
      <c r="UEA430" s="1420"/>
      <c r="UEB430" s="1420"/>
      <c r="UEC430" s="1420"/>
      <c r="UED430" s="1420"/>
      <c r="UEE430" s="1420"/>
      <c r="UEF430" s="1420"/>
      <c r="UEG430" s="1420"/>
      <c r="UEH430" s="1420"/>
      <c r="UEI430" s="1420"/>
      <c r="UEJ430" s="1420"/>
      <c r="UEK430" s="1420"/>
      <c r="UEL430" s="1420"/>
      <c r="UEM430" s="1420"/>
      <c r="UEN430" s="1420"/>
      <c r="UEO430" s="1420"/>
      <c r="UEP430" s="1420"/>
      <c r="UEQ430" s="1420"/>
      <c r="UER430" s="1420"/>
      <c r="UES430" s="1420"/>
      <c r="UET430" s="1420"/>
      <c r="UEU430" s="1420"/>
      <c r="UEV430" s="1420"/>
      <c r="UEW430" s="1420"/>
      <c r="UEX430" s="1420"/>
      <c r="UEY430" s="1420"/>
      <c r="UEZ430" s="1420"/>
      <c r="UFA430" s="1420"/>
      <c r="UFB430" s="1420"/>
      <c r="UFC430" s="1420"/>
      <c r="UFD430" s="1420"/>
      <c r="UFE430" s="1420"/>
      <c r="UFF430" s="1420"/>
      <c r="UFG430" s="1420"/>
      <c r="UFH430" s="1420"/>
      <c r="UFI430" s="1420"/>
      <c r="UFJ430" s="1420"/>
      <c r="UFK430" s="1420"/>
      <c r="UFL430" s="1420"/>
      <c r="UFM430" s="1420"/>
      <c r="UFN430" s="1420"/>
      <c r="UFO430" s="1420"/>
      <c r="UFP430" s="1420"/>
      <c r="UFQ430" s="1420"/>
      <c r="UFR430" s="1420"/>
      <c r="UFS430" s="1420"/>
      <c r="UFT430" s="1420"/>
      <c r="UFU430" s="1420"/>
      <c r="UFV430" s="1420"/>
      <c r="UFW430" s="1420"/>
      <c r="UFX430" s="1420"/>
      <c r="UFY430" s="1420"/>
      <c r="UFZ430" s="1420"/>
      <c r="UGA430" s="1420"/>
      <c r="UGB430" s="1420"/>
      <c r="UGC430" s="1420"/>
      <c r="UGD430" s="1420"/>
      <c r="UGE430" s="1420"/>
      <c r="UGF430" s="1420"/>
      <c r="UGG430" s="1420"/>
      <c r="UGH430" s="1420"/>
      <c r="UGI430" s="1420"/>
      <c r="UGJ430" s="1420"/>
      <c r="UGK430" s="1420"/>
      <c r="UGL430" s="1420"/>
      <c r="UGM430" s="1420"/>
      <c r="UGN430" s="1420"/>
      <c r="UGO430" s="1420"/>
      <c r="UGP430" s="1420"/>
      <c r="UGQ430" s="1420"/>
      <c r="UGR430" s="1420"/>
      <c r="UGS430" s="1420"/>
      <c r="UGT430" s="1420"/>
      <c r="UGU430" s="1420"/>
      <c r="UGV430" s="1420"/>
      <c r="UGW430" s="1420"/>
      <c r="UGX430" s="1420"/>
      <c r="UGY430" s="1420"/>
      <c r="UGZ430" s="1420"/>
      <c r="UHA430" s="1420"/>
      <c r="UHB430" s="1420"/>
      <c r="UHC430" s="1420"/>
      <c r="UHD430" s="1420"/>
      <c r="UHE430" s="1420"/>
      <c r="UHF430" s="1420"/>
      <c r="UHG430" s="1420"/>
      <c r="UHH430" s="1420"/>
      <c r="UHI430" s="1420"/>
      <c r="UHJ430" s="1420"/>
      <c r="UHK430" s="1420"/>
      <c r="UHL430" s="1420"/>
      <c r="UHM430" s="1420"/>
      <c r="UHN430" s="1420"/>
      <c r="UHO430" s="1420"/>
      <c r="UHP430" s="1420"/>
      <c r="UHQ430" s="1420"/>
      <c r="UHR430" s="1420"/>
      <c r="UHS430" s="1420"/>
      <c r="UHT430" s="1420"/>
      <c r="UHU430" s="1420"/>
      <c r="UHV430" s="1420"/>
      <c r="UHW430" s="1420"/>
      <c r="UHX430" s="1420"/>
      <c r="UHY430" s="1420"/>
      <c r="UHZ430" s="1420"/>
      <c r="UIA430" s="1420"/>
      <c r="UIB430" s="1420"/>
      <c r="UIC430" s="1420"/>
      <c r="UID430" s="1420"/>
      <c r="UIE430" s="1420"/>
      <c r="UIF430" s="1420"/>
      <c r="UIG430" s="1420"/>
      <c r="UIH430" s="1420"/>
      <c r="UII430" s="1420"/>
      <c r="UIJ430" s="1420"/>
      <c r="UIK430" s="1420"/>
      <c r="UIL430" s="1420"/>
      <c r="UIM430" s="1420"/>
      <c r="UIN430" s="1420"/>
      <c r="UIO430" s="1420"/>
      <c r="UIP430" s="1420"/>
      <c r="UIQ430" s="1420"/>
      <c r="UIR430" s="1420"/>
      <c r="UIS430" s="1420"/>
      <c r="UIT430" s="1420"/>
      <c r="UIU430" s="1420"/>
      <c r="UIV430" s="1420"/>
      <c r="UIW430" s="1420"/>
      <c r="UIX430" s="1420"/>
      <c r="UIY430" s="1420"/>
      <c r="UIZ430" s="1420"/>
      <c r="UJA430" s="1420"/>
      <c r="UJB430" s="1420"/>
      <c r="UJC430" s="1420"/>
      <c r="UJD430" s="1420"/>
      <c r="UJE430" s="1420"/>
      <c r="UJF430" s="1420"/>
      <c r="UJG430" s="1420"/>
      <c r="UJH430" s="1420"/>
      <c r="UJI430" s="1420"/>
      <c r="UJJ430" s="1420"/>
      <c r="UJK430" s="1420"/>
      <c r="UJL430" s="1420"/>
      <c r="UJM430" s="1420"/>
      <c r="UJN430" s="1420"/>
      <c r="UJO430" s="1420"/>
      <c r="UJP430" s="1420"/>
      <c r="UJQ430" s="1420"/>
      <c r="UJR430" s="1420"/>
      <c r="UJS430" s="1420"/>
      <c r="UJT430" s="1420"/>
      <c r="UJU430" s="1420"/>
      <c r="UJV430" s="1420"/>
      <c r="UJW430" s="1420"/>
      <c r="UJX430" s="1420"/>
      <c r="UJY430" s="1420"/>
      <c r="UJZ430" s="1420"/>
      <c r="UKA430" s="1420"/>
      <c r="UKB430" s="1420"/>
      <c r="UKC430" s="1420"/>
      <c r="UKD430" s="1420"/>
      <c r="UKE430" s="1420"/>
      <c r="UKF430" s="1420"/>
      <c r="UKG430" s="1420"/>
      <c r="UKH430" s="1420"/>
      <c r="UKI430" s="1420"/>
      <c r="UKJ430" s="1420"/>
      <c r="UKK430" s="1420"/>
      <c r="UKL430" s="1420"/>
      <c r="UKM430" s="1420"/>
      <c r="UKN430" s="1420"/>
      <c r="UKO430" s="1420"/>
      <c r="UKP430" s="1420"/>
      <c r="UKQ430" s="1420"/>
      <c r="UKR430" s="1420"/>
      <c r="UKS430" s="1420"/>
      <c r="UKT430" s="1420"/>
      <c r="UKU430" s="1420"/>
      <c r="UKV430" s="1420"/>
      <c r="UKW430" s="1420"/>
      <c r="UKX430" s="1420"/>
      <c r="UKY430" s="1420"/>
      <c r="UKZ430" s="1420"/>
      <c r="ULA430" s="1420"/>
      <c r="ULB430" s="1420"/>
      <c r="ULC430" s="1420"/>
      <c r="ULD430" s="1420"/>
      <c r="ULE430" s="1420"/>
      <c r="ULF430" s="1420"/>
      <c r="ULG430" s="1420"/>
      <c r="ULH430" s="1420"/>
      <c r="ULI430" s="1420"/>
      <c r="ULJ430" s="1420"/>
      <c r="ULK430" s="1420"/>
      <c r="ULL430" s="1420"/>
      <c r="ULM430" s="1420"/>
      <c r="ULN430" s="1420"/>
      <c r="ULO430" s="1420"/>
      <c r="ULP430" s="1420"/>
      <c r="ULQ430" s="1420"/>
      <c r="ULR430" s="1420"/>
      <c r="ULS430" s="1420"/>
      <c r="ULT430" s="1420"/>
      <c r="ULU430" s="1420"/>
      <c r="ULV430" s="1420"/>
      <c r="ULW430" s="1420"/>
      <c r="ULX430" s="1420"/>
      <c r="ULY430" s="1420"/>
      <c r="ULZ430" s="1420"/>
      <c r="UMA430" s="1420"/>
      <c r="UMB430" s="1420"/>
      <c r="UMC430" s="1420"/>
      <c r="UMD430" s="1420"/>
      <c r="UME430" s="1420"/>
      <c r="UMF430" s="1420"/>
      <c r="UMG430" s="1420"/>
      <c r="UMH430" s="1420"/>
      <c r="UMI430" s="1420"/>
      <c r="UMJ430" s="1420"/>
      <c r="UMK430" s="1420"/>
      <c r="UML430" s="1420"/>
      <c r="UMM430" s="1420"/>
      <c r="UMN430" s="1420"/>
      <c r="UMO430" s="1420"/>
      <c r="UMP430" s="1420"/>
      <c r="UMQ430" s="1420"/>
      <c r="UMR430" s="1420"/>
      <c r="UMS430" s="1420"/>
      <c r="UMT430" s="1420"/>
      <c r="UMU430" s="1420"/>
      <c r="UMV430" s="1420"/>
      <c r="UMW430" s="1420"/>
      <c r="UMX430" s="1420"/>
      <c r="UMY430" s="1420"/>
      <c r="UMZ430" s="1420"/>
      <c r="UNA430" s="1420"/>
      <c r="UNB430" s="1420"/>
      <c r="UNC430" s="1420"/>
      <c r="UND430" s="1420"/>
      <c r="UNE430" s="1420"/>
      <c r="UNF430" s="1420"/>
      <c r="UNG430" s="1420"/>
      <c r="UNH430" s="1420"/>
      <c r="UNI430" s="1420"/>
      <c r="UNJ430" s="1420"/>
      <c r="UNK430" s="1420"/>
      <c r="UNL430" s="1420"/>
      <c r="UNM430" s="1420"/>
      <c r="UNN430" s="1420"/>
      <c r="UNO430" s="1420"/>
      <c r="UNP430" s="1420"/>
      <c r="UNQ430" s="1420"/>
      <c r="UNR430" s="1420"/>
      <c r="UNS430" s="1420"/>
      <c r="UNT430" s="1420"/>
      <c r="UNU430" s="1420"/>
      <c r="UNV430" s="1420"/>
      <c r="UNW430" s="1420"/>
      <c r="UNX430" s="1420"/>
      <c r="UNY430" s="1420"/>
      <c r="UNZ430" s="1420"/>
      <c r="UOA430" s="1420"/>
      <c r="UOB430" s="1420"/>
      <c r="UOC430" s="1420"/>
      <c r="UOD430" s="1420"/>
      <c r="UOE430" s="1420"/>
      <c r="UOF430" s="1420"/>
      <c r="UOG430" s="1420"/>
      <c r="UOH430" s="1420"/>
      <c r="UOI430" s="1420"/>
      <c r="UOJ430" s="1420"/>
      <c r="UOK430" s="1420"/>
      <c r="UOL430" s="1420"/>
      <c r="UOM430" s="1420"/>
      <c r="UON430" s="1420"/>
      <c r="UOO430" s="1420"/>
      <c r="UOP430" s="1420"/>
      <c r="UOQ430" s="1420"/>
      <c r="UOR430" s="1420"/>
      <c r="UOS430" s="1420"/>
      <c r="UOT430" s="1420"/>
      <c r="UOU430" s="1420"/>
      <c r="UOV430" s="1420"/>
      <c r="UOW430" s="1420"/>
      <c r="UOX430" s="1420"/>
      <c r="UOY430" s="1420"/>
      <c r="UOZ430" s="1420"/>
      <c r="UPA430" s="1420"/>
      <c r="UPB430" s="1420"/>
      <c r="UPC430" s="1420"/>
      <c r="UPD430" s="1420"/>
      <c r="UPE430" s="1420"/>
      <c r="UPF430" s="1420"/>
      <c r="UPG430" s="1420"/>
      <c r="UPH430" s="1420"/>
      <c r="UPI430" s="1420"/>
      <c r="UPJ430" s="1420"/>
      <c r="UPK430" s="1420"/>
      <c r="UPL430" s="1420"/>
      <c r="UPM430" s="1420"/>
      <c r="UPN430" s="1420"/>
      <c r="UPO430" s="1420"/>
      <c r="UPP430" s="1420"/>
      <c r="UPQ430" s="1420"/>
      <c r="UPR430" s="1420"/>
      <c r="UPS430" s="1420"/>
      <c r="UPT430" s="1420"/>
      <c r="UPU430" s="1420"/>
      <c r="UPV430" s="1420"/>
      <c r="UPW430" s="1420"/>
      <c r="UPX430" s="1420"/>
      <c r="UPY430" s="1420"/>
      <c r="UPZ430" s="1420"/>
      <c r="UQA430" s="1420"/>
      <c r="UQB430" s="1420"/>
      <c r="UQC430" s="1420"/>
      <c r="UQD430" s="1420"/>
      <c r="UQE430" s="1420"/>
      <c r="UQF430" s="1420"/>
      <c r="UQG430" s="1420"/>
      <c r="UQH430" s="1420"/>
      <c r="UQI430" s="1420"/>
      <c r="UQJ430" s="1420"/>
      <c r="UQK430" s="1420"/>
      <c r="UQL430" s="1420"/>
      <c r="UQM430" s="1420"/>
      <c r="UQN430" s="1420"/>
      <c r="UQO430" s="1420"/>
      <c r="UQP430" s="1420"/>
      <c r="UQQ430" s="1420"/>
      <c r="UQR430" s="1420"/>
      <c r="UQS430" s="1420"/>
      <c r="UQT430" s="1420"/>
      <c r="UQU430" s="1420"/>
      <c r="UQV430" s="1420"/>
      <c r="UQW430" s="1420"/>
      <c r="UQX430" s="1420"/>
      <c r="UQY430" s="1420"/>
      <c r="UQZ430" s="1420"/>
      <c r="URA430" s="1420"/>
      <c r="URB430" s="1420"/>
      <c r="URC430" s="1420"/>
      <c r="URD430" s="1420"/>
      <c r="URE430" s="1420"/>
      <c r="URF430" s="1420"/>
      <c r="URG430" s="1420"/>
      <c r="URH430" s="1420"/>
      <c r="URI430" s="1420"/>
      <c r="URJ430" s="1420"/>
      <c r="URK430" s="1420"/>
      <c r="URL430" s="1420"/>
      <c r="URM430" s="1420"/>
      <c r="URN430" s="1420"/>
      <c r="URO430" s="1420"/>
      <c r="URP430" s="1420"/>
      <c r="URQ430" s="1420"/>
      <c r="URR430" s="1420"/>
      <c r="URS430" s="1420"/>
      <c r="URT430" s="1420"/>
      <c r="URU430" s="1420"/>
      <c r="URV430" s="1420"/>
      <c r="URW430" s="1420"/>
      <c r="URX430" s="1420"/>
      <c r="URY430" s="1420"/>
      <c r="URZ430" s="1420"/>
      <c r="USA430" s="1420"/>
      <c r="USB430" s="1420"/>
      <c r="USC430" s="1420"/>
      <c r="USD430" s="1420"/>
      <c r="USE430" s="1420"/>
      <c r="USF430" s="1420"/>
      <c r="USG430" s="1420"/>
      <c r="USH430" s="1420"/>
      <c r="USI430" s="1420"/>
      <c r="USJ430" s="1420"/>
      <c r="USK430" s="1420"/>
      <c r="USL430" s="1420"/>
      <c r="USM430" s="1420"/>
      <c r="USN430" s="1420"/>
      <c r="USO430" s="1420"/>
      <c r="USP430" s="1420"/>
      <c r="USQ430" s="1420"/>
      <c r="USR430" s="1420"/>
      <c r="USS430" s="1420"/>
      <c r="UST430" s="1420"/>
      <c r="USU430" s="1420"/>
      <c r="USV430" s="1420"/>
      <c r="USW430" s="1420"/>
      <c r="USX430" s="1420"/>
      <c r="USY430" s="1420"/>
      <c r="USZ430" s="1420"/>
      <c r="UTA430" s="1420"/>
      <c r="UTB430" s="1420"/>
      <c r="UTC430" s="1420"/>
      <c r="UTD430" s="1420"/>
      <c r="UTE430" s="1420"/>
      <c r="UTF430" s="1420"/>
      <c r="UTG430" s="1420"/>
      <c r="UTH430" s="1420"/>
      <c r="UTI430" s="1420"/>
      <c r="UTJ430" s="1420"/>
      <c r="UTK430" s="1420"/>
      <c r="UTL430" s="1420"/>
      <c r="UTM430" s="1420"/>
      <c r="UTN430" s="1420"/>
      <c r="UTO430" s="1420"/>
      <c r="UTP430" s="1420"/>
      <c r="UTQ430" s="1420"/>
      <c r="UTR430" s="1420"/>
      <c r="UTS430" s="1420"/>
      <c r="UTT430" s="1420"/>
      <c r="UTU430" s="1420"/>
      <c r="UTV430" s="1420"/>
      <c r="UTW430" s="1420"/>
      <c r="UTX430" s="1420"/>
      <c r="UTY430" s="1420"/>
      <c r="UTZ430" s="1420"/>
      <c r="UUA430" s="1420"/>
      <c r="UUB430" s="1420"/>
      <c r="UUC430" s="1420"/>
      <c r="UUD430" s="1420"/>
      <c r="UUE430" s="1420"/>
      <c r="UUF430" s="1420"/>
      <c r="UUG430" s="1420"/>
      <c r="UUH430" s="1420"/>
      <c r="UUI430" s="1420"/>
      <c r="UUJ430" s="1420"/>
      <c r="UUK430" s="1420"/>
      <c r="UUL430" s="1420"/>
      <c r="UUM430" s="1420"/>
      <c r="UUN430" s="1420"/>
      <c r="UUO430" s="1420"/>
      <c r="UUP430" s="1420"/>
      <c r="UUQ430" s="1420"/>
      <c r="UUR430" s="1420"/>
      <c r="UUS430" s="1420"/>
      <c r="UUT430" s="1420"/>
      <c r="UUU430" s="1420"/>
      <c r="UUV430" s="1420"/>
      <c r="UUW430" s="1420"/>
      <c r="UUX430" s="1420"/>
      <c r="UUY430" s="1420"/>
      <c r="UUZ430" s="1420"/>
      <c r="UVA430" s="1420"/>
      <c r="UVB430" s="1420"/>
      <c r="UVC430" s="1420"/>
      <c r="UVD430" s="1420"/>
      <c r="UVE430" s="1420"/>
      <c r="UVF430" s="1420"/>
      <c r="UVG430" s="1420"/>
      <c r="UVH430" s="1420"/>
      <c r="UVI430" s="1420"/>
      <c r="UVJ430" s="1420"/>
      <c r="UVK430" s="1420"/>
      <c r="UVL430" s="1420"/>
      <c r="UVM430" s="1420"/>
      <c r="UVN430" s="1420"/>
      <c r="UVO430" s="1420"/>
      <c r="UVP430" s="1420"/>
      <c r="UVQ430" s="1420"/>
      <c r="UVR430" s="1420"/>
      <c r="UVS430" s="1420"/>
      <c r="UVT430" s="1420"/>
      <c r="UVU430" s="1420"/>
      <c r="UVV430" s="1420"/>
      <c r="UVW430" s="1420"/>
      <c r="UVX430" s="1420"/>
      <c r="UVY430" s="1420"/>
      <c r="UVZ430" s="1420"/>
      <c r="UWA430" s="1420"/>
      <c r="UWB430" s="1420"/>
      <c r="UWC430" s="1420"/>
      <c r="UWD430" s="1420"/>
      <c r="UWE430" s="1420"/>
      <c r="UWF430" s="1420"/>
      <c r="UWG430" s="1420"/>
      <c r="UWH430" s="1420"/>
      <c r="UWI430" s="1420"/>
      <c r="UWJ430" s="1420"/>
      <c r="UWK430" s="1420"/>
      <c r="UWL430" s="1420"/>
      <c r="UWM430" s="1420"/>
      <c r="UWN430" s="1420"/>
      <c r="UWO430" s="1420"/>
      <c r="UWP430" s="1420"/>
      <c r="UWQ430" s="1420"/>
      <c r="UWR430" s="1420"/>
      <c r="UWS430" s="1420"/>
      <c r="UWT430" s="1420"/>
      <c r="UWU430" s="1420"/>
      <c r="UWV430" s="1420"/>
      <c r="UWW430" s="1420"/>
      <c r="UWX430" s="1420"/>
      <c r="UWY430" s="1420"/>
      <c r="UWZ430" s="1420"/>
      <c r="UXA430" s="1420"/>
      <c r="UXB430" s="1420"/>
      <c r="UXC430" s="1420"/>
      <c r="UXD430" s="1420"/>
      <c r="UXE430" s="1420"/>
      <c r="UXF430" s="1420"/>
      <c r="UXG430" s="1420"/>
      <c r="UXH430" s="1420"/>
      <c r="UXI430" s="1420"/>
      <c r="UXJ430" s="1420"/>
      <c r="UXK430" s="1420"/>
      <c r="UXL430" s="1420"/>
      <c r="UXM430" s="1420"/>
      <c r="UXN430" s="1420"/>
      <c r="UXO430" s="1420"/>
      <c r="UXP430" s="1420"/>
      <c r="UXQ430" s="1420"/>
      <c r="UXR430" s="1420"/>
      <c r="UXS430" s="1420"/>
      <c r="UXT430" s="1420"/>
      <c r="UXU430" s="1420"/>
      <c r="UXV430" s="1420"/>
      <c r="UXW430" s="1420"/>
      <c r="UXX430" s="1420"/>
      <c r="UXY430" s="1420"/>
      <c r="UXZ430" s="1420"/>
      <c r="UYA430" s="1420"/>
      <c r="UYB430" s="1420"/>
      <c r="UYC430" s="1420"/>
      <c r="UYD430" s="1420"/>
      <c r="UYE430" s="1420"/>
      <c r="UYF430" s="1420"/>
      <c r="UYG430" s="1420"/>
      <c r="UYH430" s="1420"/>
      <c r="UYI430" s="1420"/>
      <c r="UYJ430" s="1420"/>
      <c r="UYK430" s="1420"/>
      <c r="UYL430" s="1420"/>
      <c r="UYM430" s="1420"/>
      <c r="UYN430" s="1420"/>
      <c r="UYO430" s="1420"/>
      <c r="UYP430" s="1420"/>
      <c r="UYQ430" s="1420"/>
      <c r="UYR430" s="1420"/>
      <c r="UYS430" s="1420"/>
      <c r="UYT430" s="1420"/>
      <c r="UYU430" s="1420"/>
      <c r="UYV430" s="1420"/>
      <c r="UYW430" s="1420"/>
      <c r="UYX430" s="1420"/>
      <c r="UYY430" s="1420"/>
      <c r="UYZ430" s="1420"/>
      <c r="UZA430" s="1420"/>
      <c r="UZB430" s="1420"/>
      <c r="UZC430" s="1420"/>
      <c r="UZD430" s="1420"/>
      <c r="UZE430" s="1420"/>
      <c r="UZF430" s="1420"/>
      <c r="UZG430" s="1420"/>
      <c r="UZH430" s="1420"/>
      <c r="UZI430" s="1420"/>
      <c r="UZJ430" s="1420"/>
      <c r="UZK430" s="1420"/>
      <c r="UZL430" s="1420"/>
      <c r="UZM430" s="1420"/>
      <c r="UZN430" s="1420"/>
      <c r="UZO430" s="1420"/>
      <c r="UZP430" s="1420"/>
      <c r="UZQ430" s="1420"/>
      <c r="UZR430" s="1420"/>
      <c r="UZS430" s="1420"/>
      <c r="UZT430" s="1420"/>
      <c r="UZU430" s="1420"/>
      <c r="UZV430" s="1420"/>
      <c r="UZW430" s="1420"/>
      <c r="UZX430" s="1420"/>
      <c r="UZY430" s="1420"/>
      <c r="UZZ430" s="1420"/>
      <c r="VAA430" s="1420"/>
      <c r="VAB430" s="1420"/>
      <c r="VAC430" s="1420"/>
      <c r="VAD430" s="1420"/>
      <c r="VAE430" s="1420"/>
      <c r="VAF430" s="1420"/>
      <c r="VAG430" s="1420"/>
      <c r="VAH430" s="1420"/>
      <c r="VAI430" s="1420"/>
      <c r="VAJ430" s="1420"/>
      <c r="VAK430" s="1420"/>
      <c r="VAL430" s="1420"/>
      <c r="VAM430" s="1420"/>
      <c r="VAN430" s="1420"/>
      <c r="VAO430" s="1420"/>
      <c r="VAP430" s="1420"/>
      <c r="VAQ430" s="1420"/>
      <c r="VAR430" s="1420"/>
      <c r="VAS430" s="1420"/>
      <c r="VAT430" s="1420"/>
      <c r="VAU430" s="1420"/>
      <c r="VAV430" s="1420"/>
      <c r="VAW430" s="1420"/>
      <c r="VAX430" s="1420"/>
      <c r="VAY430" s="1420"/>
      <c r="VAZ430" s="1420"/>
      <c r="VBA430" s="1420"/>
      <c r="VBB430" s="1420"/>
      <c r="VBC430" s="1420"/>
      <c r="VBD430" s="1420"/>
      <c r="VBE430" s="1420"/>
      <c r="VBF430" s="1420"/>
      <c r="VBG430" s="1420"/>
      <c r="VBH430" s="1420"/>
      <c r="VBI430" s="1420"/>
      <c r="VBJ430" s="1420"/>
      <c r="VBK430" s="1420"/>
      <c r="VBL430" s="1420"/>
      <c r="VBM430" s="1420"/>
      <c r="VBN430" s="1420"/>
      <c r="VBO430" s="1420"/>
      <c r="VBP430" s="1420"/>
      <c r="VBQ430" s="1420"/>
      <c r="VBR430" s="1420"/>
      <c r="VBS430" s="1420"/>
      <c r="VBT430" s="1420"/>
      <c r="VBU430" s="1420"/>
      <c r="VBV430" s="1420"/>
      <c r="VBW430" s="1420"/>
      <c r="VBX430" s="1420"/>
      <c r="VBY430" s="1420"/>
      <c r="VBZ430" s="1420"/>
      <c r="VCA430" s="1420"/>
      <c r="VCB430" s="1420"/>
      <c r="VCC430" s="1420"/>
      <c r="VCD430" s="1420"/>
      <c r="VCE430" s="1420"/>
      <c r="VCF430" s="1420"/>
      <c r="VCG430" s="1420"/>
      <c r="VCH430" s="1420"/>
      <c r="VCI430" s="1420"/>
      <c r="VCJ430" s="1420"/>
      <c r="VCK430" s="1420"/>
      <c r="VCL430" s="1420"/>
      <c r="VCM430" s="1420"/>
      <c r="VCN430" s="1420"/>
      <c r="VCO430" s="1420"/>
      <c r="VCP430" s="1420"/>
      <c r="VCQ430" s="1420"/>
      <c r="VCR430" s="1420"/>
      <c r="VCS430" s="1420"/>
      <c r="VCT430" s="1420"/>
      <c r="VCU430" s="1420"/>
      <c r="VCV430" s="1420"/>
      <c r="VCW430" s="1420"/>
      <c r="VCX430" s="1420"/>
      <c r="VCY430" s="1420"/>
      <c r="VCZ430" s="1420"/>
      <c r="VDA430" s="1420"/>
      <c r="VDB430" s="1420"/>
      <c r="VDC430" s="1420"/>
      <c r="VDD430" s="1420"/>
      <c r="VDE430" s="1420"/>
      <c r="VDF430" s="1420"/>
      <c r="VDG430" s="1420"/>
      <c r="VDH430" s="1420"/>
      <c r="VDI430" s="1420"/>
      <c r="VDJ430" s="1420"/>
      <c r="VDK430" s="1420"/>
      <c r="VDL430" s="1420"/>
      <c r="VDM430" s="1420"/>
      <c r="VDN430" s="1420"/>
      <c r="VDO430" s="1420"/>
      <c r="VDP430" s="1420"/>
      <c r="VDQ430" s="1420"/>
      <c r="VDR430" s="1420"/>
      <c r="VDS430" s="1420"/>
      <c r="VDT430" s="1420"/>
      <c r="VDU430" s="1420"/>
      <c r="VDV430" s="1420"/>
      <c r="VDW430" s="1420"/>
      <c r="VDX430" s="1420"/>
      <c r="VDY430" s="1420"/>
      <c r="VDZ430" s="1420"/>
      <c r="VEA430" s="1420"/>
      <c r="VEB430" s="1420"/>
      <c r="VEC430" s="1420"/>
      <c r="VED430" s="1420"/>
      <c r="VEE430" s="1420"/>
      <c r="VEF430" s="1420"/>
      <c r="VEG430" s="1420"/>
      <c r="VEH430" s="1420"/>
      <c r="VEI430" s="1420"/>
      <c r="VEJ430" s="1420"/>
      <c r="VEK430" s="1420"/>
      <c r="VEL430" s="1420"/>
      <c r="VEM430" s="1420"/>
      <c r="VEN430" s="1420"/>
      <c r="VEO430" s="1420"/>
      <c r="VEP430" s="1420"/>
      <c r="VEQ430" s="1420"/>
      <c r="VER430" s="1420"/>
      <c r="VES430" s="1420"/>
      <c r="VET430" s="1420"/>
      <c r="VEU430" s="1420"/>
      <c r="VEV430" s="1420"/>
      <c r="VEW430" s="1420"/>
      <c r="VEX430" s="1420"/>
      <c r="VEY430" s="1420"/>
      <c r="VEZ430" s="1420"/>
      <c r="VFA430" s="1420"/>
      <c r="VFB430" s="1420"/>
      <c r="VFC430" s="1420"/>
      <c r="VFD430" s="1420"/>
      <c r="VFE430" s="1420"/>
      <c r="VFF430" s="1420"/>
      <c r="VFG430" s="1420"/>
      <c r="VFH430" s="1420"/>
      <c r="VFI430" s="1420"/>
      <c r="VFJ430" s="1420"/>
      <c r="VFK430" s="1420"/>
      <c r="VFL430" s="1420"/>
      <c r="VFM430" s="1420"/>
      <c r="VFN430" s="1420"/>
      <c r="VFO430" s="1420"/>
      <c r="VFP430" s="1420"/>
      <c r="VFQ430" s="1420"/>
      <c r="VFR430" s="1420"/>
      <c r="VFS430" s="1420"/>
      <c r="VFT430" s="1420"/>
      <c r="VFU430" s="1420"/>
      <c r="VFV430" s="1420"/>
      <c r="VFW430" s="1420"/>
      <c r="VFX430" s="1420"/>
      <c r="VFY430" s="1420"/>
      <c r="VFZ430" s="1420"/>
      <c r="VGA430" s="1420"/>
      <c r="VGB430" s="1420"/>
      <c r="VGC430" s="1420"/>
      <c r="VGD430" s="1420"/>
      <c r="VGE430" s="1420"/>
      <c r="VGF430" s="1420"/>
      <c r="VGG430" s="1420"/>
      <c r="VGH430" s="1420"/>
      <c r="VGI430" s="1420"/>
      <c r="VGJ430" s="1420"/>
      <c r="VGK430" s="1420"/>
      <c r="VGL430" s="1420"/>
      <c r="VGM430" s="1420"/>
      <c r="VGN430" s="1420"/>
      <c r="VGO430" s="1420"/>
      <c r="VGP430" s="1420"/>
      <c r="VGQ430" s="1420"/>
      <c r="VGR430" s="1420"/>
      <c r="VGS430" s="1420"/>
      <c r="VGT430" s="1420"/>
      <c r="VGU430" s="1420"/>
      <c r="VGV430" s="1420"/>
      <c r="VGW430" s="1420"/>
      <c r="VGX430" s="1420"/>
      <c r="VGY430" s="1420"/>
      <c r="VGZ430" s="1420"/>
      <c r="VHA430" s="1420"/>
      <c r="VHB430" s="1420"/>
      <c r="VHC430" s="1420"/>
      <c r="VHD430" s="1420"/>
      <c r="VHE430" s="1420"/>
      <c r="VHF430" s="1420"/>
      <c r="VHG430" s="1420"/>
      <c r="VHH430" s="1420"/>
      <c r="VHI430" s="1420"/>
      <c r="VHJ430" s="1420"/>
      <c r="VHK430" s="1420"/>
      <c r="VHL430" s="1420"/>
      <c r="VHM430" s="1420"/>
      <c r="VHN430" s="1420"/>
      <c r="VHO430" s="1420"/>
      <c r="VHP430" s="1420"/>
      <c r="VHQ430" s="1420"/>
      <c r="VHR430" s="1420"/>
      <c r="VHS430" s="1420"/>
      <c r="VHT430" s="1420"/>
      <c r="VHU430" s="1420"/>
      <c r="VHV430" s="1420"/>
      <c r="VHW430" s="1420"/>
      <c r="VHX430" s="1420"/>
      <c r="VHY430" s="1420"/>
      <c r="VHZ430" s="1420"/>
      <c r="VIA430" s="1420"/>
      <c r="VIB430" s="1420"/>
      <c r="VIC430" s="1420"/>
      <c r="VID430" s="1420"/>
      <c r="VIE430" s="1420"/>
      <c r="VIF430" s="1420"/>
      <c r="VIG430" s="1420"/>
      <c r="VIH430" s="1420"/>
      <c r="VII430" s="1420"/>
      <c r="VIJ430" s="1420"/>
      <c r="VIK430" s="1420"/>
      <c r="VIL430" s="1420"/>
      <c r="VIM430" s="1420"/>
      <c r="VIN430" s="1420"/>
      <c r="VIO430" s="1420"/>
      <c r="VIP430" s="1420"/>
      <c r="VIQ430" s="1420"/>
      <c r="VIR430" s="1420"/>
      <c r="VIS430" s="1420"/>
      <c r="VIT430" s="1420"/>
      <c r="VIU430" s="1420"/>
      <c r="VIV430" s="1420"/>
      <c r="VIW430" s="1420"/>
      <c r="VIX430" s="1420"/>
      <c r="VIY430" s="1420"/>
      <c r="VIZ430" s="1420"/>
      <c r="VJA430" s="1420"/>
      <c r="VJB430" s="1420"/>
      <c r="VJC430" s="1420"/>
      <c r="VJD430" s="1420"/>
      <c r="VJE430" s="1420"/>
      <c r="VJF430" s="1420"/>
      <c r="VJG430" s="1420"/>
      <c r="VJH430" s="1420"/>
      <c r="VJI430" s="1420"/>
      <c r="VJJ430" s="1420"/>
      <c r="VJK430" s="1420"/>
      <c r="VJL430" s="1420"/>
      <c r="VJM430" s="1420"/>
      <c r="VJN430" s="1420"/>
      <c r="VJO430" s="1420"/>
      <c r="VJP430" s="1420"/>
      <c r="VJQ430" s="1420"/>
      <c r="VJR430" s="1420"/>
      <c r="VJS430" s="1420"/>
      <c r="VJT430" s="1420"/>
      <c r="VJU430" s="1420"/>
      <c r="VJV430" s="1420"/>
      <c r="VJW430" s="1420"/>
      <c r="VJX430" s="1420"/>
      <c r="VJY430" s="1420"/>
      <c r="VJZ430" s="1420"/>
      <c r="VKA430" s="1420"/>
      <c r="VKB430" s="1420"/>
      <c r="VKC430" s="1420"/>
      <c r="VKD430" s="1420"/>
      <c r="VKE430" s="1420"/>
      <c r="VKF430" s="1420"/>
      <c r="VKG430" s="1420"/>
      <c r="VKH430" s="1420"/>
      <c r="VKI430" s="1420"/>
      <c r="VKJ430" s="1420"/>
      <c r="VKK430" s="1420"/>
      <c r="VKL430" s="1420"/>
      <c r="VKM430" s="1420"/>
      <c r="VKN430" s="1420"/>
      <c r="VKO430" s="1420"/>
      <c r="VKP430" s="1420"/>
      <c r="VKQ430" s="1420"/>
      <c r="VKR430" s="1420"/>
      <c r="VKS430" s="1420"/>
      <c r="VKT430" s="1420"/>
      <c r="VKU430" s="1420"/>
      <c r="VKV430" s="1420"/>
      <c r="VKW430" s="1420"/>
      <c r="VKX430" s="1420"/>
      <c r="VKY430" s="1420"/>
      <c r="VKZ430" s="1420"/>
      <c r="VLA430" s="1420"/>
      <c r="VLB430" s="1420"/>
      <c r="VLC430" s="1420"/>
      <c r="VLD430" s="1420"/>
      <c r="VLE430" s="1420"/>
      <c r="VLF430" s="1420"/>
      <c r="VLG430" s="1420"/>
      <c r="VLH430" s="1420"/>
      <c r="VLI430" s="1420"/>
      <c r="VLJ430" s="1420"/>
      <c r="VLK430" s="1420"/>
      <c r="VLL430" s="1420"/>
      <c r="VLM430" s="1420"/>
      <c r="VLN430" s="1420"/>
      <c r="VLO430" s="1420"/>
      <c r="VLP430" s="1420"/>
      <c r="VLQ430" s="1420"/>
      <c r="VLR430" s="1420"/>
      <c r="VLS430" s="1420"/>
      <c r="VLT430" s="1420"/>
      <c r="VLU430" s="1420"/>
      <c r="VLV430" s="1420"/>
      <c r="VLW430" s="1420"/>
      <c r="VLX430" s="1420"/>
      <c r="VLY430" s="1420"/>
      <c r="VLZ430" s="1420"/>
      <c r="VMA430" s="1420"/>
      <c r="VMB430" s="1420"/>
      <c r="VMC430" s="1420"/>
      <c r="VMD430" s="1420"/>
      <c r="VME430" s="1420"/>
      <c r="VMF430" s="1420"/>
      <c r="VMG430" s="1420"/>
      <c r="VMH430" s="1420"/>
      <c r="VMI430" s="1420"/>
      <c r="VMJ430" s="1420"/>
      <c r="VMK430" s="1420"/>
      <c r="VML430" s="1420"/>
      <c r="VMM430" s="1420"/>
      <c r="VMN430" s="1420"/>
      <c r="VMO430" s="1420"/>
      <c r="VMP430" s="1420"/>
      <c r="VMQ430" s="1420"/>
      <c r="VMR430" s="1420"/>
      <c r="VMS430" s="1420"/>
      <c r="VMT430" s="1420"/>
      <c r="VMU430" s="1420"/>
      <c r="VMV430" s="1420"/>
      <c r="VMW430" s="1420"/>
      <c r="VMX430" s="1420"/>
      <c r="VMY430" s="1420"/>
      <c r="VMZ430" s="1420"/>
      <c r="VNA430" s="1420"/>
      <c r="VNB430" s="1420"/>
      <c r="VNC430" s="1420"/>
      <c r="VND430" s="1420"/>
      <c r="VNE430" s="1420"/>
      <c r="VNF430" s="1420"/>
      <c r="VNG430" s="1420"/>
      <c r="VNH430" s="1420"/>
      <c r="VNI430" s="1420"/>
      <c r="VNJ430" s="1420"/>
      <c r="VNK430" s="1420"/>
      <c r="VNL430" s="1420"/>
      <c r="VNM430" s="1420"/>
      <c r="VNN430" s="1420"/>
      <c r="VNO430" s="1420"/>
      <c r="VNP430" s="1420"/>
      <c r="VNQ430" s="1420"/>
      <c r="VNR430" s="1420"/>
      <c r="VNS430" s="1420"/>
      <c r="VNT430" s="1420"/>
      <c r="VNU430" s="1420"/>
      <c r="VNV430" s="1420"/>
      <c r="VNW430" s="1420"/>
      <c r="VNX430" s="1420"/>
      <c r="VNY430" s="1420"/>
      <c r="VNZ430" s="1420"/>
      <c r="VOA430" s="1420"/>
      <c r="VOB430" s="1420"/>
      <c r="VOC430" s="1420"/>
      <c r="VOD430" s="1420"/>
      <c r="VOE430" s="1420"/>
      <c r="VOF430" s="1420"/>
      <c r="VOG430" s="1420"/>
      <c r="VOH430" s="1420"/>
      <c r="VOI430" s="1420"/>
      <c r="VOJ430" s="1420"/>
      <c r="VOK430" s="1420"/>
      <c r="VOL430" s="1420"/>
      <c r="VOM430" s="1420"/>
      <c r="VON430" s="1420"/>
      <c r="VOO430" s="1420"/>
      <c r="VOP430" s="1420"/>
      <c r="VOQ430" s="1420"/>
      <c r="VOR430" s="1420"/>
      <c r="VOS430" s="1420"/>
      <c r="VOT430" s="1420"/>
      <c r="VOU430" s="1420"/>
      <c r="VOV430" s="1420"/>
      <c r="VOW430" s="1420"/>
      <c r="VOX430" s="1420"/>
      <c r="VOY430" s="1420"/>
      <c r="VOZ430" s="1420"/>
      <c r="VPA430" s="1420"/>
      <c r="VPB430" s="1420"/>
      <c r="VPC430" s="1420"/>
      <c r="VPD430" s="1420"/>
      <c r="VPE430" s="1420"/>
      <c r="VPF430" s="1420"/>
      <c r="VPG430" s="1420"/>
      <c r="VPH430" s="1420"/>
      <c r="VPI430" s="1420"/>
      <c r="VPJ430" s="1420"/>
      <c r="VPK430" s="1420"/>
      <c r="VPL430" s="1420"/>
      <c r="VPM430" s="1420"/>
      <c r="VPN430" s="1420"/>
      <c r="VPO430" s="1420"/>
      <c r="VPP430" s="1420"/>
      <c r="VPQ430" s="1420"/>
      <c r="VPR430" s="1420"/>
      <c r="VPS430" s="1420"/>
      <c r="VPT430" s="1420"/>
      <c r="VPU430" s="1420"/>
      <c r="VPV430" s="1420"/>
      <c r="VPW430" s="1420"/>
      <c r="VPX430" s="1420"/>
      <c r="VPY430" s="1420"/>
      <c r="VPZ430" s="1420"/>
      <c r="VQA430" s="1420"/>
      <c r="VQB430" s="1420"/>
      <c r="VQC430" s="1420"/>
      <c r="VQD430" s="1420"/>
      <c r="VQE430" s="1420"/>
      <c r="VQF430" s="1420"/>
      <c r="VQG430" s="1420"/>
      <c r="VQH430" s="1420"/>
      <c r="VQI430" s="1420"/>
      <c r="VQJ430" s="1420"/>
      <c r="VQK430" s="1420"/>
      <c r="VQL430" s="1420"/>
      <c r="VQM430" s="1420"/>
      <c r="VQN430" s="1420"/>
      <c r="VQO430" s="1420"/>
      <c r="VQP430" s="1420"/>
      <c r="VQQ430" s="1420"/>
      <c r="VQR430" s="1420"/>
      <c r="VQS430" s="1420"/>
      <c r="VQT430" s="1420"/>
      <c r="VQU430" s="1420"/>
      <c r="VQV430" s="1420"/>
      <c r="VQW430" s="1420"/>
      <c r="VQX430" s="1420"/>
      <c r="VQY430" s="1420"/>
      <c r="VQZ430" s="1420"/>
      <c r="VRA430" s="1420"/>
      <c r="VRB430" s="1420"/>
      <c r="VRC430" s="1420"/>
      <c r="VRD430" s="1420"/>
      <c r="VRE430" s="1420"/>
      <c r="VRF430" s="1420"/>
      <c r="VRG430" s="1420"/>
      <c r="VRH430" s="1420"/>
      <c r="VRI430" s="1420"/>
      <c r="VRJ430" s="1420"/>
      <c r="VRK430" s="1420"/>
      <c r="VRL430" s="1420"/>
      <c r="VRM430" s="1420"/>
      <c r="VRN430" s="1420"/>
      <c r="VRO430" s="1420"/>
      <c r="VRP430" s="1420"/>
      <c r="VRQ430" s="1420"/>
      <c r="VRR430" s="1420"/>
      <c r="VRS430" s="1420"/>
      <c r="VRT430" s="1420"/>
      <c r="VRU430" s="1420"/>
      <c r="VRV430" s="1420"/>
      <c r="VRW430" s="1420"/>
      <c r="VRX430" s="1420"/>
      <c r="VRY430" s="1420"/>
      <c r="VRZ430" s="1420"/>
      <c r="VSA430" s="1420"/>
      <c r="VSB430" s="1420"/>
      <c r="VSC430" s="1420"/>
      <c r="VSD430" s="1420"/>
      <c r="VSE430" s="1420"/>
      <c r="VSF430" s="1420"/>
      <c r="VSG430" s="1420"/>
      <c r="VSH430" s="1420"/>
      <c r="VSI430" s="1420"/>
      <c r="VSJ430" s="1420"/>
      <c r="VSK430" s="1420"/>
      <c r="VSL430" s="1420"/>
      <c r="VSM430" s="1420"/>
      <c r="VSN430" s="1420"/>
      <c r="VSO430" s="1420"/>
      <c r="VSP430" s="1420"/>
      <c r="VSQ430" s="1420"/>
      <c r="VSR430" s="1420"/>
      <c r="VSS430" s="1420"/>
      <c r="VST430" s="1420"/>
      <c r="VSU430" s="1420"/>
      <c r="VSV430" s="1420"/>
      <c r="VSW430" s="1420"/>
      <c r="VSX430" s="1420"/>
      <c r="VSY430" s="1420"/>
      <c r="VSZ430" s="1420"/>
      <c r="VTA430" s="1420"/>
      <c r="VTB430" s="1420"/>
      <c r="VTC430" s="1420"/>
      <c r="VTD430" s="1420"/>
      <c r="VTE430" s="1420"/>
      <c r="VTF430" s="1420"/>
      <c r="VTG430" s="1420"/>
      <c r="VTH430" s="1420"/>
      <c r="VTI430" s="1420"/>
      <c r="VTJ430" s="1420"/>
      <c r="VTK430" s="1420"/>
      <c r="VTL430" s="1420"/>
      <c r="VTM430" s="1420"/>
      <c r="VTN430" s="1420"/>
      <c r="VTO430" s="1420"/>
      <c r="VTP430" s="1420"/>
      <c r="VTQ430" s="1420"/>
      <c r="VTR430" s="1420"/>
      <c r="VTS430" s="1420"/>
      <c r="VTT430" s="1420"/>
      <c r="VTU430" s="1420"/>
      <c r="VTV430" s="1420"/>
      <c r="VTW430" s="1420"/>
      <c r="VTX430" s="1420"/>
      <c r="VTY430" s="1420"/>
      <c r="VTZ430" s="1420"/>
      <c r="VUA430" s="1420"/>
      <c r="VUB430" s="1420"/>
      <c r="VUC430" s="1420"/>
      <c r="VUD430" s="1420"/>
      <c r="VUE430" s="1420"/>
      <c r="VUF430" s="1420"/>
      <c r="VUG430" s="1420"/>
      <c r="VUH430" s="1420"/>
      <c r="VUI430" s="1420"/>
      <c r="VUJ430" s="1420"/>
      <c r="VUK430" s="1420"/>
      <c r="VUL430" s="1420"/>
      <c r="VUM430" s="1420"/>
      <c r="VUN430" s="1420"/>
      <c r="VUO430" s="1420"/>
      <c r="VUP430" s="1420"/>
      <c r="VUQ430" s="1420"/>
      <c r="VUR430" s="1420"/>
      <c r="VUS430" s="1420"/>
      <c r="VUT430" s="1420"/>
      <c r="VUU430" s="1420"/>
      <c r="VUV430" s="1420"/>
      <c r="VUW430" s="1420"/>
      <c r="VUX430" s="1420"/>
      <c r="VUY430" s="1420"/>
      <c r="VUZ430" s="1420"/>
      <c r="VVA430" s="1420"/>
      <c r="VVB430" s="1420"/>
      <c r="VVC430" s="1420"/>
      <c r="VVD430" s="1420"/>
      <c r="VVE430" s="1420"/>
      <c r="VVF430" s="1420"/>
      <c r="VVG430" s="1420"/>
      <c r="VVH430" s="1420"/>
      <c r="VVI430" s="1420"/>
      <c r="VVJ430" s="1420"/>
      <c r="VVK430" s="1420"/>
      <c r="VVL430" s="1420"/>
      <c r="VVM430" s="1420"/>
      <c r="VVN430" s="1420"/>
      <c r="VVO430" s="1420"/>
      <c r="VVP430" s="1420"/>
      <c r="VVQ430" s="1420"/>
      <c r="VVR430" s="1420"/>
      <c r="VVS430" s="1420"/>
      <c r="VVT430" s="1420"/>
      <c r="VVU430" s="1420"/>
      <c r="VVV430" s="1420"/>
      <c r="VVW430" s="1420"/>
      <c r="VVX430" s="1420"/>
      <c r="VVY430" s="1420"/>
      <c r="VVZ430" s="1420"/>
      <c r="VWA430" s="1420"/>
      <c r="VWB430" s="1420"/>
      <c r="VWC430" s="1420"/>
      <c r="VWD430" s="1420"/>
      <c r="VWE430" s="1420"/>
      <c r="VWF430" s="1420"/>
      <c r="VWG430" s="1420"/>
      <c r="VWH430" s="1420"/>
      <c r="VWI430" s="1420"/>
      <c r="VWJ430" s="1420"/>
      <c r="VWK430" s="1420"/>
      <c r="VWL430" s="1420"/>
      <c r="VWM430" s="1420"/>
      <c r="VWN430" s="1420"/>
      <c r="VWO430" s="1420"/>
      <c r="VWP430" s="1420"/>
      <c r="VWQ430" s="1420"/>
      <c r="VWR430" s="1420"/>
      <c r="VWS430" s="1420"/>
      <c r="VWT430" s="1420"/>
      <c r="VWU430" s="1420"/>
      <c r="VWV430" s="1420"/>
      <c r="VWW430" s="1420"/>
      <c r="VWX430" s="1420"/>
      <c r="VWY430" s="1420"/>
      <c r="VWZ430" s="1420"/>
      <c r="VXA430" s="1420"/>
      <c r="VXB430" s="1420"/>
      <c r="VXC430" s="1420"/>
      <c r="VXD430" s="1420"/>
      <c r="VXE430" s="1420"/>
      <c r="VXF430" s="1420"/>
      <c r="VXG430" s="1420"/>
      <c r="VXH430" s="1420"/>
      <c r="VXI430" s="1420"/>
      <c r="VXJ430" s="1420"/>
      <c r="VXK430" s="1420"/>
      <c r="VXL430" s="1420"/>
      <c r="VXM430" s="1420"/>
      <c r="VXN430" s="1420"/>
      <c r="VXO430" s="1420"/>
      <c r="VXP430" s="1420"/>
      <c r="VXQ430" s="1420"/>
      <c r="VXR430" s="1420"/>
      <c r="VXS430" s="1420"/>
      <c r="VXT430" s="1420"/>
      <c r="VXU430" s="1420"/>
      <c r="VXV430" s="1420"/>
      <c r="VXW430" s="1420"/>
      <c r="VXX430" s="1420"/>
      <c r="VXY430" s="1420"/>
      <c r="VXZ430" s="1420"/>
      <c r="VYA430" s="1420"/>
      <c r="VYB430" s="1420"/>
      <c r="VYC430" s="1420"/>
      <c r="VYD430" s="1420"/>
      <c r="VYE430" s="1420"/>
      <c r="VYF430" s="1420"/>
      <c r="VYG430" s="1420"/>
      <c r="VYH430" s="1420"/>
      <c r="VYI430" s="1420"/>
      <c r="VYJ430" s="1420"/>
      <c r="VYK430" s="1420"/>
      <c r="VYL430" s="1420"/>
      <c r="VYM430" s="1420"/>
      <c r="VYN430" s="1420"/>
      <c r="VYO430" s="1420"/>
      <c r="VYP430" s="1420"/>
      <c r="VYQ430" s="1420"/>
      <c r="VYR430" s="1420"/>
      <c r="VYS430" s="1420"/>
      <c r="VYT430" s="1420"/>
      <c r="VYU430" s="1420"/>
      <c r="VYV430" s="1420"/>
      <c r="VYW430" s="1420"/>
      <c r="VYX430" s="1420"/>
      <c r="VYY430" s="1420"/>
      <c r="VYZ430" s="1420"/>
      <c r="VZA430" s="1420"/>
      <c r="VZB430" s="1420"/>
      <c r="VZC430" s="1420"/>
      <c r="VZD430" s="1420"/>
      <c r="VZE430" s="1420"/>
      <c r="VZF430" s="1420"/>
      <c r="VZG430" s="1420"/>
      <c r="VZH430" s="1420"/>
      <c r="VZI430" s="1420"/>
      <c r="VZJ430" s="1420"/>
      <c r="VZK430" s="1420"/>
      <c r="VZL430" s="1420"/>
      <c r="VZM430" s="1420"/>
      <c r="VZN430" s="1420"/>
      <c r="VZO430" s="1420"/>
      <c r="VZP430" s="1420"/>
      <c r="VZQ430" s="1420"/>
      <c r="VZR430" s="1420"/>
      <c r="VZS430" s="1420"/>
      <c r="VZT430" s="1420"/>
      <c r="VZU430" s="1420"/>
      <c r="VZV430" s="1420"/>
      <c r="VZW430" s="1420"/>
      <c r="VZX430" s="1420"/>
      <c r="VZY430" s="1420"/>
      <c r="VZZ430" s="1420"/>
      <c r="WAA430" s="1420"/>
      <c r="WAB430" s="1420"/>
      <c r="WAC430" s="1420"/>
      <c r="WAD430" s="1420"/>
      <c r="WAE430" s="1420"/>
      <c r="WAF430" s="1420"/>
      <c r="WAG430" s="1420"/>
      <c r="WAH430" s="1420"/>
      <c r="WAI430" s="1420"/>
      <c r="WAJ430" s="1420"/>
      <c r="WAK430" s="1420"/>
      <c r="WAL430" s="1420"/>
      <c r="WAM430" s="1420"/>
      <c r="WAN430" s="1420"/>
      <c r="WAO430" s="1420"/>
      <c r="WAP430" s="1420"/>
      <c r="WAQ430" s="1420"/>
      <c r="WAR430" s="1420"/>
      <c r="WAS430" s="1420"/>
      <c r="WAT430" s="1420"/>
      <c r="WAU430" s="1420"/>
      <c r="WAV430" s="1420"/>
      <c r="WAW430" s="1420"/>
      <c r="WAX430" s="1420"/>
      <c r="WAY430" s="1420"/>
      <c r="WAZ430" s="1420"/>
      <c r="WBA430" s="1420"/>
      <c r="WBB430" s="1420"/>
      <c r="WBC430" s="1420"/>
      <c r="WBD430" s="1420"/>
      <c r="WBE430" s="1420"/>
      <c r="WBF430" s="1420"/>
      <c r="WBG430" s="1420"/>
      <c r="WBH430" s="1420"/>
      <c r="WBI430" s="1420"/>
      <c r="WBJ430" s="1420"/>
      <c r="WBK430" s="1420"/>
      <c r="WBL430" s="1420"/>
      <c r="WBM430" s="1420"/>
      <c r="WBN430" s="1420"/>
      <c r="WBO430" s="1420"/>
      <c r="WBP430" s="1420"/>
      <c r="WBQ430" s="1420"/>
      <c r="WBR430" s="1420"/>
      <c r="WBS430" s="1420"/>
      <c r="WBT430" s="1420"/>
      <c r="WBU430" s="1420"/>
      <c r="WBV430" s="1420"/>
      <c r="WBW430" s="1420"/>
      <c r="WBX430" s="1420"/>
      <c r="WBY430" s="1420"/>
      <c r="WBZ430" s="1420"/>
      <c r="WCA430" s="1420"/>
      <c r="WCB430" s="1420"/>
      <c r="WCC430" s="1420"/>
      <c r="WCD430" s="1420"/>
      <c r="WCE430" s="1420"/>
      <c r="WCF430" s="1420"/>
      <c r="WCG430" s="1420"/>
      <c r="WCH430" s="1420"/>
      <c r="WCI430" s="1420"/>
      <c r="WCJ430" s="1420"/>
      <c r="WCK430" s="1420"/>
      <c r="WCL430" s="1420"/>
      <c r="WCM430" s="1420"/>
      <c r="WCN430" s="1420"/>
      <c r="WCO430" s="1420"/>
      <c r="WCP430" s="1420"/>
      <c r="WCQ430" s="1420"/>
      <c r="WCR430" s="1420"/>
      <c r="WCS430" s="1420"/>
      <c r="WCT430" s="1420"/>
      <c r="WCU430" s="1420"/>
      <c r="WCV430" s="1420"/>
      <c r="WCW430" s="1420"/>
      <c r="WCX430" s="1420"/>
      <c r="WCY430" s="1420"/>
      <c r="WCZ430" s="1420"/>
      <c r="WDA430" s="1420"/>
      <c r="WDB430" s="1420"/>
      <c r="WDC430" s="1420"/>
      <c r="WDD430" s="1420"/>
      <c r="WDE430" s="1420"/>
      <c r="WDF430" s="1420"/>
      <c r="WDG430" s="1420"/>
      <c r="WDH430" s="1420"/>
      <c r="WDI430" s="1420"/>
      <c r="WDJ430" s="1420"/>
      <c r="WDK430" s="1420"/>
      <c r="WDL430" s="1420"/>
      <c r="WDM430" s="1420"/>
      <c r="WDN430" s="1420"/>
      <c r="WDO430" s="1420"/>
      <c r="WDP430" s="1420"/>
      <c r="WDQ430" s="1420"/>
      <c r="WDR430" s="1420"/>
      <c r="WDS430" s="1420"/>
      <c r="WDT430" s="1420"/>
      <c r="WDU430" s="1420"/>
      <c r="WDV430" s="1420"/>
      <c r="WDW430" s="1420"/>
      <c r="WDX430" s="1420"/>
      <c r="WDY430" s="1420"/>
      <c r="WDZ430" s="1420"/>
      <c r="WEA430" s="1420"/>
      <c r="WEB430" s="1420"/>
      <c r="WEC430" s="1420"/>
      <c r="WED430" s="1420"/>
      <c r="WEE430" s="1420"/>
      <c r="WEF430" s="1420"/>
      <c r="WEG430" s="1420"/>
      <c r="WEH430" s="1420"/>
      <c r="WEI430" s="1420"/>
      <c r="WEJ430" s="1420"/>
      <c r="WEK430" s="1420"/>
      <c r="WEL430" s="1420"/>
      <c r="WEM430" s="1420"/>
      <c r="WEN430" s="1420"/>
      <c r="WEO430" s="1420"/>
      <c r="WEP430" s="1420"/>
      <c r="WEQ430" s="1420"/>
      <c r="WER430" s="1420"/>
      <c r="WES430" s="1420"/>
      <c r="WET430" s="1420"/>
      <c r="WEU430" s="1420"/>
      <c r="WEV430" s="1420"/>
      <c r="WEW430" s="1420"/>
      <c r="WEX430" s="1420"/>
      <c r="WEY430" s="1420"/>
      <c r="WEZ430" s="1420"/>
      <c r="WFA430" s="1420"/>
      <c r="WFB430" s="1420"/>
      <c r="WFC430" s="1420"/>
      <c r="WFD430" s="1420"/>
      <c r="WFE430" s="1420"/>
      <c r="WFF430" s="1420"/>
      <c r="WFG430" s="1420"/>
      <c r="WFH430" s="1420"/>
      <c r="WFI430" s="1420"/>
      <c r="WFJ430" s="1420"/>
      <c r="WFK430" s="1420"/>
      <c r="WFL430" s="1420"/>
      <c r="WFM430" s="1420"/>
      <c r="WFN430" s="1420"/>
      <c r="WFO430" s="1420"/>
      <c r="WFP430" s="1420"/>
      <c r="WFQ430" s="1420"/>
      <c r="WFR430" s="1420"/>
      <c r="WFS430" s="1420"/>
      <c r="WFT430" s="1420"/>
      <c r="WFU430" s="1420"/>
      <c r="WFV430" s="1420"/>
      <c r="WFW430" s="1420"/>
      <c r="WFX430" s="1420"/>
      <c r="WFY430" s="1420"/>
      <c r="WFZ430" s="1420"/>
      <c r="WGA430" s="1420"/>
      <c r="WGB430" s="1420"/>
      <c r="WGC430" s="1420"/>
      <c r="WGD430" s="1420"/>
      <c r="WGE430" s="1420"/>
      <c r="WGF430" s="1420"/>
      <c r="WGG430" s="1420"/>
      <c r="WGH430" s="1420"/>
      <c r="WGI430" s="1420"/>
      <c r="WGJ430" s="1420"/>
      <c r="WGK430" s="1420"/>
      <c r="WGL430" s="1420"/>
      <c r="WGM430" s="1420"/>
      <c r="WGN430" s="1420"/>
      <c r="WGO430" s="1420"/>
      <c r="WGP430" s="1420"/>
      <c r="WGQ430" s="1420"/>
      <c r="WGR430" s="1420"/>
      <c r="WGS430" s="1420"/>
      <c r="WGT430" s="1420"/>
      <c r="WGU430" s="1420"/>
      <c r="WGV430" s="1420"/>
      <c r="WGW430" s="1420"/>
      <c r="WGX430" s="1420"/>
      <c r="WGY430" s="1420"/>
      <c r="WGZ430" s="1420"/>
      <c r="WHA430" s="1420"/>
      <c r="WHB430" s="1420"/>
      <c r="WHC430" s="1420"/>
      <c r="WHD430" s="1420"/>
      <c r="WHE430" s="1420"/>
      <c r="WHF430" s="1420"/>
      <c r="WHG430" s="1420"/>
      <c r="WHH430" s="1420"/>
      <c r="WHI430" s="1420"/>
      <c r="WHJ430" s="1420"/>
      <c r="WHK430" s="1420"/>
      <c r="WHL430" s="1420"/>
      <c r="WHM430" s="1420"/>
      <c r="WHN430" s="1420"/>
      <c r="WHO430" s="1420"/>
      <c r="WHP430" s="1420"/>
      <c r="WHQ430" s="1420"/>
      <c r="WHR430" s="1420"/>
      <c r="WHS430" s="1420"/>
      <c r="WHT430" s="1420"/>
      <c r="WHU430" s="1420"/>
      <c r="WHV430" s="1420"/>
      <c r="WHW430" s="1420"/>
      <c r="WHX430" s="1420"/>
      <c r="WHY430" s="1420"/>
      <c r="WHZ430" s="1420"/>
      <c r="WIA430" s="1420"/>
      <c r="WIB430" s="1420"/>
      <c r="WIC430" s="1420"/>
      <c r="WID430" s="1420"/>
      <c r="WIE430" s="1420"/>
      <c r="WIF430" s="1420"/>
      <c r="WIG430" s="1420"/>
      <c r="WIH430" s="1420"/>
      <c r="WII430" s="1420"/>
      <c r="WIJ430" s="1420"/>
      <c r="WIK430" s="1420"/>
      <c r="WIL430" s="1420"/>
      <c r="WIM430" s="1420"/>
      <c r="WIN430" s="1420"/>
      <c r="WIO430" s="1420"/>
      <c r="WIP430" s="1420"/>
      <c r="WIQ430" s="1420"/>
      <c r="WIR430" s="1420"/>
      <c r="WIS430" s="1420"/>
      <c r="WIT430" s="1420"/>
      <c r="WIU430" s="1420"/>
      <c r="WIV430" s="1420"/>
      <c r="WIW430" s="1420"/>
      <c r="WIX430" s="1420"/>
      <c r="WIY430" s="1420"/>
      <c r="WIZ430" s="1420"/>
      <c r="WJA430" s="1420"/>
      <c r="WJB430" s="1420"/>
      <c r="WJC430" s="1420"/>
      <c r="WJD430" s="1420"/>
      <c r="WJE430" s="1420"/>
      <c r="WJF430" s="1420"/>
      <c r="WJG430" s="1420"/>
      <c r="WJH430" s="1420"/>
      <c r="WJI430" s="1420"/>
      <c r="WJJ430" s="1420"/>
      <c r="WJK430" s="1420"/>
      <c r="WJL430" s="1420"/>
      <c r="WJM430" s="1420"/>
      <c r="WJN430" s="1420"/>
      <c r="WJO430" s="1420"/>
      <c r="WJP430" s="1420"/>
      <c r="WJQ430" s="1420"/>
      <c r="WJR430" s="1420"/>
      <c r="WJS430" s="1420"/>
      <c r="WJT430" s="1420"/>
      <c r="WJU430" s="1420"/>
      <c r="WJV430" s="1420"/>
      <c r="WJW430" s="1420"/>
      <c r="WJX430" s="1420"/>
      <c r="WJY430" s="1420"/>
      <c r="WJZ430" s="1420"/>
      <c r="WKA430" s="1420"/>
      <c r="WKB430" s="1420"/>
      <c r="WKC430" s="1420"/>
      <c r="WKD430" s="1420"/>
      <c r="WKE430" s="1420"/>
      <c r="WKF430" s="1420"/>
      <c r="WKG430" s="1420"/>
      <c r="WKH430" s="1420"/>
      <c r="WKI430" s="1420"/>
      <c r="WKJ430" s="1420"/>
      <c r="WKK430" s="1420"/>
      <c r="WKL430" s="1420"/>
      <c r="WKM430" s="1420"/>
      <c r="WKN430" s="1420"/>
      <c r="WKO430" s="1420"/>
      <c r="WKP430" s="1420"/>
      <c r="WKQ430" s="1420"/>
      <c r="WKR430" s="1420"/>
      <c r="WKS430" s="1420"/>
      <c r="WKT430" s="1420"/>
      <c r="WKU430" s="1420"/>
      <c r="WKV430" s="1420"/>
      <c r="WKW430" s="1420"/>
      <c r="WKX430" s="1420"/>
      <c r="WKY430" s="1420"/>
      <c r="WKZ430" s="1420"/>
      <c r="WLA430" s="1420"/>
      <c r="WLB430" s="1420"/>
      <c r="WLC430" s="1420"/>
      <c r="WLD430" s="1420"/>
      <c r="WLE430" s="1420"/>
      <c r="WLF430" s="1420"/>
      <c r="WLG430" s="1420"/>
      <c r="WLH430" s="1420"/>
      <c r="WLI430" s="1420"/>
      <c r="WLJ430" s="1420"/>
      <c r="WLK430" s="1420"/>
      <c r="WLL430" s="1420"/>
      <c r="WLM430" s="1420"/>
      <c r="WLN430" s="1420"/>
      <c r="WLO430" s="1420"/>
      <c r="WLP430" s="1420"/>
      <c r="WLQ430" s="1420"/>
      <c r="WLR430" s="1420"/>
      <c r="WLS430" s="1420"/>
      <c r="WLT430" s="1420"/>
      <c r="WLU430" s="1420"/>
      <c r="WLV430" s="1420"/>
      <c r="WLW430" s="1420"/>
      <c r="WLX430" s="1420"/>
      <c r="WLY430" s="1420"/>
      <c r="WLZ430" s="1420"/>
      <c r="WMA430" s="1420"/>
      <c r="WMB430" s="1420"/>
      <c r="WMC430" s="1420"/>
      <c r="WMD430" s="1420"/>
      <c r="WME430" s="1420"/>
      <c r="WMF430" s="1420"/>
      <c r="WMG430" s="1420"/>
      <c r="WMH430" s="1420"/>
      <c r="WMI430" s="1420"/>
      <c r="WMJ430" s="1420"/>
      <c r="WMK430" s="1420"/>
      <c r="WML430" s="1420"/>
      <c r="WMM430" s="1420"/>
      <c r="WMN430" s="1420"/>
      <c r="WMO430" s="1420"/>
      <c r="WMP430" s="1420"/>
      <c r="WMQ430" s="1420"/>
      <c r="WMR430" s="1420"/>
      <c r="WMS430" s="1420"/>
      <c r="WMT430" s="1420"/>
      <c r="WMU430" s="1420"/>
      <c r="WMV430" s="1420"/>
      <c r="WMW430" s="1420"/>
      <c r="WMX430" s="1420"/>
      <c r="WMY430" s="1420"/>
      <c r="WMZ430" s="1420"/>
      <c r="WNA430" s="1420"/>
      <c r="WNB430" s="1420"/>
      <c r="WNC430" s="1420"/>
      <c r="WND430" s="1420"/>
      <c r="WNE430" s="1420"/>
      <c r="WNF430" s="1420"/>
      <c r="WNG430" s="1420"/>
      <c r="WNH430" s="1420"/>
      <c r="WNI430" s="1420"/>
      <c r="WNJ430" s="1420"/>
      <c r="WNK430" s="1420"/>
      <c r="WNL430" s="1420"/>
      <c r="WNM430" s="1420"/>
      <c r="WNN430" s="1420"/>
      <c r="WNO430" s="1420"/>
      <c r="WNP430" s="1420"/>
      <c r="WNQ430" s="1420"/>
      <c r="WNR430" s="1420"/>
      <c r="WNS430" s="1420"/>
      <c r="WNT430" s="1420"/>
      <c r="WNU430" s="1420"/>
      <c r="WNV430" s="1420"/>
      <c r="WNW430" s="1420"/>
      <c r="WNX430" s="1420"/>
      <c r="WNY430" s="1420"/>
      <c r="WNZ430" s="1420"/>
      <c r="WOA430" s="1420"/>
      <c r="WOB430" s="1420"/>
      <c r="WOC430" s="1420"/>
      <c r="WOD430" s="1420"/>
      <c r="WOE430" s="1420"/>
      <c r="WOF430" s="1420"/>
      <c r="WOG430" s="1420"/>
      <c r="WOH430" s="1420"/>
      <c r="WOI430" s="1420"/>
      <c r="WOJ430" s="1420"/>
      <c r="WOK430" s="1420"/>
      <c r="WOL430" s="1420"/>
      <c r="WOM430" s="1420"/>
      <c r="WON430" s="1420"/>
      <c r="WOO430" s="1420"/>
      <c r="WOP430" s="1420"/>
      <c r="WOQ430" s="1420"/>
      <c r="WOR430" s="1420"/>
      <c r="WOS430" s="1420"/>
      <c r="WOT430" s="1420"/>
      <c r="WOU430" s="1420"/>
      <c r="WOV430" s="1420"/>
      <c r="WOW430" s="1420"/>
      <c r="WOX430" s="1420"/>
      <c r="WOY430" s="1420"/>
      <c r="WOZ430" s="1420"/>
      <c r="WPA430" s="1420"/>
      <c r="WPB430" s="1420"/>
      <c r="WPC430" s="1420"/>
      <c r="WPD430" s="1420"/>
      <c r="WPE430" s="1420"/>
      <c r="WPF430" s="1420"/>
      <c r="WPG430" s="1420"/>
      <c r="WPH430" s="1420"/>
      <c r="WPI430" s="1420"/>
      <c r="WPJ430" s="1420"/>
      <c r="WPK430" s="1420"/>
      <c r="WPL430" s="1420"/>
      <c r="WPM430" s="1420"/>
      <c r="WPN430" s="1420"/>
      <c r="WPO430" s="1420"/>
      <c r="WPP430" s="1420"/>
      <c r="WPQ430" s="1420"/>
      <c r="WPR430" s="1420"/>
      <c r="WPS430" s="1420"/>
      <c r="WPT430" s="1420"/>
      <c r="WPU430" s="1420"/>
      <c r="WPV430" s="1420"/>
      <c r="WPW430" s="1420"/>
      <c r="WPX430" s="1420"/>
      <c r="WPY430" s="1420"/>
      <c r="WPZ430" s="1420"/>
      <c r="WQA430" s="1420"/>
      <c r="WQB430" s="1420"/>
      <c r="WQC430" s="1420"/>
      <c r="WQD430" s="1420"/>
      <c r="WQE430" s="1420"/>
      <c r="WQF430" s="1420"/>
      <c r="WQG430" s="1420"/>
      <c r="WQH430" s="1420"/>
      <c r="WQI430" s="1420"/>
      <c r="WQJ430" s="1420"/>
      <c r="WQK430" s="1420"/>
      <c r="WQL430" s="1420"/>
      <c r="WQM430" s="1420"/>
      <c r="WQN430" s="1420"/>
      <c r="WQO430" s="1420"/>
      <c r="WQP430" s="1420"/>
      <c r="WQQ430" s="1420"/>
      <c r="WQR430" s="1420"/>
      <c r="WQS430" s="1420"/>
      <c r="WQT430" s="1420"/>
      <c r="WQU430" s="1420"/>
      <c r="WQV430" s="1420"/>
      <c r="WQW430" s="1420"/>
      <c r="WQX430" s="1420"/>
      <c r="WQY430" s="1420"/>
      <c r="WQZ430" s="1420"/>
      <c r="WRA430" s="1420"/>
      <c r="WRB430" s="1420"/>
      <c r="WRC430" s="1420"/>
      <c r="WRD430" s="1420"/>
      <c r="WRE430" s="1420"/>
      <c r="WRF430" s="1420"/>
      <c r="WRG430" s="1420"/>
      <c r="WRH430" s="1420"/>
      <c r="WRI430" s="1420"/>
      <c r="WRJ430" s="1420"/>
      <c r="WRK430" s="1420"/>
      <c r="WRL430" s="1420"/>
      <c r="WRM430" s="1420"/>
      <c r="WRN430" s="1420"/>
      <c r="WRO430" s="1420"/>
      <c r="WRP430" s="1420"/>
      <c r="WRQ430" s="1420"/>
      <c r="WRR430" s="1420"/>
      <c r="WRS430" s="1420"/>
      <c r="WRT430" s="1420"/>
      <c r="WRU430" s="1420"/>
      <c r="WRV430" s="1420"/>
      <c r="WRW430" s="1420"/>
      <c r="WRX430" s="1420"/>
      <c r="WRY430" s="1420"/>
      <c r="WRZ430" s="1420"/>
      <c r="WSA430" s="1420"/>
      <c r="WSB430" s="1420"/>
      <c r="WSC430" s="1420"/>
      <c r="WSD430" s="1420"/>
      <c r="WSE430" s="1420"/>
      <c r="WSF430" s="1420"/>
      <c r="WSG430" s="1420"/>
      <c r="WSH430" s="1420"/>
      <c r="WSI430" s="1420"/>
      <c r="WSJ430" s="1420"/>
      <c r="WSK430" s="1420"/>
      <c r="WSL430" s="1420"/>
      <c r="WSM430" s="1420"/>
      <c r="WSN430" s="1420"/>
      <c r="WSO430" s="1420"/>
      <c r="WSP430" s="1420"/>
      <c r="WSQ430" s="1420"/>
      <c r="WSR430" s="1420"/>
      <c r="WSS430" s="1420"/>
      <c r="WST430" s="1420"/>
      <c r="WSU430" s="1420"/>
      <c r="WSV430" s="1420"/>
      <c r="WSW430" s="1420"/>
      <c r="WSX430" s="1420"/>
      <c r="WSY430" s="1420"/>
      <c r="WSZ430" s="1420"/>
      <c r="WTA430" s="1420"/>
      <c r="WTB430" s="1420"/>
      <c r="WTC430" s="1420"/>
      <c r="WTD430" s="1420"/>
      <c r="WTE430" s="1420"/>
      <c r="WTF430" s="1420"/>
      <c r="WTG430" s="1420"/>
      <c r="WTH430" s="1420"/>
      <c r="WTI430" s="1420"/>
      <c r="WTJ430" s="1420"/>
      <c r="WTK430" s="1420"/>
      <c r="WTL430" s="1420"/>
      <c r="WTM430" s="1420"/>
      <c r="WTN430" s="1420"/>
      <c r="WTO430" s="1420"/>
      <c r="WTP430" s="1420"/>
      <c r="WTQ430" s="1420"/>
      <c r="WTR430" s="1420"/>
      <c r="WTS430" s="1420"/>
      <c r="WTT430" s="1420"/>
      <c r="WTU430" s="1420"/>
      <c r="WTV430" s="1420"/>
      <c r="WTW430" s="1420"/>
      <c r="WTX430" s="1420"/>
      <c r="WTY430" s="1420"/>
      <c r="WTZ430" s="1420"/>
      <c r="WUA430" s="1420"/>
      <c r="WUB430" s="1420"/>
      <c r="WUC430" s="1420"/>
      <c r="WUD430" s="1420"/>
      <c r="WUE430" s="1420"/>
      <c r="WUF430" s="1420"/>
      <c r="WUG430" s="1420"/>
      <c r="WUH430" s="1420"/>
      <c r="WUI430" s="1420"/>
      <c r="WUJ430" s="1420"/>
      <c r="WUK430" s="1420"/>
      <c r="WUL430" s="1420"/>
      <c r="WUM430" s="1420"/>
      <c r="WUN430" s="1420"/>
      <c r="WUO430" s="1420"/>
      <c r="WUP430" s="1420"/>
      <c r="WUQ430" s="1420"/>
      <c r="WUR430" s="1420"/>
      <c r="WUS430" s="1420"/>
      <c r="WUT430" s="1420"/>
      <c r="WUU430" s="1420"/>
      <c r="WUV430" s="1420"/>
      <c r="WUW430" s="1420"/>
      <c r="WUX430" s="1420"/>
      <c r="WUY430" s="1420"/>
      <c r="WUZ430" s="1420"/>
      <c r="WVA430" s="1420"/>
      <c r="WVB430" s="1420"/>
      <c r="WVC430" s="1420"/>
      <c r="WVD430" s="1420"/>
      <c r="WVE430" s="1420"/>
      <c r="WVF430" s="1420"/>
      <c r="WVG430" s="1420"/>
      <c r="WVH430" s="1420"/>
      <c r="WVI430" s="1420"/>
      <c r="WVJ430" s="1420"/>
      <c r="WVK430" s="1420"/>
      <c r="WVL430" s="1420"/>
      <c r="WVM430" s="1420"/>
      <c r="WVN430" s="1420"/>
      <c r="WVO430" s="1420"/>
      <c r="WVP430" s="1420"/>
      <c r="WVQ430" s="1420"/>
      <c r="WVR430" s="1420"/>
      <c r="WVS430" s="1420"/>
      <c r="WVT430" s="1420"/>
      <c r="WVU430" s="1420"/>
      <c r="WVV430" s="1420"/>
      <c r="WVW430" s="1420"/>
      <c r="WVX430" s="1420"/>
      <c r="WVY430" s="1420"/>
      <c r="WVZ430" s="1420"/>
      <c r="WWA430" s="1420"/>
      <c r="WWB430" s="1420"/>
      <c r="WWC430" s="1420"/>
      <c r="WWD430" s="1420"/>
      <c r="WWE430" s="1420"/>
      <c r="WWF430" s="1420"/>
      <c r="WWG430" s="1420"/>
      <c r="WWH430" s="1420"/>
      <c r="WWI430" s="1420"/>
      <c r="WWJ430" s="1420"/>
      <c r="WWK430" s="1420"/>
      <c r="WWL430" s="1420"/>
      <c r="WWM430" s="1420"/>
      <c r="WWN430" s="1420"/>
      <c r="WWO430" s="1420"/>
      <c r="WWP430" s="1420"/>
      <c r="WWQ430" s="1420"/>
      <c r="WWR430" s="1420"/>
      <c r="WWS430" s="1420"/>
      <c r="WWT430" s="1420"/>
      <c r="WWU430" s="1420"/>
      <c r="WWV430" s="1420"/>
      <c r="WWW430" s="1420"/>
      <c r="WWX430" s="1420"/>
      <c r="WWY430" s="1420"/>
      <c r="WWZ430" s="1420"/>
      <c r="WXA430" s="1420"/>
      <c r="WXB430" s="1420"/>
      <c r="WXC430" s="1420"/>
      <c r="WXD430" s="1420"/>
      <c r="WXE430" s="1420"/>
      <c r="WXF430" s="1420"/>
      <c r="WXG430" s="1420"/>
      <c r="WXH430" s="1420"/>
      <c r="WXI430" s="1420"/>
      <c r="WXJ430" s="1420"/>
      <c r="WXK430" s="1420"/>
      <c r="WXL430" s="1420"/>
      <c r="WXM430" s="1420"/>
      <c r="WXN430" s="1420"/>
      <c r="WXO430" s="1420"/>
      <c r="WXP430" s="1420"/>
      <c r="WXQ430" s="1420"/>
      <c r="WXR430" s="1420"/>
      <c r="WXS430" s="1420"/>
      <c r="WXT430" s="1420"/>
      <c r="WXU430" s="1420"/>
      <c r="WXV430" s="1420"/>
      <c r="WXW430" s="1420"/>
      <c r="WXX430" s="1420"/>
      <c r="WXY430" s="1420"/>
      <c r="WXZ430" s="1420"/>
      <c r="WYA430" s="1420"/>
      <c r="WYB430" s="1420"/>
      <c r="WYC430" s="1420"/>
      <c r="WYD430" s="1420"/>
      <c r="WYE430" s="1420"/>
      <c r="WYF430" s="1420"/>
      <c r="WYG430" s="1420"/>
      <c r="WYH430" s="1420"/>
      <c r="WYI430" s="1420"/>
      <c r="WYJ430" s="1420"/>
      <c r="WYK430" s="1420"/>
      <c r="WYL430" s="1420"/>
      <c r="WYM430" s="1420"/>
      <c r="WYN430" s="1420"/>
      <c r="WYO430" s="1420"/>
      <c r="WYP430" s="1420"/>
      <c r="WYQ430" s="1420"/>
      <c r="WYR430" s="1420"/>
      <c r="WYS430" s="1420"/>
      <c r="WYT430" s="1420"/>
      <c r="WYU430" s="1420"/>
      <c r="WYV430" s="1420"/>
      <c r="WYW430" s="1420"/>
      <c r="WYX430" s="1420"/>
      <c r="WYY430" s="1420"/>
      <c r="WYZ430" s="1420"/>
      <c r="WZA430" s="1420"/>
      <c r="WZB430" s="1420"/>
      <c r="WZC430" s="1420"/>
      <c r="WZD430" s="1420"/>
      <c r="WZE430" s="1420"/>
      <c r="WZF430" s="1420"/>
      <c r="WZG430" s="1420"/>
      <c r="WZH430" s="1420"/>
      <c r="WZI430" s="1420"/>
      <c r="WZJ430" s="1420"/>
      <c r="WZK430" s="1420"/>
      <c r="WZL430" s="1420"/>
      <c r="WZM430" s="1420"/>
      <c r="WZN430" s="1420"/>
      <c r="WZO430" s="1420"/>
      <c r="WZP430" s="1420"/>
      <c r="WZQ430" s="1420"/>
      <c r="WZR430" s="1420"/>
      <c r="WZS430" s="1420"/>
      <c r="WZT430" s="1420"/>
      <c r="WZU430" s="1420"/>
      <c r="WZV430" s="1420"/>
      <c r="WZW430" s="1420"/>
      <c r="WZX430" s="1420"/>
      <c r="WZY430" s="1420"/>
      <c r="WZZ430" s="1420"/>
      <c r="XAA430" s="1420"/>
      <c r="XAB430" s="1420"/>
      <c r="XAC430" s="1420"/>
      <c r="XAD430" s="1420"/>
      <c r="XAE430" s="1420"/>
      <c r="XAF430" s="1420"/>
      <c r="XAG430" s="1420"/>
      <c r="XAH430" s="1420"/>
      <c r="XAI430" s="1420"/>
      <c r="XAJ430" s="1420"/>
      <c r="XAK430" s="1420"/>
      <c r="XAL430" s="1420"/>
      <c r="XAM430" s="1420"/>
      <c r="XAN430" s="1420"/>
      <c r="XAO430" s="1420"/>
      <c r="XAP430" s="1420"/>
      <c r="XAQ430" s="1420"/>
      <c r="XAR430" s="1420"/>
      <c r="XAS430" s="1420"/>
      <c r="XAT430" s="1420"/>
      <c r="XAU430" s="1420"/>
      <c r="XAV430" s="1420"/>
      <c r="XAW430" s="1420"/>
      <c r="XAX430" s="1420"/>
      <c r="XAY430" s="1420"/>
      <c r="XAZ430" s="1420"/>
      <c r="XBA430" s="1420"/>
      <c r="XBB430" s="1420"/>
      <c r="XBC430" s="1420"/>
      <c r="XBD430" s="1420"/>
      <c r="XBE430" s="1420"/>
      <c r="XBF430" s="1420"/>
      <c r="XBG430" s="1420"/>
      <c r="XBH430" s="1420"/>
      <c r="XBI430" s="1420"/>
      <c r="XBJ430" s="1420"/>
      <c r="XBK430" s="1420"/>
      <c r="XBL430" s="1420"/>
      <c r="XBM430" s="1420"/>
      <c r="XBN430" s="1420"/>
      <c r="XBO430" s="1420"/>
      <c r="XBP430" s="1420"/>
      <c r="XBQ430" s="1420"/>
      <c r="XBR430" s="1420"/>
      <c r="XBS430" s="1420"/>
      <c r="XBT430" s="1420"/>
      <c r="XBU430" s="1420"/>
      <c r="XBV430" s="1420"/>
      <c r="XBW430" s="1420"/>
      <c r="XBX430" s="1420"/>
      <c r="XBY430" s="1420"/>
      <c r="XBZ430" s="1420"/>
      <c r="XCA430" s="1420"/>
      <c r="XCB430" s="1420"/>
      <c r="XCC430" s="1420"/>
      <c r="XCD430" s="1420"/>
      <c r="XCE430" s="1420"/>
      <c r="XCF430" s="1420"/>
      <c r="XCG430" s="1420"/>
      <c r="XCH430" s="1420"/>
      <c r="XCI430" s="1420"/>
      <c r="XCJ430" s="1420"/>
      <c r="XCK430" s="1420"/>
      <c r="XCL430" s="1420"/>
      <c r="XCM430" s="1420"/>
      <c r="XCN430" s="1420"/>
      <c r="XCO430" s="1420"/>
      <c r="XCP430" s="1420"/>
      <c r="XCQ430" s="1420"/>
      <c r="XCR430" s="1420"/>
      <c r="XCS430" s="1420"/>
      <c r="XCT430" s="1420"/>
      <c r="XCU430" s="1420"/>
      <c r="XCV430" s="1420"/>
      <c r="XCW430" s="1420"/>
      <c r="XCX430" s="1420"/>
      <c r="XCY430" s="1420"/>
      <c r="XCZ430" s="1420"/>
      <c r="XDA430" s="1420"/>
      <c r="XDB430" s="1420"/>
      <c r="XDC430" s="1420"/>
      <c r="XDD430" s="1420"/>
      <c r="XDE430" s="1420"/>
      <c r="XDF430" s="1420"/>
      <c r="XDG430" s="1420"/>
      <c r="XDH430" s="1420"/>
      <c r="XDI430" s="1420"/>
      <c r="XDJ430" s="1420"/>
      <c r="XDK430" s="1420"/>
      <c r="XDL430" s="1420"/>
      <c r="XDM430" s="1420"/>
      <c r="XDN430" s="1420"/>
      <c r="XDO430" s="1420"/>
      <c r="XDP430" s="1420"/>
      <c r="XDQ430" s="1420"/>
      <c r="XDR430" s="1420"/>
      <c r="XDS430" s="1420"/>
      <c r="XDT430" s="1420"/>
      <c r="XDU430" s="1420"/>
      <c r="XDV430" s="1420"/>
      <c r="XDW430" s="1420"/>
      <c r="XDX430" s="1420"/>
      <c r="XDY430" s="1420"/>
      <c r="XDZ430" s="1420"/>
      <c r="XEA430" s="1420"/>
      <c r="XEB430" s="1420"/>
      <c r="XEC430" s="1420"/>
      <c r="XED430" s="1420"/>
      <c r="XEE430" s="1420"/>
      <c r="XEF430" s="1420"/>
      <c r="XEG430" s="1420"/>
      <c r="XEH430" s="1420"/>
      <c r="XEI430" s="1420"/>
      <c r="XEJ430" s="1420"/>
      <c r="XEK430" s="1420"/>
      <c r="XEL430" s="1420"/>
      <c r="XEM430" s="1420"/>
      <c r="XEN430" s="1420"/>
      <c r="XEO430" s="1420"/>
      <c r="XEP430" s="1420"/>
      <c r="XEQ430" s="1420"/>
      <c r="XER430" s="1420"/>
    </row>
    <row r="431" spans="1:16372" ht="19.5" customHeight="1" x14ac:dyDescent="0.25">
      <c r="A431" s="1420"/>
      <c r="B431" s="1426" t="s">
        <v>954</v>
      </c>
      <c r="C431" s="1427">
        <v>0</v>
      </c>
      <c r="D431" s="1427">
        <v>0</v>
      </c>
      <c r="E431" s="1428">
        <v>0</v>
      </c>
      <c r="F431" s="1421"/>
      <c r="G431" s="1425"/>
      <c r="H431" s="1420"/>
      <c r="I431" s="1421"/>
      <c r="J431" s="1421"/>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c r="AK431" s="1420"/>
      <c r="AL431" s="1420"/>
      <c r="AM431" s="1420"/>
      <c r="AN431" s="1420"/>
      <c r="AO431" s="1420"/>
      <c r="AP431" s="1420"/>
      <c r="AQ431" s="1420"/>
      <c r="AR431" s="1420"/>
      <c r="AS431" s="1420"/>
      <c r="AT431" s="1420"/>
      <c r="AU431" s="1420"/>
      <c r="AV431" s="1420"/>
      <c r="AW431" s="1420"/>
      <c r="AX431" s="1420"/>
      <c r="AY431" s="1420"/>
      <c r="AZ431" s="1420"/>
      <c r="BA431" s="1420"/>
      <c r="BB431" s="1420"/>
      <c r="BC431" s="1420"/>
      <c r="BD431" s="1420"/>
      <c r="BE431" s="1420"/>
      <c r="BF431" s="1420"/>
      <c r="BG431" s="1420"/>
      <c r="BH431" s="1420"/>
      <c r="BI431" s="1420"/>
      <c r="BJ431" s="1420"/>
      <c r="BK431" s="1420"/>
      <c r="BL431" s="1420"/>
      <c r="BM431" s="1420"/>
      <c r="BN431" s="1420"/>
      <c r="BO431" s="1420"/>
      <c r="BP431" s="1420"/>
      <c r="BQ431" s="1420"/>
      <c r="BR431" s="1420"/>
      <c r="BS431" s="1420"/>
      <c r="BT431" s="1420"/>
      <c r="BU431" s="1420"/>
      <c r="BV431" s="1420"/>
      <c r="BW431" s="1420"/>
      <c r="BX431" s="1420"/>
      <c r="BY431" s="1420"/>
      <c r="BZ431" s="1420"/>
      <c r="CA431" s="1420"/>
      <c r="CB431" s="1420"/>
      <c r="CC431" s="1420"/>
      <c r="CD431" s="1420"/>
      <c r="CE431" s="1420"/>
      <c r="CF431" s="1420"/>
      <c r="CG431" s="1420"/>
      <c r="CH431" s="1420"/>
      <c r="CI431" s="1420"/>
      <c r="CJ431" s="1420"/>
      <c r="CK431" s="1420"/>
      <c r="CL431" s="1420"/>
      <c r="CM431" s="1420"/>
      <c r="CN431" s="1420"/>
      <c r="CO431" s="1420"/>
      <c r="CP431" s="1420"/>
      <c r="CQ431" s="1420"/>
      <c r="CR431" s="1420"/>
      <c r="CS431" s="1420"/>
      <c r="CT431" s="1420"/>
      <c r="CU431" s="1420"/>
      <c r="CV431" s="1420"/>
      <c r="CW431" s="1420"/>
      <c r="CX431" s="1420"/>
      <c r="CY431" s="1420"/>
      <c r="CZ431" s="1420"/>
      <c r="DA431" s="1420"/>
      <c r="DB431" s="1420"/>
      <c r="DC431" s="1420"/>
      <c r="DD431" s="1420"/>
      <c r="DE431" s="1420"/>
      <c r="DF431" s="1420"/>
      <c r="DG431" s="1420"/>
      <c r="DH431" s="1420"/>
      <c r="DI431" s="1420"/>
      <c r="DJ431" s="1420"/>
      <c r="DK431" s="1420"/>
      <c r="DL431" s="1420"/>
      <c r="DM431" s="1420"/>
      <c r="DN431" s="1420"/>
      <c r="DO431" s="1420"/>
      <c r="DP431" s="1420"/>
      <c r="DQ431" s="1420"/>
      <c r="DR431" s="1420"/>
      <c r="DS431" s="1420"/>
      <c r="DT431" s="1420"/>
      <c r="DU431" s="1420"/>
      <c r="DV431" s="1420"/>
      <c r="DW431" s="1420"/>
      <c r="DX431" s="1420"/>
      <c r="DY431" s="1420"/>
      <c r="DZ431" s="1420"/>
      <c r="EA431" s="1420"/>
      <c r="EB431" s="1420"/>
      <c r="EC431" s="1420"/>
      <c r="ED431" s="1420"/>
      <c r="EE431" s="1420"/>
      <c r="EF431" s="1420"/>
      <c r="EG431" s="1420"/>
      <c r="EH431" s="1420"/>
      <c r="EI431" s="1420"/>
      <c r="EJ431" s="1420"/>
      <c r="EK431" s="1420"/>
      <c r="EL431" s="1420"/>
      <c r="EM431" s="1420"/>
      <c r="EN431" s="1420"/>
      <c r="EO431" s="1420"/>
      <c r="EP431" s="1420"/>
      <c r="EQ431" s="1420"/>
      <c r="ER431" s="1420"/>
      <c r="ES431" s="1420"/>
      <c r="ET431" s="1420"/>
      <c r="EU431" s="1420"/>
      <c r="EV431" s="1420"/>
      <c r="EW431" s="1420"/>
      <c r="EX431" s="1420"/>
      <c r="EY431" s="1420"/>
      <c r="EZ431" s="1420"/>
      <c r="FA431" s="1420"/>
      <c r="FB431" s="1420"/>
      <c r="FC431" s="1420"/>
      <c r="FD431" s="1420"/>
      <c r="FE431" s="1420"/>
      <c r="FF431" s="1420"/>
      <c r="FG431" s="1420"/>
      <c r="FH431" s="1420"/>
      <c r="FI431" s="1420"/>
      <c r="FJ431" s="1420"/>
      <c r="FK431" s="1420"/>
      <c r="FL431" s="1420"/>
      <c r="FM431" s="1420"/>
      <c r="FN431" s="1420"/>
      <c r="FO431" s="1420"/>
      <c r="FP431" s="1420"/>
      <c r="FQ431" s="1420"/>
      <c r="FR431" s="1420"/>
      <c r="FS431" s="1420"/>
      <c r="FT431" s="1420"/>
      <c r="FU431" s="1420"/>
      <c r="FV431" s="1420"/>
      <c r="FW431" s="1420"/>
      <c r="FX431" s="1420"/>
      <c r="FY431" s="1420"/>
      <c r="FZ431" s="1420"/>
      <c r="GA431" s="1420"/>
      <c r="GB431" s="1420"/>
      <c r="GC431" s="1420"/>
      <c r="GD431" s="1420"/>
      <c r="GE431" s="1420"/>
      <c r="GF431" s="1420"/>
      <c r="GG431" s="1420"/>
      <c r="GH431" s="1420"/>
      <c r="GI431" s="1420"/>
      <c r="GJ431" s="1420"/>
      <c r="GK431" s="1420"/>
      <c r="GL431" s="1420"/>
      <c r="GM431" s="1420"/>
      <c r="GN431" s="1420"/>
      <c r="GO431" s="1420"/>
      <c r="GP431" s="1420"/>
      <c r="GQ431" s="1420"/>
      <c r="GR431" s="1420"/>
      <c r="GS431" s="1420"/>
      <c r="GT431" s="1420"/>
      <c r="GU431" s="1420"/>
      <c r="GV431" s="1420"/>
      <c r="GW431" s="1420"/>
      <c r="GX431" s="1420"/>
      <c r="GY431" s="1420"/>
      <c r="GZ431" s="1420"/>
      <c r="HA431" s="1420"/>
      <c r="HB431" s="1420"/>
      <c r="HC431" s="1420"/>
      <c r="HD431" s="1420"/>
      <c r="HE431" s="1420"/>
      <c r="HF431" s="1420"/>
      <c r="HG431" s="1420"/>
      <c r="HH431" s="1420"/>
      <c r="HI431" s="1420"/>
      <c r="HJ431" s="1420"/>
      <c r="HK431" s="1420"/>
      <c r="HL431" s="1420"/>
      <c r="HM431" s="1420"/>
      <c r="HN431" s="1420"/>
      <c r="HO431" s="1420"/>
      <c r="HP431" s="1420"/>
      <c r="HQ431" s="1420"/>
      <c r="HR431" s="1420"/>
      <c r="HS431" s="1420"/>
      <c r="HT431" s="1420"/>
      <c r="HU431" s="1420"/>
      <c r="HV431" s="1420"/>
      <c r="HW431" s="1420"/>
      <c r="HX431" s="1420"/>
      <c r="HY431" s="1420"/>
      <c r="HZ431" s="1420"/>
      <c r="IA431" s="1420"/>
      <c r="IB431" s="1420"/>
      <c r="IC431" s="1420"/>
      <c r="ID431" s="1420"/>
      <c r="IE431" s="1420"/>
      <c r="IF431" s="1420"/>
      <c r="IG431" s="1420"/>
      <c r="IH431" s="1420"/>
      <c r="II431" s="1420"/>
      <c r="IJ431" s="1420"/>
      <c r="IK431" s="1420"/>
      <c r="IL431" s="1420"/>
      <c r="IM431" s="1420"/>
      <c r="IN431" s="1420"/>
      <c r="IO431" s="1420"/>
      <c r="IP431" s="1420"/>
      <c r="IQ431" s="1420"/>
      <c r="IR431" s="1420"/>
      <c r="IS431" s="1420"/>
      <c r="IT431" s="1420"/>
      <c r="IU431" s="1420"/>
      <c r="IV431" s="1420"/>
      <c r="IW431" s="1420"/>
      <c r="IX431" s="1420"/>
      <c r="IY431" s="1420"/>
      <c r="IZ431" s="1420"/>
      <c r="JA431" s="1420"/>
      <c r="JB431" s="1420"/>
      <c r="JC431" s="1420"/>
      <c r="JD431" s="1420"/>
      <c r="JE431" s="1420"/>
      <c r="JF431" s="1420"/>
      <c r="JG431" s="1420"/>
      <c r="JH431" s="1420"/>
      <c r="JI431" s="1420"/>
      <c r="JJ431" s="1420"/>
      <c r="JK431" s="1420"/>
      <c r="JL431" s="1420"/>
      <c r="JM431" s="1420"/>
      <c r="JN431" s="1420"/>
      <c r="JO431" s="1420"/>
      <c r="JP431" s="1420"/>
      <c r="JQ431" s="1420"/>
      <c r="JR431" s="1420"/>
      <c r="JS431" s="1420"/>
      <c r="JT431" s="1420"/>
      <c r="JU431" s="1420"/>
      <c r="JV431" s="1420"/>
      <c r="JW431" s="1420"/>
      <c r="JX431" s="1420"/>
      <c r="JY431" s="1420"/>
      <c r="JZ431" s="1420"/>
      <c r="KA431" s="1420"/>
      <c r="KB431" s="1420"/>
      <c r="KC431" s="1420"/>
      <c r="KD431" s="1420"/>
      <c r="KE431" s="1420"/>
      <c r="KF431" s="1420"/>
      <c r="KG431" s="1420"/>
      <c r="KH431" s="1420"/>
      <c r="KI431" s="1420"/>
      <c r="KJ431" s="1420"/>
      <c r="KK431" s="1420"/>
      <c r="KL431" s="1420"/>
      <c r="KM431" s="1420"/>
      <c r="KN431" s="1420"/>
      <c r="KO431" s="1420"/>
      <c r="KP431" s="1420"/>
      <c r="KQ431" s="1420"/>
      <c r="KR431" s="1420"/>
      <c r="KS431" s="1420"/>
      <c r="KT431" s="1420"/>
      <c r="KU431" s="1420"/>
      <c r="KV431" s="1420"/>
      <c r="KW431" s="1420"/>
      <c r="KX431" s="1420"/>
      <c r="KY431" s="1420"/>
      <c r="KZ431" s="1420"/>
      <c r="LA431" s="1420"/>
      <c r="LB431" s="1420"/>
      <c r="LC431" s="1420"/>
      <c r="LD431" s="1420"/>
      <c r="LE431" s="1420"/>
      <c r="LF431" s="1420"/>
      <c r="LG431" s="1420"/>
      <c r="LH431" s="1420"/>
      <c r="LI431" s="1420"/>
      <c r="LJ431" s="1420"/>
      <c r="LK431" s="1420"/>
      <c r="LL431" s="1420"/>
      <c r="LM431" s="1420"/>
      <c r="LN431" s="1420"/>
      <c r="LO431" s="1420"/>
      <c r="LP431" s="1420"/>
      <c r="LQ431" s="1420"/>
      <c r="LR431" s="1420"/>
      <c r="LS431" s="1420"/>
      <c r="LT431" s="1420"/>
      <c r="LU431" s="1420"/>
      <c r="LV431" s="1420"/>
      <c r="LW431" s="1420"/>
      <c r="LX431" s="1420"/>
      <c r="LY431" s="1420"/>
      <c r="LZ431" s="1420"/>
      <c r="MA431" s="1420"/>
      <c r="MB431" s="1420"/>
      <c r="MC431" s="1420"/>
      <c r="MD431" s="1420"/>
      <c r="ME431" s="1420"/>
      <c r="MF431" s="1420"/>
      <c r="MG431" s="1420"/>
      <c r="MH431" s="1420"/>
      <c r="MI431" s="1420"/>
      <c r="MJ431" s="1420"/>
      <c r="MK431" s="1420"/>
      <c r="ML431" s="1420"/>
      <c r="MM431" s="1420"/>
      <c r="MN431" s="1420"/>
      <c r="MO431" s="1420"/>
      <c r="MP431" s="1420"/>
      <c r="MQ431" s="1420"/>
      <c r="MR431" s="1420"/>
      <c r="MS431" s="1420"/>
      <c r="MT431" s="1420"/>
      <c r="MU431" s="1420"/>
      <c r="MV431" s="1420"/>
      <c r="MW431" s="1420"/>
      <c r="MX431" s="1420"/>
      <c r="MY431" s="1420"/>
      <c r="MZ431" s="1420"/>
      <c r="NA431" s="1420"/>
      <c r="NB431" s="1420"/>
      <c r="NC431" s="1420"/>
      <c r="ND431" s="1420"/>
      <c r="NE431" s="1420"/>
      <c r="NF431" s="1420"/>
      <c r="NG431" s="1420"/>
      <c r="NH431" s="1420"/>
      <c r="NI431" s="1420"/>
      <c r="NJ431" s="1420"/>
      <c r="NK431" s="1420"/>
      <c r="NL431" s="1420"/>
      <c r="NM431" s="1420"/>
      <c r="NN431" s="1420"/>
      <c r="NO431" s="1420"/>
      <c r="NP431" s="1420"/>
      <c r="NQ431" s="1420"/>
      <c r="NR431" s="1420"/>
      <c r="NS431" s="1420"/>
      <c r="NT431" s="1420"/>
      <c r="NU431" s="1420"/>
      <c r="NV431" s="1420"/>
      <c r="NW431" s="1420"/>
      <c r="NX431" s="1420"/>
      <c r="NY431" s="1420"/>
      <c r="NZ431" s="1420"/>
      <c r="OA431" s="1420"/>
      <c r="OB431" s="1420"/>
      <c r="OC431" s="1420"/>
      <c r="OD431" s="1420"/>
      <c r="OE431" s="1420"/>
      <c r="OF431" s="1420"/>
      <c r="OG431" s="1420"/>
      <c r="OH431" s="1420"/>
      <c r="OI431" s="1420"/>
      <c r="OJ431" s="1420"/>
      <c r="OK431" s="1420"/>
      <c r="OL431" s="1420"/>
      <c r="OM431" s="1420"/>
      <c r="ON431" s="1420"/>
      <c r="OO431" s="1420"/>
      <c r="OP431" s="1420"/>
      <c r="OQ431" s="1420"/>
      <c r="OR431" s="1420"/>
      <c r="OS431" s="1420"/>
      <c r="OT431" s="1420"/>
      <c r="OU431" s="1420"/>
      <c r="OV431" s="1420"/>
      <c r="OW431" s="1420"/>
      <c r="OX431" s="1420"/>
      <c r="OY431" s="1420"/>
      <c r="OZ431" s="1420"/>
      <c r="PA431" s="1420"/>
      <c r="PB431" s="1420"/>
      <c r="PC431" s="1420"/>
      <c r="PD431" s="1420"/>
      <c r="PE431" s="1420"/>
      <c r="PF431" s="1420"/>
      <c r="PG431" s="1420"/>
      <c r="PH431" s="1420"/>
      <c r="PI431" s="1420"/>
      <c r="PJ431" s="1420"/>
      <c r="PK431" s="1420"/>
      <c r="PL431" s="1420"/>
      <c r="PM431" s="1420"/>
      <c r="PN431" s="1420"/>
      <c r="PO431" s="1420"/>
      <c r="PP431" s="1420"/>
      <c r="PQ431" s="1420"/>
      <c r="PR431" s="1420"/>
      <c r="PS431" s="1420"/>
      <c r="PT431" s="1420"/>
      <c r="PU431" s="1420"/>
      <c r="PV431" s="1420"/>
      <c r="PW431" s="1420"/>
      <c r="PX431" s="1420"/>
      <c r="PY431" s="1420"/>
      <c r="PZ431" s="1420"/>
      <c r="QA431" s="1420"/>
      <c r="QB431" s="1420"/>
      <c r="QC431" s="1420"/>
      <c r="QD431" s="1420"/>
      <c r="QE431" s="1420"/>
      <c r="QF431" s="1420"/>
      <c r="QG431" s="1420"/>
      <c r="QH431" s="1420"/>
      <c r="QI431" s="1420"/>
      <c r="QJ431" s="1420"/>
      <c r="QK431" s="1420"/>
      <c r="QL431" s="1420"/>
      <c r="QM431" s="1420"/>
      <c r="QN431" s="1420"/>
      <c r="QO431" s="1420"/>
      <c r="QP431" s="1420"/>
      <c r="QQ431" s="1420"/>
      <c r="QR431" s="1420"/>
      <c r="QS431" s="1420"/>
      <c r="QT431" s="1420"/>
      <c r="QU431" s="1420"/>
      <c r="QV431" s="1420"/>
      <c r="QW431" s="1420"/>
      <c r="QX431" s="1420"/>
      <c r="QY431" s="1420"/>
      <c r="QZ431" s="1420"/>
      <c r="RA431" s="1420"/>
      <c r="RB431" s="1420"/>
      <c r="RC431" s="1420"/>
      <c r="RD431" s="1420"/>
      <c r="RE431" s="1420"/>
      <c r="RF431" s="1420"/>
      <c r="RG431" s="1420"/>
      <c r="RH431" s="1420"/>
      <c r="RI431" s="1420"/>
      <c r="RJ431" s="1420"/>
      <c r="RK431" s="1420"/>
      <c r="RL431" s="1420"/>
      <c r="RM431" s="1420"/>
      <c r="RN431" s="1420"/>
      <c r="RO431" s="1420"/>
      <c r="RP431" s="1420"/>
      <c r="RQ431" s="1420"/>
      <c r="RR431" s="1420"/>
      <c r="RS431" s="1420"/>
      <c r="RT431" s="1420"/>
      <c r="RU431" s="1420"/>
      <c r="RV431" s="1420"/>
      <c r="RW431" s="1420"/>
      <c r="RX431" s="1420"/>
      <c r="RY431" s="1420"/>
      <c r="RZ431" s="1420"/>
      <c r="SA431" s="1420"/>
      <c r="SB431" s="1420"/>
      <c r="SC431" s="1420"/>
      <c r="SD431" s="1420"/>
      <c r="SE431" s="1420"/>
      <c r="SF431" s="1420"/>
      <c r="SG431" s="1420"/>
      <c r="SH431" s="1420"/>
      <c r="SI431" s="1420"/>
      <c r="SJ431" s="1420"/>
      <c r="SK431" s="1420"/>
      <c r="SL431" s="1420"/>
      <c r="SM431" s="1420"/>
      <c r="SN431" s="1420"/>
      <c r="SO431" s="1420"/>
      <c r="SP431" s="1420"/>
      <c r="SQ431" s="1420"/>
      <c r="SR431" s="1420"/>
      <c r="SS431" s="1420"/>
      <c r="ST431" s="1420"/>
      <c r="SU431" s="1420"/>
      <c r="SV431" s="1420"/>
      <c r="SW431" s="1420"/>
      <c r="SX431" s="1420"/>
      <c r="SY431" s="1420"/>
      <c r="SZ431" s="1420"/>
      <c r="TA431" s="1420"/>
      <c r="TB431" s="1420"/>
      <c r="TC431" s="1420"/>
      <c r="TD431" s="1420"/>
      <c r="TE431" s="1420"/>
      <c r="TF431" s="1420"/>
      <c r="TG431" s="1420"/>
      <c r="TH431" s="1420"/>
      <c r="TI431" s="1420"/>
      <c r="TJ431" s="1420"/>
      <c r="TK431" s="1420"/>
      <c r="TL431" s="1420"/>
      <c r="TM431" s="1420"/>
      <c r="TN431" s="1420"/>
      <c r="TO431" s="1420"/>
      <c r="TP431" s="1420"/>
      <c r="TQ431" s="1420"/>
      <c r="TR431" s="1420"/>
      <c r="TS431" s="1420"/>
      <c r="TT431" s="1420"/>
      <c r="TU431" s="1420"/>
      <c r="TV431" s="1420"/>
      <c r="TW431" s="1420"/>
      <c r="TX431" s="1420"/>
      <c r="TY431" s="1420"/>
      <c r="TZ431" s="1420"/>
      <c r="UA431" s="1420"/>
      <c r="UB431" s="1420"/>
      <c r="UC431" s="1420"/>
      <c r="UD431" s="1420"/>
      <c r="UE431" s="1420"/>
      <c r="UF431" s="1420"/>
      <c r="UG431" s="1420"/>
      <c r="UH431" s="1420"/>
      <c r="UI431" s="1420"/>
      <c r="UJ431" s="1420"/>
      <c r="UK431" s="1420"/>
      <c r="UL431" s="1420"/>
      <c r="UM431" s="1420"/>
      <c r="UN431" s="1420"/>
      <c r="UO431" s="1420"/>
      <c r="UP431" s="1420"/>
      <c r="UQ431" s="1420"/>
      <c r="UR431" s="1420"/>
      <c r="US431" s="1420"/>
      <c r="UT431" s="1420"/>
      <c r="UU431" s="1420"/>
      <c r="UV431" s="1420"/>
      <c r="UW431" s="1420"/>
      <c r="UX431" s="1420"/>
      <c r="UY431" s="1420"/>
      <c r="UZ431" s="1420"/>
      <c r="VA431" s="1420"/>
      <c r="VB431" s="1420"/>
      <c r="VC431" s="1420"/>
      <c r="VD431" s="1420"/>
      <c r="VE431" s="1420"/>
      <c r="VF431" s="1420"/>
      <c r="VG431" s="1420"/>
      <c r="VH431" s="1420"/>
      <c r="VI431" s="1420"/>
      <c r="VJ431" s="1420"/>
      <c r="VK431" s="1420"/>
      <c r="VL431" s="1420"/>
      <c r="VM431" s="1420"/>
      <c r="VN431" s="1420"/>
      <c r="VO431" s="1420"/>
      <c r="VP431" s="1420"/>
      <c r="VQ431" s="1420"/>
      <c r="VR431" s="1420"/>
      <c r="VS431" s="1420"/>
      <c r="VT431" s="1420"/>
      <c r="VU431" s="1420"/>
      <c r="VV431" s="1420"/>
      <c r="VW431" s="1420"/>
      <c r="VX431" s="1420"/>
      <c r="VY431" s="1420"/>
      <c r="VZ431" s="1420"/>
      <c r="WA431" s="1420"/>
      <c r="WB431" s="1420"/>
      <c r="WC431" s="1420"/>
      <c r="WD431" s="1420"/>
      <c r="WE431" s="1420"/>
      <c r="WF431" s="1420"/>
      <c r="WG431" s="1420"/>
      <c r="WH431" s="1420"/>
      <c r="WI431" s="1420"/>
      <c r="WJ431" s="1420"/>
      <c r="WK431" s="1420"/>
      <c r="WL431" s="1420"/>
      <c r="WM431" s="1420"/>
      <c r="WN431" s="1420"/>
      <c r="WO431" s="1420"/>
      <c r="WP431" s="1420"/>
      <c r="WQ431" s="1420"/>
      <c r="WR431" s="1420"/>
      <c r="WS431" s="1420"/>
      <c r="WT431" s="1420"/>
      <c r="WU431" s="1420"/>
      <c r="WV431" s="1420"/>
      <c r="WW431" s="1420"/>
      <c r="WX431" s="1420"/>
      <c r="WY431" s="1420"/>
      <c r="WZ431" s="1420"/>
      <c r="XA431" s="1420"/>
      <c r="XB431" s="1420"/>
      <c r="XC431" s="1420"/>
      <c r="XD431" s="1420"/>
      <c r="XE431" s="1420"/>
      <c r="XF431" s="1420"/>
      <c r="XG431" s="1420"/>
      <c r="XH431" s="1420"/>
      <c r="XI431" s="1420"/>
      <c r="XJ431" s="1420"/>
      <c r="XK431" s="1420"/>
      <c r="XL431" s="1420"/>
      <c r="XM431" s="1420"/>
      <c r="XN431" s="1420"/>
      <c r="XO431" s="1420"/>
      <c r="XP431" s="1420"/>
      <c r="XQ431" s="1420"/>
      <c r="XR431" s="1420"/>
      <c r="XS431" s="1420"/>
      <c r="XT431" s="1420"/>
      <c r="XU431" s="1420"/>
      <c r="XV431" s="1420"/>
      <c r="XW431" s="1420"/>
      <c r="XX431" s="1420"/>
      <c r="XY431" s="1420"/>
      <c r="XZ431" s="1420"/>
      <c r="YA431" s="1420"/>
      <c r="YB431" s="1420"/>
      <c r="YC431" s="1420"/>
      <c r="YD431" s="1420"/>
      <c r="YE431" s="1420"/>
      <c r="YF431" s="1420"/>
      <c r="YG431" s="1420"/>
      <c r="YH431" s="1420"/>
      <c r="YI431" s="1420"/>
      <c r="YJ431" s="1420"/>
      <c r="YK431" s="1420"/>
      <c r="YL431" s="1420"/>
      <c r="YM431" s="1420"/>
      <c r="YN431" s="1420"/>
      <c r="YO431" s="1420"/>
      <c r="YP431" s="1420"/>
      <c r="YQ431" s="1420"/>
      <c r="YR431" s="1420"/>
      <c r="YS431" s="1420"/>
      <c r="YT431" s="1420"/>
      <c r="YU431" s="1420"/>
      <c r="YV431" s="1420"/>
      <c r="YW431" s="1420"/>
      <c r="YX431" s="1420"/>
      <c r="YY431" s="1420"/>
      <c r="YZ431" s="1420"/>
      <c r="ZA431" s="1420"/>
      <c r="ZB431" s="1420"/>
      <c r="ZC431" s="1420"/>
      <c r="ZD431" s="1420"/>
      <c r="ZE431" s="1420"/>
      <c r="ZF431" s="1420"/>
      <c r="ZG431" s="1420"/>
      <c r="ZH431" s="1420"/>
      <c r="ZI431" s="1420"/>
      <c r="ZJ431" s="1420"/>
      <c r="ZK431" s="1420"/>
      <c r="ZL431" s="1420"/>
      <c r="ZM431" s="1420"/>
      <c r="ZN431" s="1420"/>
      <c r="ZO431" s="1420"/>
      <c r="ZP431" s="1420"/>
      <c r="ZQ431" s="1420"/>
      <c r="ZR431" s="1420"/>
      <c r="ZS431" s="1420"/>
      <c r="ZT431" s="1420"/>
      <c r="ZU431" s="1420"/>
      <c r="ZV431" s="1420"/>
      <c r="ZW431" s="1420"/>
      <c r="ZX431" s="1420"/>
      <c r="ZY431" s="1420"/>
      <c r="ZZ431" s="1420"/>
      <c r="AAA431" s="1420"/>
      <c r="AAB431" s="1420"/>
      <c r="AAC431" s="1420"/>
      <c r="AAD431" s="1420"/>
      <c r="AAE431" s="1420"/>
      <c r="AAF431" s="1420"/>
      <c r="AAG431" s="1420"/>
      <c r="AAH431" s="1420"/>
      <c r="AAI431" s="1420"/>
      <c r="AAJ431" s="1420"/>
      <c r="AAK431" s="1420"/>
      <c r="AAL431" s="1420"/>
      <c r="AAM431" s="1420"/>
      <c r="AAN431" s="1420"/>
      <c r="AAO431" s="1420"/>
      <c r="AAP431" s="1420"/>
      <c r="AAQ431" s="1420"/>
      <c r="AAR431" s="1420"/>
      <c r="AAS431" s="1420"/>
      <c r="AAT431" s="1420"/>
      <c r="AAU431" s="1420"/>
      <c r="AAV431" s="1420"/>
      <c r="AAW431" s="1420"/>
      <c r="AAX431" s="1420"/>
      <c r="AAY431" s="1420"/>
      <c r="AAZ431" s="1420"/>
      <c r="ABA431" s="1420"/>
      <c r="ABB431" s="1420"/>
      <c r="ABC431" s="1420"/>
      <c r="ABD431" s="1420"/>
      <c r="ABE431" s="1420"/>
      <c r="ABF431" s="1420"/>
      <c r="ABG431" s="1420"/>
      <c r="ABH431" s="1420"/>
      <c r="ABI431" s="1420"/>
      <c r="ABJ431" s="1420"/>
      <c r="ABK431" s="1420"/>
      <c r="ABL431" s="1420"/>
      <c r="ABM431" s="1420"/>
      <c r="ABN431" s="1420"/>
      <c r="ABO431" s="1420"/>
      <c r="ABP431" s="1420"/>
      <c r="ABQ431" s="1420"/>
      <c r="ABR431" s="1420"/>
      <c r="ABS431" s="1420"/>
      <c r="ABT431" s="1420"/>
      <c r="ABU431" s="1420"/>
      <c r="ABV431" s="1420"/>
      <c r="ABW431" s="1420"/>
      <c r="ABX431" s="1420"/>
      <c r="ABY431" s="1420"/>
      <c r="ABZ431" s="1420"/>
      <c r="ACA431" s="1420"/>
      <c r="ACB431" s="1420"/>
      <c r="ACC431" s="1420"/>
      <c r="ACD431" s="1420"/>
      <c r="ACE431" s="1420"/>
      <c r="ACF431" s="1420"/>
      <c r="ACG431" s="1420"/>
      <c r="ACH431" s="1420"/>
      <c r="ACI431" s="1420"/>
      <c r="ACJ431" s="1420"/>
      <c r="ACK431" s="1420"/>
      <c r="ACL431" s="1420"/>
      <c r="ACM431" s="1420"/>
      <c r="ACN431" s="1420"/>
      <c r="ACO431" s="1420"/>
      <c r="ACP431" s="1420"/>
      <c r="ACQ431" s="1420"/>
      <c r="ACR431" s="1420"/>
      <c r="ACS431" s="1420"/>
      <c r="ACT431" s="1420"/>
      <c r="ACU431" s="1420"/>
      <c r="ACV431" s="1420"/>
      <c r="ACW431" s="1420"/>
      <c r="ACX431" s="1420"/>
      <c r="ACY431" s="1420"/>
      <c r="ACZ431" s="1420"/>
      <c r="ADA431" s="1420"/>
      <c r="ADB431" s="1420"/>
      <c r="ADC431" s="1420"/>
      <c r="ADD431" s="1420"/>
      <c r="ADE431" s="1420"/>
      <c r="ADF431" s="1420"/>
      <c r="ADG431" s="1420"/>
      <c r="ADH431" s="1420"/>
      <c r="ADI431" s="1420"/>
      <c r="ADJ431" s="1420"/>
      <c r="ADK431" s="1420"/>
      <c r="ADL431" s="1420"/>
      <c r="ADM431" s="1420"/>
      <c r="ADN431" s="1420"/>
      <c r="ADO431" s="1420"/>
      <c r="ADP431" s="1420"/>
      <c r="ADQ431" s="1420"/>
      <c r="ADR431" s="1420"/>
      <c r="ADS431" s="1420"/>
      <c r="ADT431" s="1420"/>
      <c r="ADU431" s="1420"/>
      <c r="ADV431" s="1420"/>
      <c r="ADW431" s="1420"/>
      <c r="ADX431" s="1420"/>
      <c r="ADY431" s="1420"/>
      <c r="ADZ431" s="1420"/>
      <c r="AEA431" s="1420"/>
      <c r="AEB431" s="1420"/>
      <c r="AEC431" s="1420"/>
      <c r="AED431" s="1420"/>
      <c r="AEE431" s="1420"/>
      <c r="AEF431" s="1420"/>
      <c r="AEG431" s="1420"/>
      <c r="AEH431" s="1420"/>
      <c r="AEI431" s="1420"/>
      <c r="AEJ431" s="1420"/>
      <c r="AEK431" s="1420"/>
      <c r="AEL431" s="1420"/>
      <c r="AEM431" s="1420"/>
      <c r="AEN431" s="1420"/>
      <c r="AEO431" s="1420"/>
      <c r="AEP431" s="1420"/>
      <c r="AEQ431" s="1420"/>
      <c r="AER431" s="1420"/>
      <c r="AES431" s="1420"/>
      <c r="AET431" s="1420"/>
      <c r="AEU431" s="1420"/>
      <c r="AEV431" s="1420"/>
      <c r="AEW431" s="1420"/>
      <c r="AEX431" s="1420"/>
      <c r="AEY431" s="1420"/>
      <c r="AEZ431" s="1420"/>
      <c r="AFA431" s="1420"/>
      <c r="AFB431" s="1420"/>
      <c r="AFC431" s="1420"/>
      <c r="AFD431" s="1420"/>
      <c r="AFE431" s="1420"/>
      <c r="AFF431" s="1420"/>
      <c r="AFG431" s="1420"/>
      <c r="AFH431" s="1420"/>
      <c r="AFI431" s="1420"/>
      <c r="AFJ431" s="1420"/>
      <c r="AFK431" s="1420"/>
      <c r="AFL431" s="1420"/>
      <c r="AFM431" s="1420"/>
      <c r="AFN431" s="1420"/>
      <c r="AFO431" s="1420"/>
      <c r="AFP431" s="1420"/>
      <c r="AFQ431" s="1420"/>
      <c r="AFR431" s="1420"/>
      <c r="AFS431" s="1420"/>
      <c r="AFT431" s="1420"/>
      <c r="AFU431" s="1420"/>
      <c r="AFV431" s="1420"/>
      <c r="AFW431" s="1420"/>
      <c r="AFX431" s="1420"/>
      <c r="AFY431" s="1420"/>
      <c r="AFZ431" s="1420"/>
      <c r="AGA431" s="1420"/>
      <c r="AGB431" s="1420"/>
      <c r="AGC431" s="1420"/>
      <c r="AGD431" s="1420"/>
      <c r="AGE431" s="1420"/>
      <c r="AGF431" s="1420"/>
      <c r="AGG431" s="1420"/>
      <c r="AGH431" s="1420"/>
      <c r="AGI431" s="1420"/>
      <c r="AGJ431" s="1420"/>
      <c r="AGK431" s="1420"/>
      <c r="AGL431" s="1420"/>
      <c r="AGM431" s="1420"/>
      <c r="AGN431" s="1420"/>
      <c r="AGO431" s="1420"/>
      <c r="AGP431" s="1420"/>
      <c r="AGQ431" s="1420"/>
      <c r="AGR431" s="1420"/>
      <c r="AGS431" s="1420"/>
      <c r="AGT431" s="1420"/>
      <c r="AGU431" s="1420"/>
      <c r="AGV431" s="1420"/>
      <c r="AGW431" s="1420"/>
      <c r="AGX431" s="1420"/>
      <c r="AGY431" s="1420"/>
      <c r="AGZ431" s="1420"/>
      <c r="AHA431" s="1420"/>
      <c r="AHB431" s="1420"/>
      <c r="AHC431" s="1420"/>
      <c r="AHD431" s="1420"/>
      <c r="AHE431" s="1420"/>
      <c r="AHF431" s="1420"/>
      <c r="AHG431" s="1420"/>
      <c r="AHH431" s="1420"/>
      <c r="AHI431" s="1420"/>
      <c r="AHJ431" s="1420"/>
      <c r="AHK431" s="1420"/>
      <c r="AHL431" s="1420"/>
      <c r="AHM431" s="1420"/>
      <c r="AHN431" s="1420"/>
      <c r="AHO431" s="1420"/>
      <c r="AHP431" s="1420"/>
      <c r="AHQ431" s="1420"/>
      <c r="AHR431" s="1420"/>
      <c r="AHS431" s="1420"/>
      <c r="AHT431" s="1420"/>
      <c r="AHU431" s="1420"/>
      <c r="AHV431" s="1420"/>
      <c r="AHW431" s="1420"/>
      <c r="AHX431" s="1420"/>
      <c r="AHY431" s="1420"/>
      <c r="AHZ431" s="1420"/>
      <c r="AIA431" s="1420"/>
      <c r="AIB431" s="1420"/>
      <c r="AIC431" s="1420"/>
      <c r="AID431" s="1420"/>
      <c r="AIE431" s="1420"/>
      <c r="AIF431" s="1420"/>
      <c r="AIG431" s="1420"/>
      <c r="AIH431" s="1420"/>
      <c r="AII431" s="1420"/>
      <c r="AIJ431" s="1420"/>
      <c r="AIK431" s="1420"/>
      <c r="AIL431" s="1420"/>
      <c r="AIM431" s="1420"/>
      <c r="AIN431" s="1420"/>
      <c r="AIO431" s="1420"/>
      <c r="AIP431" s="1420"/>
      <c r="AIQ431" s="1420"/>
      <c r="AIR431" s="1420"/>
      <c r="AIS431" s="1420"/>
      <c r="AIT431" s="1420"/>
      <c r="AIU431" s="1420"/>
      <c r="AIV431" s="1420"/>
      <c r="AIW431" s="1420"/>
      <c r="AIX431" s="1420"/>
      <c r="AIY431" s="1420"/>
      <c r="AIZ431" s="1420"/>
      <c r="AJA431" s="1420"/>
      <c r="AJB431" s="1420"/>
      <c r="AJC431" s="1420"/>
      <c r="AJD431" s="1420"/>
      <c r="AJE431" s="1420"/>
      <c r="AJF431" s="1420"/>
      <c r="AJG431" s="1420"/>
      <c r="AJH431" s="1420"/>
      <c r="AJI431" s="1420"/>
      <c r="AJJ431" s="1420"/>
      <c r="AJK431" s="1420"/>
      <c r="AJL431" s="1420"/>
      <c r="AJM431" s="1420"/>
      <c r="AJN431" s="1420"/>
      <c r="AJO431" s="1420"/>
      <c r="AJP431" s="1420"/>
      <c r="AJQ431" s="1420"/>
      <c r="AJR431" s="1420"/>
      <c r="AJS431" s="1420"/>
      <c r="AJT431" s="1420"/>
      <c r="AJU431" s="1420"/>
      <c r="AJV431" s="1420"/>
      <c r="AJW431" s="1420"/>
      <c r="AJX431" s="1420"/>
      <c r="AJY431" s="1420"/>
      <c r="AJZ431" s="1420"/>
      <c r="AKA431" s="1420"/>
      <c r="AKB431" s="1420"/>
      <c r="AKC431" s="1420"/>
      <c r="AKD431" s="1420"/>
      <c r="AKE431" s="1420"/>
      <c r="AKF431" s="1420"/>
      <c r="AKG431" s="1420"/>
      <c r="AKH431" s="1420"/>
      <c r="AKI431" s="1420"/>
      <c r="AKJ431" s="1420"/>
      <c r="AKK431" s="1420"/>
      <c r="AKL431" s="1420"/>
      <c r="AKM431" s="1420"/>
      <c r="AKN431" s="1420"/>
      <c r="AKO431" s="1420"/>
      <c r="AKP431" s="1420"/>
      <c r="AKQ431" s="1420"/>
      <c r="AKR431" s="1420"/>
      <c r="AKS431" s="1420"/>
      <c r="AKT431" s="1420"/>
      <c r="AKU431" s="1420"/>
      <c r="AKV431" s="1420"/>
      <c r="AKW431" s="1420"/>
      <c r="AKX431" s="1420"/>
      <c r="AKY431" s="1420"/>
      <c r="AKZ431" s="1420"/>
      <c r="ALA431" s="1420"/>
      <c r="ALB431" s="1420"/>
      <c r="ALC431" s="1420"/>
      <c r="ALD431" s="1420"/>
      <c r="ALE431" s="1420"/>
      <c r="ALF431" s="1420"/>
      <c r="ALG431" s="1420"/>
      <c r="ALH431" s="1420"/>
      <c r="ALI431" s="1420"/>
      <c r="ALJ431" s="1420"/>
      <c r="ALK431" s="1420"/>
      <c r="ALL431" s="1420"/>
      <c r="ALM431" s="1420"/>
      <c r="ALN431" s="1420"/>
      <c r="ALO431" s="1420"/>
      <c r="ALP431" s="1420"/>
      <c r="ALQ431" s="1420"/>
      <c r="ALR431" s="1420"/>
      <c r="ALS431" s="1420"/>
      <c r="ALT431" s="1420"/>
      <c r="ALU431" s="1420"/>
      <c r="ALV431" s="1420"/>
      <c r="ALW431" s="1420"/>
      <c r="ALX431" s="1420"/>
      <c r="ALY431" s="1420"/>
      <c r="ALZ431" s="1420"/>
      <c r="AMA431" s="1420"/>
      <c r="AMB431" s="1420"/>
      <c r="AMC431" s="1420"/>
      <c r="AMD431" s="1420"/>
      <c r="AME431" s="1420"/>
      <c r="AMF431" s="1420"/>
      <c r="AMG431" s="1420"/>
      <c r="AMH431" s="1420"/>
      <c r="AMI431" s="1420"/>
      <c r="AMJ431" s="1420"/>
      <c r="AMK431" s="1420"/>
      <c r="AML431" s="1420"/>
      <c r="AMM431" s="1420"/>
      <c r="AMN431" s="1420"/>
      <c r="AMO431" s="1420"/>
      <c r="AMP431" s="1420"/>
      <c r="AMQ431" s="1420"/>
      <c r="AMR431" s="1420"/>
      <c r="AMS431" s="1420"/>
      <c r="AMT431" s="1420"/>
      <c r="AMU431" s="1420"/>
      <c r="AMV431" s="1420"/>
      <c r="AMW431" s="1420"/>
      <c r="AMX431" s="1420"/>
      <c r="AMY431" s="1420"/>
      <c r="AMZ431" s="1420"/>
      <c r="ANA431" s="1420"/>
      <c r="ANB431" s="1420"/>
      <c r="ANC431" s="1420"/>
      <c r="AND431" s="1420"/>
      <c r="ANE431" s="1420"/>
      <c r="ANF431" s="1420"/>
      <c r="ANG431" s="1420"/>
      <c r="ANH431" s="1420"/>
      <c r="ANI431" s="1420"/>
      <c r="ANJ431" s="1420"/>
      <c r="ANK431" s="1420"/>
      <c r="ANL431" s="1420"/>
      <c r="ANM431" s="1420"/>
      <c r="ANN431" s="1420"/>
      <c r="ANO431" s="1420"/>
      <c r="ANP431" s="1420"/>
      <c r="ANQ431" s="1420"/>
      <c r="ANR431" s="1420"/>
      <c r="ANS431" s="1420"/>
      <c r="ANT431" s="1420"/>
      <c r="ANU431" s="1420"/>
      <c r="ANV431" s="1420"/>
      <c r="ANW431" s="1420"/>
      <c r="ANX431" s="1420"/>
      <c r="ANY431" s="1420"/>
      <c r="ANZ431" s="1420"/>
      <c r="AOA431" s="1420"/>
      <c r="AOB431" s="1420"/>
      <c r="AOC431" s="1420"/>
      <c r="AOD431" s="1420"/>
      <c r="AOE431" s="1420"/>
      <c r="AOF431" s="1420"/>
      <c r="AOG431" s="1420"/>
      <c r="AOH431" s="1420"/>
      <c r="AOI431" s="1420"/>
      <c r="AOJ431" s="1420"/>
      <c r="AOK431" s="1420"/>
      <c r="AOL431" s="1420"/>
      <c r="AOM431" s="1420"/>
      <c r="AON431" s="1420"/>
      <c r="AOO431" s="1420"/>
      <c r="AOP431" s="1420"/>
      <c r="AOQ431" s="1420"/>
      <c r="AOR431" s="1420"/>
      <c r="AOS431" s="1420"/>
      <c r="AOT431" s="1420"/>
      <c r="AOU431" s="1420"/>
      <c r="AOV431" s="1420"/>
      <c r="AOW431" s="1420"/>
      <c r="AOX431" s="1420"/>
      <c r="AOY431" s="1420"/>
      <c r="AOZ431" s="1420"/>
      <c r="APA431" s="1420"/>
      <c r="APB431" s="1420"/>
      <c r="APC431" s="1420"/>
      <c r="APD431" s="1420"/>
      <c r="APE431" s="1420"/>
      <c r="APF431" s="1420"/>
      <c r="APG431" s="1420"/>
      <c r="APH431" s="1420"/>
      <c r="API431" s="1420"/>
      <c r="APJ431" s="1420"/>
      <c r="APK431" s="1420"/>
      <c r="APL431" s="1420"/>
      <c r="APM431" s="1420"/>
      <c r="APN431" s="1420"/>
      <c r="APO431" s="1420"/>
      <c r="APP431" s="1420"/>
      <c r="APQ431" s="1420"/>
      <c r="APR431" s="1420"/>
      <c r="APS431" s="1420"/>
      <c r="APT431" s="1420"/>
      <c r="APU431" s="1420"/>
      <c r="APV431" s="1420"/>
      <c r="APW431" s="1420"/>
      <c r="APX431" s="1420"/>
      <c r="APY431" s="1420"/>
      <c r="APZ431" s="1420"/>
      <c r="AQA431" s="1420"/>
      <c r="AQB431" s="1420"/>
      <c r="AQC431" s="1420"/>
      <c r="AQD431" s="1420"/>
      <c r="AQE431" s="1420"/>
      <c r="AQF431" s="1420"/>
      <c r="AQG431" s="1420"/>
      <c r="AQH431" s="1420"/>
      <c r="AQI431" s="1420"/>
      <c r="AQJ431" s="1420"/>
      <c r="AQK431" s="1420"/>
      <c r="AQL431" s="1420"/>
      <c r="AQM431" s="1420"/>
      <c r="AQN431" s="1420"/>
      <c r="AQO431" s="1420"/>
      <c r="AQP431" s="1420"/>
      <c r="AQQ431" s="1420"/>
      <c r="AQR431" s="1420"/>
      <c r="AQS431" s="1420"/>
      <c r="AQT431" s="1420"/>
      <c r="AQU431" s="1420"/>
      <c r="AQV431" s="1420"/>
      <c r="AQW431" s="1420"/>
      <c r="AQX431" s="1420"/>
      <c r="AQY431" s="1420"/>
      <c r="AQZ431" s="1420"/>
      <c r="ARA431" s="1420"/>
      <c r="ARB431" s="1420"/>
      <c r="ARC431" s="1420"/>
      <c r="ARD431" s="1420"/>
      <c r="ARE431" s="1420"/>
      <c r="ARF431" s="1420"/>
      <c r="ARG431" s="1420"/>
      <c r="ARH431" s="1420"/>
      <c r="ARI431" s="1420"/>
      <c r="ARJ431" s="1420"/>
      <c r="ARK431" s="1420"/>
      <c r="ARL431" s="1420"/>
      <c r="ARM431" s="1420"/>
      <c r="ARN431" s="1420"/>
      <c r="ARO431" s="1420"/>
      <c r="ARP431" s="1420"/>
      <c r="ARQ431" s="1420"/>
      <c r="ARR431" s="1420"/>
      <c r="ARS431" s="1420"/>
      <c r="ART431" s="1420"/>
      <c r="ARU431" s="1420"/>
      <c r="ARV431" s="1420"/>
      <c r="ARW431" s="1420"/>
      <c r="ARX431" s="1420"/>
      <c r="ARY431" s="1420"/>
      <c r="ARZ431" s="1420"/>
      <c r="ASA431" s="1420"/>
      <c r="ASB431" s="1420"/>
      <c r="ASC431" s="1420"/>
      <c r="ASD431" s="1420"/>
      <c r="ASE431" s="1420"/>
      <c r="ASF431" s="1420"/>
      <c r="ASG431" s="1420"/>
      <c r="ASH431" s="1420"/>
      <c r="ASI431" s="1420"/>
      <c r="ASJ431" s="1420"/>
      <c r="ASK431" s="1420"/>
      <c r="ASL431" s="1420"/>
      <c r="ASM431" s="1420"/>
      <c r="ASN431" s="1420"/>
      <c r="ASO431" s="1420"/>
      <c r="ASP431" s="1420"/>
      <c r="ASQ431" s="1420"/>
      <c r="ASR431" s="1420"/>
      <c r="ASS431" s="1420"/>
      <c r="AST431" s="1420"/>
      <c r="ASU431" s="1420"/>
      <c r="ASV431" s="1420"/>
      <c r="ASW431" s="1420"/>
      <c r="ASX431" s="1420"/>
      <c r="ASY431" s="1420"/>
      <c r="ASZ431" s="1420"/>
      <c r="ATA431" s="1420"/>
      <c r="ATB431" s="1420"/>
      <c r="ATC431" s="1420"/>
      <c r="ATD431" s="1420"/>
      <c r="ATE431" s="1420"/>
      <c r="ATF431" s="1420"/>
      <c r="ATG431" s="1420"/>
      <c r="ATH431" s="1420"/>
      <c r="ATI431" s="1420"/>
      <c r="ATJ431" s="1420"/>
      <c r="ATK431" s="1420"/>
      <c r="ATL431" s="1420"/>
      <c r="ATM431" s="1420"/>
      <c r="ATN431" s="1420"/>
      <c r="ATO431" s="1420"/>
      <c r="ATP431" s="1420"/>
      <c r="ATQ431" s="1420"/>
      <c r="ATR431" s="1420"/>
      <c r="ATS431" s="1420"/>
      <c r="ATT431" s="1420"/>
      <c r="ATU431" s="1420"/>
      <c r="ATV431" s="1420"/>
      <c r="ATW431" s="1420"/>
      <c r="ATX431" s="1420"/>
      <c r="ATY431" s="1420"/>
      <c r="ATZ431" s="1420"/>
      <c r="AUA431" s="1420"/>
      <c r="AUB431" s="1420"/>
      <c r="AUC431" s="1420"/>
      <c r="AUD431" s="1420"/>
      <c r="AUE431" s="1420"/>
      <c r="AUF431" s="1420"/>
      <c r="AUG431" s="1420"/>
      <c r="AUH431" s="1420"/>
      <c r="AUI431" s="1420"/>
      <c r="AUJ431" s="1420"/>
      <c r="AUK431" s="1420"/>
      <c r="AUL431" s="1420"/>
      <c r="AUM431" s="1420"/>
      <c r="AUN431" s="1420"/>
      <c r="AUO431" s="1420"/>
      <c r="AUP431" s="1420"/>
      <c r="AUQ431" s="1420"/>
      <c r="AUR431" s="1420"/>
      <c r="AUS431" s="1420"/>
      <c r="AUT431" s="1420"/>
      <c r="AUU431" s="1420"/>
      <c r="AUV431" s="1420"/>
      <c r="AUW431" s="1420"/>
      <c r="AUX431" s="1420"/>
      <c r="AUY431" s="1420"/>
      <c r="AUZ431" s="1420"/>
      <c r="AVA431" s="1420"/>
      <c r="AVB431" s="1420"/>
      <c r="AVC431" s="1420"/>
      <c r="AVD431" s="1420"/>
      <c r="AVE431" s="1420"/>
      <c r="AVF431" s="1420"/>
      <c r="AVG431" s="1420"/>
      <c r="AVH431" s="1420"/>
      <c r="AVI431" s="1420"/>
      <c r="AVJ431" s="1420"/>
      <c r="AVK431" s="1420"/>
      <c r="AVL431" s="1420"/>
      <c r="AVM431" s="1420"/>
      <c r="AVN431" s="1420"/>
      <c r="AVO431" s="1420"/>
      <c r="AVP431" s="1420"/>
      <c r="AVQ431" s="1420"/>
      <c r="AVR431" s="1420"/>
      <c r="AVS431" s="1420"/>
      <c r="AVT431" s="1420"/>
      <c r="AVU431" s="1420"/>
      <c r="AVV431" s="1420"/>
      <c r="AVW431" s="1420"/>
      <c r="AVX431" s="1420"/>
      <c r="AVY431" s="1420"/>
      <c r="AVZ431" s="1420"/>
      <c r="AWA431" s="1420"/>
      <c r="AWB431" s="1420"/>
      <c r="AWC431" s="1420"/>
      <c r="AWD431" s="1420"/>
      <c r="AWE431" s="1420"/>
      <c r="AWF431" s="1420"/>
      <c r="AWG431" s="1420"/>
      <c r="AWH431" s="1420"/>
      <c r="AWI431" s="1420"/>
      <c r="AWJ431" s="1420"/>
      <c r="AWK431" s="1420"/>
      <c r="AWL431" s="1420"/>
      <c r="AWM431" s="1420"/>
      <c r="AWN431" s="1420"/>
      <c r="AWO431" s="1420"/>
      <c r="AWP431" s="1420"/>
      <c r="AWQ431" s="1420"/>
      <c r="AWR431" s="1420"/>
      <c r="AWS431" s="1420"/>
      <c r="AWT431" s="1420"/>
      <c r="AWU431" s="1420"/>
      <c r="AWV431" s="1420"/>
      <c r="AWW431" s="1420"/>
      <c r="AWX431" s="1420"/>
      <c r="AWY431" s="1420"/>
      <c r="AWZ431" s="1420"/>
      <c r="AXA431" s="1420"/>
      <c r="AXB431" s="1420"/>
      <c r="AXC431" s="1420"/>
      <c r="AXD431" s="1420"/>
      <c r="AXE431" s="1420"/>
      <c r="AXF431" s="1420"/>
      <c r="AXG431" s="1420"/>
      <c r="AXH431" s="1420"/>
      <c r="AXI431" s="1420"/>
      <c r="AXJ431" s="1420"/>
      <c r="AXK431" s="1420"/>
      <c r="AXL431" s="1420"/>
      <c r="AXM431" s="1420"/>
      <c r="AXN431" s="1420"/>
      <c r="AXO431" s="1420"/>
      <c r="AXP431" s="1420"/>
      <c r="AXQ431" s="1420"/>
      <c r="AXR431" s="1420"/>
      <c r="AXS431" s="1420"/>
      <c r="AXT431" s="1420"/>
      <c r="AXU431" s="1420"/>
      <c r="AXV431" s="1420"/>
      <c r="AXW431" s="1420"/>
      <c r="AXX431" s="1420"/>
      <c r="AXY431" s="1420"/>
      <c r="AXZ431" s="1420"/>
      <c r="AYA431" s="1420"/>
      <c r="AYB431" s="1420"/>
      <c r="AYC431" s="1420"/>
      <c r="AYD431" s="1420"/>
      <c r="AYE431" s="1420"/>
      <c r="AYF431" s="1420"/>
      <c r="AYG431" s="1420"/>
      <c r="AYH431" s="1420"/>
      <c r="AYI431" s="1420"/>
      <c r="AYJ431" s="1420"/>
      <c r="AYK431" s="1420"/>
      <c r="AYL431" s="1420"/>
      <c r="AYM431" s="1420"/>
      <c r="AYN431" s="1420"/>
      <c r="AYO431" s="1420"/>
      <c r="AYP431" s="1420"/>
      <c r="AYQ431" s="1420"/>
      <c r="AYR431" s="1420"/>
      <c r="AYS431" s="1420"/>
      <c r="AYT431" s="1420"/>
      <c r="AYU431" s="1420"/>
      <c r="AYV431" s="1420"/>
      <c r="AYW431" s="1420"/>
      <c r="AYX431" s="1420"/>
      <c r="AYY431" s="1420"/>
      <c r="AYZ431" s="1420"/>
      <c r="AZA431" s="1420"/>
      <c r="AZB431" s="1420"/>
      <c r="AZC431" s="1420"/>
      <c r="AZD431" s="1420"/>
      <c r="AZE431" s="1420"/>
      <c r="AZF431" s="1420"/>
      <c r="AZG431" s="1420"/>
      <c r="AZH431" s="1420"/>
      <c r="AZI431" s="1420"/>
      <c r="AZJ431" s="1420"/>
      <c r="AZK431" s="1420"/>
      <c r="AZL431" s="1420"/>
      <c r="AZM431" s="1420"/>
      <c r="AZN431" s="1420"/>
      <c r="AZO431" s="1420"/>
      <c r="AZP431" s="1420"/>
      <c r="AZQ431" s="1420"/>
      <c r="AZR431" s="1420"/>
      <c r="AZS431" s="1420"/>
      <c r="AZT431" s="1420"/>
      <c r="AZU431" s="1420"/>
      <c r="AZV431" s="1420"/>
      <c r="AZW431" s="1420"/>
      <c r="AZX431" s="1420"/>
      <c r="AZY431" s="1420"/>
      <c r="AZZ431" s="1420"/>
      <c r="BAA431" s="1420"/>
      <c r="BAB431" s="1420"/>
      <c r="BAC431" s="1420"/>
      <c r="BAD431" s="1420"/>
      <c r="BAE431" s="1420"/>
      <c r="BAF431" s="1420"/>
      <c r="BAG431" s="1420"/>
      <c r="BAH431" s="1420"/>
      <c r="BAI431" s="1420"/>
      <c r="BAJ431" s="1420"/>
      <c r="BAK431" s="1420"/>
      <c r="BAL431" s="1420"/>
      <c r="BAM431" s="1420"/>
      <c r="BAN431" s="1420"/>
      <c r="BAO431" s="1420"/>
      <c r="BAP431" s="1420"/>
      <c r="BAQ431" s="1420"/>
      <c r="BAR431" s="1420"/>
      <c r="BAS431" s="1420"/>
      <c r="BAT431" s="1420"/>
      <c r="BAU431" s="1420"/>
      <c r="BAV431" s="1420"/>
      <c r="BAW431" s="1420"/>
      <c r="BAX431" s="1420"/>
      <c r="BAY431" s="1420"/>
      <c r="BAZ431" s="1420"/>
      <c r="BBA431" s="1420"/>
      <c r="BBB431" s="1420"/>
      <c r="BBC431" s="1420"/>
      <c r="BBD431" s="1420"/>
      <c r="BBE431" s="1420"/>
      <c r="BBF431" s="1420"/>
      <c r="BBG431" s="1420"/>
      <c r="BBH431" s="1420"/>
      <c r="BBI431" s="1420"/>
      <c r="BBJ431" s="1420"/>
      <c r="BBK431" s="1420"/>
      <c r="BBL431" s="1420"/>
      <c r="BBM431" s="1420"/>
      <c r="BBN431" s="1420"/>
      <c r="BBO431" s="1420"/>
      <c r="BBP431" s="1420"/>
      <c r="BBQ431" s="1420"/>
      <c r="BBR431" s="1420"/>
      <c r="BBS431" s="1420"/>
      <c r="BBT431" s="1420"/>
      <c r="BBU431" s="1420"/>
      <c r="BBV431" s="1420"/>
      <c r="BBW431" s="1420"/>
      <c r="BBX431" s="1420"/>
      <c r="BBY431" s="1420"/>
      <c r="BBZ431" s="1420"/>
      <c r="BCA431" s="1420"/>
      <c r="BCB431" s="1420"/>
      <c r="BCC431" s="1420"/>
      <c r="BCD431" s="1420"/>
      <c r="BCE431" s="1420"/>
      <c r="BCF431" s="1420"/>
      <c r="BCG431" s="1420"/>
      <c r="BCH431" s="1420"/>
      <c r="BCI431" s="1420"/>
      <c r="BCJ431" s="1420"/>
      <c r="BCK431" s="1420"/>
      <c r="BCL431" s="1420"/>
      <c r="BCM431" s="1420"/>
      <c r="BCN431" s="1420"/>
      <c r="BCO431" s="1420"/>
      <c r="BCP431" s="1420"/>
      <c r="BCQ431" s="1420"/>
      <c r="BCR431" s="1420"/>
      <c r="BCS431" s="1420"/>
      <c r="BCT431" s="1420"/>
      <c r="BCU431" s="1420"/>
      <c r="BCV431" s="1420"/>
      <c r="BCW431" s="1420"/>
      <c r="BCX431" s="1420"/>
      <c r="BCY431" s="1420"/>
      <c r="BCZ431" s="1420"/>
      <c r="BDA431" s="1420"/>
      <c r="BDB431" s="1420"/>
      <c r="BDC431" s="1420"/>
      <c r="BDD431" s="1420"/>
      <c r="BDE431" s="1420"/>
      <c r="BDF431" s="1420"/>
      <c r="BDG431" s="1420"/>
      <c r="BDH431" s="1420"/>
      <c r="BDI431" s="1420"/>
      <c r="BDJ431" s="1420"/>
      <c r="BDK431" s="1420"/>
      <c r="BDL431" s="1420"/>
      <c r="BDM431" s="1420"/>
      <c r="BDN431" s="1420"/>
      <c r="BDO431" s="1420"/>
      <c r="BDP431" s="1420"/>
      <c r="BDQ431" s="1420"/>
      <c r="BDR431" s="1420"/>
      <c r="BDS431" s="1420"/>
      <c r="BDT431" s="1420"/>
      <c r="BDU431" s="1420"/>
      <c r="BDV431" s="1420"/>
      <c r="BDW431" s="1420"/>
      <c r="BDX431" s="1420"/>
      <c r="BDY431" s="1420"/>
      <c r="BDZ431" s="1420"/>
      <c r="BEA431" s="1420"/>
      <c r="BEB431" s="1420"/>
      <c r="BEC431" s="1420"/>
      <c r="BED431" s="1420"/>
      <c r="BEE431" s="1420"/>
      <c r="BEF431" s="1420"/>
      <c r="BEG431" s="1420"/>
      <c r="BEH431" s="1420"/>
      <c r="BEI431" s="1420"/>
      <c r="BEJ431" s="1420"/>
      <c r="BEK431" s="1420"/>
      <c r="BEL431" s="1420"/>
      <c r="BEM431" s="1420"/>
      <c r="BEN431" s="1420"/>
      <c r="BEO431" s="1420"/>
      <c r="BEP431" s="1420"/>
      <c r="BEQ431" s="1420"/>
      <c r="BER431" s="1420"/>
      <c r="BES431" s="1420"/>
      <c r="BET431" s="1420"/>
      <c r="BEU431" s="1420"/>
      <c r="BEV431" s="1420"/>
      <c r="BEW431" s="1420"/>
      <c r="BEX431" s="1420"/>
      <c r="BEY431" s="1420"/>
      <c r="BEZ431" s="1420"/>
      <c r="BFA431" s="1420"/>
      <c r="BFB431" s="1420"/>
      <c r="BFC431" s="1420"/>
      <c r="BFD431" s="1420"/>
      <c r="BFE431" s="1420"/>
      <c r="BFF431" s="1420"/>
      <c r="BFG431" s="1420"/>
      <c r="BFH431" s="1420"/>
      <c r="BFI431" s="1420"/>
      <c r="BFJ431" s="1420"/>
      <c r="BFK431" s="1420"/>
      <c r="BFL431" s="1420"/>
      <c r="BFM431" s="1420"/>
      <c r="BFN431" s="1420"/>
      <c r="BFO431" s="1420"/>
      <c r="BFP431" s="1420"/>
      <c r="BFQ431" s="1420"/>
      <c r="BFR431" s="1420"/>
      <c r="BFS431" s="1420"/>
      <c r="BFT431" s="1420"/>
      <c r="BFU431" s="1420"/>
      <c r="BFV431" s="1420"/>
      <c r="BFW431" s="1420"/>
      <c r="BFX431" s="1420"/>
      <c r="BFY431" s="1420"/>
      <c r="BFZ431" s="1420"/>
      <c r="BGA431" s="1420"/>
      <c r="BGB431" s="1420"/>
      <c r="BGC431" s="1420"/>
      <c r="BGD431" s="1420"/>
      <c r="BGE431" s="1420"/>
      <c r="BGF431" s="1420"/>
      <c r="BGG431" s="1420"/>
      <c r="BGH431" s="1420"/>
      <c r="BGI431" s="1420"/>
      <c r="BGJ431" s="1420"/>
      <c r="BGK431" s="1420"/>
      <c r="BGL431" s="1420"/>
      <c r="BGM431" s="1420"/>
      <c r="BGN431" s="1420"/>
      <c r="BGO431" s="1420"/>
      <c r="BGP431" s="1420"/>
      <c r="BGQ431" s="1420"/>
      <c r="BGR431" s="1420"/>
      <c r="BGS431" s="1420"/>
      <c r="BGT431" s="1420"/>
      <c r="BGU431" s="1420"/>
      <c r="BGV431" s="1420"/>
      <c r="BGW431" s="1420"/>
      <c r="BGX431" s="1420"/>
      <c r="BGY431" s="1420"/>
      <c r="BGZ431" s="1420"/>
      <c r="BHA431" s="1420"/>
      <c r="BHB431" s="1420"/>
      <c r="BHC431" s="1420"/>
      <c r="BHD431" s="1420"/>
      <c r="BHE431" s="1420"/>
      <c r="BHF431" s="1420"/>
      <c r="BHG431" s="1420"/>
      <c r="BHH431" s="1420"/>
      <c r="BHI431" s="1420"/>
      <c r="BHJ431" s="1420"/>
      <c r="BHK431" s="1420"/>
      <c r="BHL431" s="1420"/>
      <c r="BHM431" s="1420"/>
      <c r="BHN431" s="1420"/>
      <c r="BHO431" s="1420"/>
      <c r="BHP431" s="1420"/>
      <c r="BHQ431" s="1420"/>
      <c r="BHR431" s="1420"/>
      <c r="BHS431" s="1420"/>
      <c r="BHT431" s="1420"/>
      <c r="BHU431" s="1420"/>
      <c r="BHV431" s="1420"/>
      <c r="BHW431" s="1420"/>
      <c r="BHX431" s="1420"/>
      <c r="BHY431" s="1420"/>
      <c r="BHZ431" s="1420"/>
      <c r="BIA431" s="1420"/>
      <c r="BIB431" s="1420"/>
      <c r="BIC431" s="1420"/>
      <c r="BID431" s="1420"/>
      <c r="BIE431" s="1420"/>
      <c r="BIF431" s="1420"/>
      <c r="BIG431" s="1420"/>
      <c r="BIH431" s="1420"/>
      <c r="BII431" s="1420"/>
      <c r="BIJ431" s="1420"/>
      <c r="BIK431" s="1420"/>
      <c r="BIL431" s="1420"/>
      <c r="BIM431" s="1420"/>
      <c r="BIN431" s="1420"/>
      <c r="BIO431" s="1420"/>
      <c r="BIP431" s="1420"/>
      <c r="BIQ431" s="1420"/>
      <c r="BIR431" s="1420"/>
      <c r="BIS431" s="1420"/>
      <c r="BIT431" s="1420"/>
      <c r="BIU431" s="1420"/>
      <c r="BIV431" s="1420"/>
      <c r="BIW431" s="1420"/>
      <c r="BIX431" s="1420"/>
      <c r="BIY431" s="1420"/>
      <c r="BIZ431" s="1420"/>
      <c r="BJA431" s="1420"/>
      <c r="BJB431" s="1420"/>
      <c r="BJC431" s="1420"/>
      <c r="BJD431" s="1420"/>
      <c r="BJE431" s="1420"/>
      <c r="BJF431" s="1420"/>
      <c r="BJG431" s="1420"/>
      <c r="BJH431" s="1420"/>
      <c r="BJI431" s="1420"/>
      <c r="BJJ431" s="1420"/>
      <c r="BJK431" s="1420"/>
      <c r="BJL431" s="1420"/>
      <c r="BJM431" s="1420"/>
      <c r="BJN431" s="1420"/>
      <c r="BJO431" s="1420"/>
      <c r="BJP431" s="1420"/>
      <c r="BJQ431" s="1420"/>
      <c r="BJR431" s="1420"/>
      <c r="BJS431" s="1420"/>
      <c r="BJT431" s="1420"/>
      <c r="BJU431" s="1420"/>
      <c r="BJV431" s="1420"/>
      <c r="BJW431" s="1420"/>
      <c r="BJX431" s="1420"/>
      <c r="BJY431" s="1420"/>
      <c r="BJZ431" s="1420"/>
      <c r="BKA431" s="1420"/>
      <c r="BKB431" s="1420"/>
      <c r="BKC431" s="1420"/>
      <c r="BKD431" s="1420"/>
      <c r="BKE431" s="1420"/>
      <c r="BKF431" s="1420"/>
      <c r="BKG431" s="1420"/>
      <c r="BKH431" s="1420"/>
      <c r="BKI431" s="1420"/>
      <c r="BKJ431" s="1420"/>
      <c r="BKK431" s="1420"/>
      <c r="BKL431" s="1420"/>
      <c r="BKM431" s="1420"/>
      <c r="BKN431" s="1420"/>
      <c r="BKO431" s="1420"/>
      <c r="BKP431" s="1420"/>
      <c r="BKQ431" s="1420"/>
      <c r="BKR431" s="1420"/>
      <c r="BKS431" s="1420"/>
      <c r="BKT431" s="1420"/>
      <c r="BKU431" s="1420"/>
      <c r="BKV431" s="1420"/>
      <c r="BKW431" s="1420"/>
      <c r="BKX431" s="1420"/>
      <c r="BKY431" s="1420"/>
      <c r="BKZ431" s="1420"/>
      <c r="BLA431" s="1420"/>
      <c r="BLB431" s="1420"/>
      <c r="BLC431" s="1420"/>
      <c r="BLD431" s="1420"/>
      <c r="BLE431" s="1420"/>
      <c r="BLF431" s="1420"/>
      <c r="BLG431" s="1420"/>
      <c r="BLH431" s="1420"/>
      <c r="BLI431" s="1420"/>
      <c r="BLJ431" s="1420"/>
      <c r="BLK431" s="1420"/>
      <c r="BLL431" s="1420"/>
      <c r="BLM431" s="1420"/>
      <c r="BLN431" s="1420"/>
      <c r="BLO431" s="1420"/>
      <c r="BLP431" s="1420"/>
      <c r="BLQ431" s="1420"/>
      <c r="BLR431" s="1420"/>
      <c r="BLS431" s="1420"/>
      <c r="BLT431" s="1420"/>
      <c r="BLU431" s="1420"/>
      <c r="BLV431" s="1420"/>
      <c r="BLW431" s="1420"/>
      <c r="BLX431" s="1420"/>
      <c r="BLY431" s="1420"/>
      <c r="BLZ431" s="1420"/>
      <c r="BMA431" s="1420"/>
      <c r="BMB431" s="1420"/>
      <c r="BMC431" s="1420"/>
      <c r="BMD431" s="1420"/>
      <c r="BME431" s="1420"/>
      <c r="BMF431" s="1420"/>
      <c r="BMG431" s="1420"/>
      <c r="BMH431" s="1420"/>
      <c r="BMI431" s="1420"/>
      <c r="BMJ431" s="1420"/>
      <c r="BMK431" s="1420"/>
      <c r="BML431" s="1420"/>
      <c r="BMM431" s="1420"/>
      <c r="BMN431" s="1420"/>
      <c r="BMO431" s="1420"/>
      <c r="BMP431" s="1420"/>
      <c r="BMQ431" s="1420"/>
      <c r="BMR431" s="1420"/>
      <c r="BMS431" s="1420"/>
      <c r="BMT431" s="1420"/>
      <c r="BMU431" s="1420"/>
      <c r="BMV431" s="1420"/>
      <c r="BMW431" s="1420"/>
      <c r="BMX431" s="1420"/>
      <c r="BMY431" s="1420"/>
      <c r="BMZ431" s="1420"/>
      <c r="BNA431" s="1420"/>
      <c r="BNB431" s="1420"/>
      <c r="BNC431" s="1420"/>
      <c r="BND431" s="1420"/>
      <c r="BNE431" s="1420"/>
      <c r="BNF431" s="1420"/>
      <c r="BNG431" s="1420"/>
      <c r="BNH431" s="1420"/>
      <c r="BNI431" s="1420"/>
      <c r="BNJ431" s="1420"/>
      <c r="BNK431" s="1420"/>
      <c r="BNL431" s="1420"/>
      <c r="BNM431" s="1420"/>
      <c r="BNN431" s="1420"/>
      <c r="BNO431" s="1420"/>
      <c r="BNP431" s="1420"/>
      <c r="BNQ431" s="1420"/>
      <c r="BNR431" s="1420"/>
      <c r="BNS431" s="1420"/>
      <c r="BNT431" s="1420"/>
      <c r="BNU431" s="1420"/>
      <c r="BNV431" s="1420"/>
      <c r="BNW431" s="1420"/>
      <c r="BNX431" s="1420"/>
      <c r="BNY431" s="1420"/>
      <c r="BNZ431" s="1420"/>
      <c r="BOA431" s="1420"/>
      <c r="BOB431" s="1420"/>
      <c r="BOC431" s="1420"/>
      <c r="BOD431" s="1420"/>
      <c r="BOE431" s="1420"/>
      <c r="BOF431" s="1420"/>
      <c r="BOG431" s="1420"/>
      <c r="BOH431" s="1420"/>
      <c r="BOI431" s="1420"/>
      <c r="BOJ431" s="1420"/>
      <c r="BOK431" s="1420"/>
      <c r="BOL431" s="1420"/>
      <c r="BOM431" s="1420"/>
      <c r="BON431" s="1420"/>
      <c r="BOO431" s="1420"/>
      <c r="BOP431" s="1420"/>
      <c r="BOQ431" s="1420"/>
      <c r="BOR431" s="1420"/>
      <c r="BOS431" s="1420"/>
      <c r="BOT431" s="1420"/>
      <c r="BOU431" s="1420"/>
      <c r="BOV431" s="1420"/>
      <c r="BOW431" s="1420"/>
      <c r="BOX431" s="1420"/>
      <c r="BOY431" s="1420"/>
      <c r="BOZ431" s="1420"/>
      <c r="BPA431" s="1420"/>
      <c r="BPB431" s="1420"/>
      <c r="BPC431" s="1420"/>
      <c r="BPD431" s="1420"/>
      <c r="BPE431" s="1420"/>
      <c r="BPF431" s="1420"/>
      <c r="BPG431" s="1420"/>
      <c r="BPH431" s="1420"/>
      <c r="BPI431" s="1420"/>
      <c r="BPJ431" s="1420"/>
      <c r="BPK431" s="1420"/>
      <c r="BPL431" s="1420"/>
      <c r="BPM431" s="1420"/>
      <c r="BPN431" s="1420"/>
      <c r="BPO431" s="1420"/>
      <c r="BPP431" s="1420"/>
      <c r="BPQ431" s="1420"/>
      <c r="BPR431" s="1420"/>
      <c r="BPS431" s="1420"/>
      <c r="BPT431" s="1420"/>
      <c r="BPU431" s="1420"/>
      <c r="BPV431" s="1420"/>
      <c r="BPW431" s="1420"/>
      <c r="BPX431" s="1420"/>
      <c r="BPY431" s="1420"/>
      <c r="BPZ431" s="1420"/>
      <c r="BQA431" s="1420"/>
      <c r="BQB431" s="1420"/>
      <c r="BQC431" s="1420"/>
      <c r="BQD431" s="1420"/>
      <c r="BQE431" s="1420"/>
      <c r="BQF431" s="1420"/>
      <c r="BQG431" s="1420"/>
      <c r="BQH431" s="1420"/>
      <c r="BQI431" s="1420"/>
      <c r="BQJ431" s="1420"/>
      <c r="BQK431" s="1420"/>
      <c r="BQL431" s="1420"/>
      <c r="BQM431" s="1420"/>
      <c r="BQN431" s="1420"/>
      <c r="BQO431" s="1420"/>
      <c r="BQP431" s="1420"/>
      <c r="BQQ431" s="1420"/>
      <c r="BQR431" s="1420"/>
      <c r="BQS431" s="1420"/>
      <c r="BQT431" s="1420"/>
      <c r="BQU431" s="1420"/>
      <c r="BQV431" s="1420"/>
      <c r="BQW431" s="1420"/>
      <c r="BQX431" s="1420"/>
      <c r="BQY431" s="1420"/>
      <c r="BQZ431" s="1420"/>
      <c r="BRA431" s="1420"/>
      <c r="BRB431" s="1420"/>
      <c r="BRC431" s="1420"/>
      <c r="BRD431" s="1420"/>
      <c r="BRE431" s="1420"/>
      <c r="BRF431" s="1420"/>
      <c r="BRG431" s="1420"/>
      <c r="BRH431" s="1420"/>
      <c r="BRI431" s="1420"/>
      <c r="BRJ431" s="1420"/>
      <c r="BRK431" s="1420"/>
      <c r="BRL431" s="1420"/>
      <c r="BRM431" s="1420"/>
      <c r="BRN431" s="1420"/>
      <c r="BRO431" s="1420"/>
      <c r="BRP431" s="1420"/>
      <c r="BRQ431" s="1420"/>
      <c r="BRR431" s="1420"/>
      <c r="BRS431" s="1420"/>
      <c r="BRT431" s="1420"/>
      <c r="BRU431" s="1420"/>
      <c r="BRV431" s="1420"/>
      <c r="BRW431" s="1420"/>
      <c r="BRX431" s="1420"/>
      <c r="BRY431" s="1420"/>
      <c r="BRZ431" s="1420"/>
      <c r="BSA431" s="1420"/>
      <c r="BSB431" s="1420"/>
      <c r="BSC431" s="1420"/>
      <c r="BSD431" s="1420"/>
      <c r="BSE431" s="1420"/>
      <c r="BSF431" s="1420"/>
      <c r="BSG431" s="1420"/>
      <c r="BSH431" s="1420"/>
      <c r="BSI431" s="1420"/>
      <c r="BSJ431" s="1420"/>
      <c r="BSK431" s="1420"/>
      <c r="BSL431" s="1420"/>
      <c r="BSM431" s="1420"/>
      <c r="BSN431" s="1420"/>
      <c r="BSO431" s="1420"/>
      <c r="BSP431" s="1420"/>
      <c r="BSQ431" s="1420"/>
      <c r="BSR431" s="1420"/>
      <c r="BSS431" s="1420"/>
      <c r="BST431" s="1420"/>
      <c r="BSU431" s="1420"/>
      <c r="BSV431" s="1420"/>
      <c r="BSW431" s="1420"/>
      <c r="BSX431" s="1420"/>
      <c r="BSY431" s="1420"/>
      <c r="BSZ431" s="1420"/>
      <c r="BTA431" s="1420"/>
      <c r="BTB431" s="1420"/>
      <c r="BTC431" s="1420"/>
      <c r="BTD431" s="1420"/>
      <c r="BTE431" s="1420"/>
      <c r="BTF431" s="1420"/>
      <c r="BTG431" s="1420"/>
      <c r="BTH431" s="1420"/>
      <c r="BTI431" s="1420"/>
      <c r="BTJ431" s="1420"/>
      <c r="BTK431" s="1420"/>
      <c r="BTL431" s="1420"/>
      <c r="BTM431" s="1420"/>
      <c r="BTN431" s="1420"/>
      <c r="BTO431" s="1420"/>
      <c r="BTP431" s="1420"/>
      <c r="BTQ431" s="1420"/>
      <c r="BTR431" s="1420"/>
      <c r="BTS431" s="1420"/>
      <c r="BTT431" s="1420"/>
      <c r="BTU431" s="1420"/>
      <c r="BTV431" s="1420"/>
      <c r="BTW431" s="1420"/>
      <c r="BTX431" s="1420"/>
      <c r="BTY431" s="1420"/>
      <c r="BTZ431" s="1420"/>
      <c r="BUA431" s="1420"/>
      <c r="BUB431" s="1420"/>
      <c r="BUC431" s="1420"/>
      <c r="BUD431" s="1420"/>
      <c r="BUE431" s="1420"/>
      <c r="BUF431" s="1420"/>
      <c r="BUG431" s="1420"/>
      <c r="BUH431" s="1420"/>
      <c r="BUI431" s="1420"/>
      <c r="BUJ431" s="1420"/>
      <c r="BUK431" s="1420"/>
      <c r="BUL431" s="1420"/>
      <c r="BUM431" s="1420"/>
      <c r="BUN431" s="1420"/>
      <c r="BUO431" s="1420"/>
      <c r="BUP431" s="1420"/>
      <c r="BUQ431" s="1420"/>
      <c r="BUR431" s="1420"/>
      <c r="BUS431" s="1420"/>
      <c r="BUT431" s="1420"/>
      <c r="BUU431" s="1420"/>
      <c r="BUV431" s="1420"/>
      <c r="BUW431" s="1420"/>
      <c r="BUX431" s="1420"/>
      <c r="BUY431" s="1420"/>
      <c r="BUZ431" s="1420"/>
      <c r="BVA431" s="1420"/>
      <c r="BVB431" s="1420"/>
      <c r="BVC431" s="1420"/>
      <c r="BVD431" s="1420"/>
      <c r="BVE431" s="1420"/>
      <c r="BVF431" s="1420"/>
      <c r="BVG431" s="1420"/>
      <c r="BVH431" s="1420"/>
      <c r="BVI431" s="1420"/>
      <c r="BVJ431" s="1420"/>
      <c r="BVK431" s="1420"/>
      <c r="BVL431" s="1420"/>
      <c r="BVM431" s="1420"/>
      <c r="BVN431" s="1420"/>
      <c r="BVO431" s="1420"/>
      <c r="BVP431" s="1420"/>
      <c r="BVQ431" s="1420"/>
      <c r="BVR431" s="1420"/>
      <c r="BVS431" s="1420"/>
      <c r="BVT431" s="1420"/>
      <c r="BVU431" s="1420"/>
      <c r="BVV431" s="1420"/>
      <c r="BVW431" s="1420"/>
      <c r="BVX431" s="1420"/>
      <c r="BVY431" s="1420"/>
      <c r="BVZ431" s="1420"/>
      <c r="BWA431" s="1420"/>
      <c r="BWB431" s="1420"/>
      <c r="BWC431" s="1420"/>
      <c r="BWD431" s="1420"/>
      <c r="BWE431" s="1420"/>
      <c r="BWF431" s="1420"/>
      <c r="BWG431" s="1420"/>
      <c r="BWH431" s="1420"/>
      <c r="BWI431" s="1420"/>
      <c r="BWJ431" s="1420"/>
      <c r="BWK431" s="1420"/>
      <c r="BWL431" s="1420"/>
      <c r="BWM431" s="1420"/>
      <c r="BWN431" s="1420"/>
      <c r="BWO431" s="1420"/>
      <c r="BWP431" s="1420"/>
      <c r="BWQ431" s="1420"/>
      <c r="BWR431" s="1420"/>
      <c r="BWS431" s="1420"/>
      <c r="BWT431" s="1420"/>
      <c r="BWU431" s="1420"/>
      <c r="BWV431" s="1420"/>
      <c r="BWW431" s="1420"/>
      <c r="BWX431" s="1420"/>
      <c r="BWY431" s="1420"/>
      <c r="BWZ431" s="1420"/>
      <c r="BXA431" s="1420"/>
      <c r="BXB431" s="1420"/>
      <c r="BXC431" s="1420"/>
      <c r="BXD431" s="1420"/>
      <c r="BXE431" s="1420"/>
      <c r="BXF431" s="1420"/>
      <c r="BXG431" s="1420"/>
      <c r="BXH431" s="1420"/>
      <c r="BXI431" s="1420"/>
      <c r="BXJ431" s="1420"/>
      <c r="BXK431" s="1420"/>
      <c r="BXL431" s="1420"/>
      <c r="BXM431" s="1420"/>
      <c r="BXN431" s="1420"/>
      <c r="BXO431" s="1420"/>
      <c r="BXP431" s="1420"/>
      <c r="BXQ431" s="1420"/>
      <c r="BXR431" s="1420"/>
      <c r="BXS431" s="1420"/>
      <c r="BXT431" s="1420"/>
      <c r="BXU431" s="1420"/>
      <c r="BXV431" s="1420"/>
      <c r="BXW431" s="1420"/>
      <c r="BXX431" s="1420"/>
      <c r="BXY431" s="1420"/>
      <c r="BXZ431" s="1420"/>
      <c r="BYA431" s="1420"/>
      <c r="BYB431" s="1420"/>
      <c r="BYC431" s="1420"/>
      <c r="BYD431" s="1420"/>
      <c r="BYE431" s="1420"/>
      <c r="BYF431" s="1420"/>
      <c r="BYG431" s="1420"/>
      <c r="BYH431" s="1420"/>
      <c r="BYI431" s="1420"/>
      <c r="BYJ431" s="1420"/>
      <c r="BYK431" s="1420"/>
      <c r="BYL431" s="1420"/>
      <c r="BYM431" s="1420"/>
      <c r="BYN431" s="1420"/>
      <c r="BYO431" s="1420"/>
      <c r="BYP431" s="1420"/>
      <c r="BYQ431" s="1420"/>
      <c r="BYR431" s="1420"/>
      <c r="BYS431" s="1420"/>
      <c r="BYT431" s="1420"/>
      <c r="BYU431" s="1420"/>
      <c r="BYV431" s="1420"/>
      <c r="BYW431" s="1420"/>
      <c r="BYX431" s="1420"/>
      <c r="BYY431" s="1420"/>
      <c r="BYZ431" s="1420"/>
      <c r="BZA431" s="1420"/>
      <c r="BZB431" s="1420"/>
      <c r="BZC431" s="1420"/>
      <c r="BZD431" s="1420"/>
      <c r="BZE431" s="1420"/>
      <c r="BZF431" s="1420"/>
      <c r="BZG431" s="1420"/>
      <c r="BZH431" s="1420"/>
      <c r="BZI431" s="1420"/>
      <c r="BZJ431" s="1420"/>
      <c r="BZK431" s="1420"/>
      <c r="BZL431" s="1420"/>
      <c r="BZM431" s="1420"/>
      <c r="BZN431" s="1420"/>
      <c r="BZO431" s="1420"/>
      <c r="BZP431" s="1420"/>
      <c r="BZQ431" s="1420"/>
      <c r="BZR431" s="1420"/>
      <c r="BZS431" s="1420"/>
      <c r="BZT431" s="1420"/>
      <c r="BZU431" s="1420"/>
      <c r="BZV431" s="1420"/>
      <c r="BZW431" s="1420"/>
      <c r="BZX431" s="1420"/>
      <c r="BZY431" s="1420"/>
      <c r="BZZ431" s="1420"/>
      <c r="CAA431" s="1420"/>
      <c r="CAB431" s="1420"/>
      <c r="CAC431" s="1420"/>
      <c r="CAD431" s="1420"/>
      <c r="CAE431" s="1420"/>
      <c r="CAF431" s="1420"/>
      <c r="CAG431" s="1420"/>
      <c r="CAH431" s="1420"/>
      <c r="CAI431" s="1420"/>
      <c r="CAJ431" s="1420"/>
      <c r="CAK431" s="1420"/>
      <c r="CAL431" s="1420"/>
      <c r="CAM431" s="1420"/>
      <c r="CAN431" s="1420"/>
      <c r="CAO431" s="1420"/>
      <c r="CAP431" s="1420"/>
      <c r="CAQ431" s="1420"/>
      <c r="CAR431" s="1420"/>
      <c r="CAS431" s="1420"/>
      <c r="CAT431" s="1420"/>
      <c r="CAU431" s="1420"/>
      <c r="CAV431" s="1420"/>
      <c r="CAW431" s="1420"/>
      <c r="CAX431" s="1420"/>
      <c r="CAY431" s="1420"/>
      <c r="CAZ431" s="1420"/>
      <c r="CBA431" s="1420"/>
      <c r="CBB431" s="1420"/>
      <c r="CBC431" s="1420"/>
      <c r="CBD431" s="1420"/>
      <c r="CBE431" s="1420"/>
      <c r="CBF431" s="1420"/>
      <c r="CBG431" s="1420"/>
      <c r="CBH431" s="1420"/>
      <c r="CBI431" s="1420"/>
      <c r="CBJ431" s="1420"/>
      <c r="CBK431" s="1420"/>
      <c r="CBL431" s="1420"/>
      <c r="CBM431" s="1420"/>
      <c r="CBN431" s="1420"/>
      <c r="CBO431" s="1420"/>
      <c r="CBP431" s="1420"/>
      <c r="CBQ431" s="1420"/>
      <c r="CBR431" s="1420"/>
      <c r="CBS431" s="1420"/>
      <c r="CBT431" s="1420"/>
      <c r="CBU431" s="1420"/>
      <c r="CBV431" s="1420"/>
      <c r="CBW431" s="1420"/>
      <c r="CBX431" s="1420"/>
      <c r="CBY431" s="1420"/>
      <c r="CBZ431" s="1420"/>
      <c r="CCA431" s="1420"/>
      <c r="CCB431" s="1420"/>
      <c r="CCC431" s="1420"/>
      <c r="CCD431" s="1420"/>
      <c r="CCE431" s="1420"/>
      <c r="CCF431" s="1420"/>
      <c r="CCG431" s="1420"/>
      <c r="CCH431" s="1420"/>
      <c r="CCI431" s="1420"/>
      <c r="CCJ431" s="1420"/>
      <c r="CCK431" s="1420"/>
      <c r="CCL431" s="1420"/>
      <c r="CCM431" s="1420"/>
      <c r="CCN431" s="1420"/>
      <c r="CCO431" s="1420"/>
      <c r="CCP431" s="1420"/>
      <c r="CCQ431" s="1420"/>
      <c r="CCR431" s="1420"/>
      <c r="CCS431" s="1420"/>
      <c r="CCT431" s="1420"/>
      <c r="CCU431" s="1420"/>
      <c r="CCV431" s="1420"/>
      <c r="CCW431" s="1420"/>
      <c r="CCX431" s="1420"/>
      <c r="CCY431" s="1420"/>
      <c r="CCZ431" s="1420"/>
      <c r="CDA431" s="1420"/>
      <c r="CDB431" s="1420"/>
      <c r="CDC431" s="1420"/>
      <c r="CDD431" s="1420"/>
      <c r="CDE431" s="1420"/>
      <c r="CDF431" s="1420"/>
      <c r="CDG431" s="1420"/>
      <c r="CDH431" s="1420"/>
      <c r="CDI431" s="1420"/>
      <c r="CDJ431" s="1420"/>
      <c r="CDK431" s="1420"/>
      <c r="CDL431" s="1420"/>
      <c r="CDM431" s="1420"/>
      <c r="CDN431" s="1420"/>
      <c r="CDO431" s="1420"/>
      <c r="CDP431" s="1420"/>
      <c r="CDQ431" s="1420"/>
      <c r="CDR431" s="1420"/>
      <c r="CDS431" s="1420"/>
      <c r="CDT431" s="1420"/>
      <c r="CDU431" s="1420"/>
      <c r="CDV431" s="1420"/>
      <c r="CDW431" s="1420"/>
      <c r="CDX431" s="1420"/>
      <c r="CDY431" s="1420"/>
      <c r="CDZ431" s="1420"/>
      <c r="CEA431" s="1420"/>
      <c r="CEB431" s="1420"/>
      <c r="CEC431" s="1420"/>
      <c r="CED431" s="1420"/>
      <c r="CEE431" s="1420"/>
      <c r="CEF431" s="1420"/>
      <c r="CEG431" s="1420"/>
      <c r="CEH431" s="1420"/>
      <c r="CEI431" s="1420"/>
      <c r="CEJ431" s="1420"/>
      <c r="CEK431" s="1420"/>
      <c r="CEL431" s="1420"/>
      <c r="CEM431" s="1420"/>
      <c r="CEN431" s="1420"/>
      <c r="CEO431" s="1420"/>
      <c r="CEP431" s="1420"/>
      <c r="CEQ431" s="1420"/>
      <c r="CER431" s="1420"/>
      <c r="CES431" s="1420"/>
      <c r="CET431" s="1420"/>
      <c r="CEU431" s="1420"/>
      <c r="CEV431" s="1420"/>
      <c r="CEW431" s="1420"/>
      <c r="CEX431" s="1420"/>
      <c r="CEY431" s="1420"/>
      <c r="CEZ431" s="1420"/>
      <c r="CFA431" s="1420"/>
      <c r="CFB431" s="1420"/>
      <c r="CFC431" s="1420"/>
      <c r="CFD431" s="1420"/>
      <c r="CFE431" s="1420"/>
      <c r="CFF431" s="1420"/>
      <c r="CFG431" s="1420"/>
      <c r="CFH431" s="1420"/>
      <c r="CFI431" s="1420"/>
      <c r="CFJ431" s="1420"/>
      <c r="CFK431" s="1420"/>
      <c r="CFL431" s="1420"/>
      <c r="CFM431" s="1420"/>
      <c r="CFN431" s="1420"/>
      <c r="CFO431" s="1420"/>
      <c r="CFP431" s="1420"/>
      <c r="CFQ431" s="1420"/>
      <c r="CFR431" s="1420"/>
      <c r="CFS431" s="1420"/>
      <c r="CFT431" s="1420"/>
      <c r="CFU431" s="1420"/>
      <c r="CFV431" s="1420"/>
      <c r="CFW431" s="1420"/>
      <c r="CFX431" s="1420"/>
      <c r="CFY431" s="1420"/>
      <c r="CFZ431" s="1420"/>
      <c r="CGA431" s="1420"/>
      <c r="CGB431" s="1420"/>
      <c r="CGC431" s="1420"/>
      <c r="CGD431" s="1420"/>
      <c r="CGE431" s="1420"/>
      <c r="CGF431" s="1420"/>
      <c r="CGG431" s="1420"/>
      <c r="CGH431" s="1420"/>
      <c r="CGI431" s="1420"/>
      <c r="CGJ431" s="1420"/>
      <c r="CGK431" s="1420"/>
      <c r="CGL431" s="1420"/>
      <c r="CGM431" s="1420"/>
      <c r="CGN431" s="1420"/>
      <c r="CGO431" s="1420"/>
      <c r="CGP431" s="1420"/>
      <c r="CGQ431" s="1420"/>
      <c r="CGR431" s="1420"/>
      <c r="CGS431" s="1420"/>
      <c r="CGT431" s="1420"/>
      <c r="CGU431" s="1420"/>
      <c r="CGV431" s="1420"/>
      <c r="CGW431" s="1420"/>
      <c r="CGX431" s="1420"/>
      <c r="CGY431" s="1420"/>
      <c r="CGZ431" s="1420"/>
      <c r="CHA431" s="1420"/>
      <c r="CHB431" s="1420"/>
      <c r="CHC431" s="1420"/>
      <c r="CHD431" s="1420"/>
      <c r="CHE431" s="1420"/>
      <c r="CHF431" s="1420"/>
      <c r="CHG431" s="1420"/>
      <c r="CHH431" s="1420"/>
      <c r="CHI431" s="1420"/>
      <c r="CHJ431" s="1420"/>
      <c r="CHK431" s="1420"/>
      <c r="CHL431" s="1420"/>
      <c r="CHM431" s="1420"/>
      <c r="CHN431" s="1420"/>
      <c r="CHO431" s="1420"/>
      <c r="CHP431" s="1420"/>
      <c r="CHQ431" s="1420"/>
      <c r="CHR431" s="1420"/>
      <c r="CHS431" s="1420"/>
      <c r="CHT431" s="1420"/>
      <c r="CHU431" s="1420"/>
      <c r="CHV431" s="1420"/>
      <c r="CHW431" s="1420"/>
      <c r="CHX431" s="1420"/>
      <c r="CHY431" s="1420"/>
      <c r="CHZ431" s="1420"/>
      <c r="CIA431" s="1420"/>
      <c r="CIB431" s="1420"/>
      <c r="CIC431" s="1420"/>
      <c r="CID431" s="1420"/>
      <c r="CIE431" s="1420"/>
      <c r="CIF431" s="1420"/>
      <c r="CIG431" s="1420"/>
      <c r="CIH431" s="1420"/>
      <c r="CII431" s="1420"/>
      <c r="CIJ431" s="1420"/>
      <c r="CIK431" s="1420"/>
      <c r="CIL431" s="1420"/>
      <c r="CIM431" s="1420"/>
      <c r="CIN431" s="1420"/>
      <c r="CIO431" s="1420"/>
      <c r="CIP431" s="1420"/>
      <c r="CIQ431" s="1420"/>
      <c r="CIR431" s="1420"/>
      <c r="CIS431" s="1420"/>
      <c r="CIT431" s="1420"/>
      <c r="CIU431" s="1420"/>
      <c r="CIV431" s="1420"/>
      <c r="CIW431" s="1420"/>
      <c r="CIX431" s="1420"/>
      <c r="CIY431" s="1420"/>
      <c r="CIZ431" s="1420"/>
      <c r="CJA431" s="1420"/>
      <c r="CJB431" s="1420"/>
      <c r="CJC431" s="1420"/>
      <c r="CJD431" s="1420"/>
      <c r="CJE431" s="1420"/>
      <c r="CJF431" s="1420"/>
      <c r="CJG431" s="1420"/>
      <c r="CJH431" s="1420"/>
      <c r="CJI431" s="1420"/>
      <c r="CJJ431" s="1420"/>
      <c r="CJK431" s="1420"/>
      <c r="CJL431" s="1420"/>
      <c r="CJM431" s="1420"/>
      <c r="CJN431" s="1420"/>
      <c r="CJO431" s="1420"/>
      <c r="CJP431" s="1420"/>
      <c r="CJQ431" s="1420"/>
      <c r="CJR431" s="1420"/>
      <c r="CJS431" s="1420"/>
      <c r="CJT431" s="1420"/>
      <c r="CJU431" s="1420"/>
      <c r="CJV431" s="1420"/>
      <c r="CJW431" s="1420"/>
      <c r="CJX431" s="1420"/>
      <c r="CJY431" s="1420"/>
      <c r="CJZ431" s="1420"/>
      <c r="CKA431" s="1420"/>
      <c r="CKB431" s="1420"/>
      <c r="CKC431" s="1420"/>
      <c r="CKD431" s="1420"/>
      <c r="CKE431" s="1420"/>
      <c r="CKF431" s="1420"/>
      <c r="CKG431" s="1420"/>
      <c r="CKH431" s="1420"/>
      <c r="CKI431" s="1420"/>
      <c r="CKJ431" s="1420"/>
      <c r="CKK431" s="1420"/>
      <c r="CKL431" s="1420"/>
      <c r="CKM431" s="1420"/>
      <c r="CKN431" s="1420"/>
      <c r="CKO431" s="1420"/>
      <c r="CKP431" s="1420"/>
      <c r="CKQ431" s="1420"/>
      <c r="CKR431" s="1420"/>
      <c r="CKS431" s="1420"/>
      <c r="CKT431" s="1420"/>
      <c r="CKU431" s="1420"/>
      <c r="CKV431" s="1420"/>
      <c r="CKW431" s="1420"/>
      <c r="CKX431" s="1420"/>
      <c r="CKY431" s="1420"/>
      <c r="CKZ431" s="1420"/>
      <c r="CLA431" s="1420"/>
      <c r="CLB431" s="1420"/>
      <c r="CLC431" s="1420"/>
      <c r="CLD431" s="1420"/>
      <c r="CLE431" s="1420"/>
      <c r="CLF431" s="1420"/>
      <c r="CLG431" s="1420"/>
      <c r="CLH431" s="1420"/>
      <c r="CLI431" s="1420"/>
      <c r="CLJ431" s="1420"/>
      <c r="CLK431" s="1420"/>
      <c r="CLL431" s="1420"/>
      <c r="CLM431" s="1420"/>
      <c r="CLN431" s="1420"/>
      <c r="CLO431" s="1420"/>
      <c r="CLP431" s="1420"/>
      <c r="CLQ431" s="1420"/>
      <c r="CLR431" s="1420"/>
      <c r="CLS431" s="1420"/>
      <c r="CLT431" s="1420"/>
      <c r="CLU431" s="1420"/>
      <c r="CLV431" s="1420"/>
      <c r="CLW431" s="1420"/>
      <c r="CLX431" s="1420"/>
      <c r="CLY431" s="1420"/>
      <c r="CLZ431" s="1420"/>
      <c r="CMA431" s="1420"/>
      <c r="CMB431" s="1420"/>
      <c r="CMC431" s="1420"/>
      <c r="CMD431" s="1420"/>
      <c r="CME431" s="1420"/>
      <c r="CMF431" s="1420"/>
      <c r="CMG431" s="1420"/>
      <c r="CMH431" s="1420"/>
      <c r="CMI431" s="1420"/>
      <c r="CMJ431" s="1420"/>
      <c r="CMK431" s="1420"/>
      <c r="CML431" s="1420"/>
      <c r="CMM431" s="1420"/>
      <c r="CMN431" s="1420"/>
      <c r="CMO431" s="1420"/>
      <c r="CMP431" s="1420"/>
      <c r="CMQ431" s="1420"/>
      <c r="CMR431" s="1420"/>
      <c r="CMS431" s="1420"/>
      <c r="CMT431" s="1420"/>
      <c r="CMU431" s="1420"/>
      <c r="CMV431" s="1420"/>
      <c r="CMW431" s="1420"/>
      <c r="CMX431" s="1420"/>
      <c r="CMY431" s="1420"/>
      <c r="CMZ431" s="1420"/>
      <c r="CNA431" s="1420"/>
      <c r="CNB431" s="1420"/>
      <c r="CNC431" s="1420"/>
      <c r="CND431" s="1420"/>
      <c r="CNE431" s="1420"/>
      <c r="CNF431" s="1420"/>
      <c r="CNG431" s="1420"/>
      <c r="CNH431" s="1420"/>
      <c r="CNI431" s="1420"/>
      <c r="CNJ431" s="1420"/>
      <c r="CNK431" s="1420"/>
      <c r="CNL431" s="1420"/>
      <c r="CNM431" s="1420"/>
      <c r="CNN431" s="1420"/>
      <c r="CNO431" s="1420"/>
      <c r="CNP431" s="1420"/>
      <c r="CNQ431" s="1420"/>
      <c r="CNR431" s="1420"/>
      <c r="CNS431" s="1420"/>
      <c r="CNT431" s="1420"/>
      <c r="CNU431" s="1420"/>
      <c r="CNV431" s="1420"/>
      <c r="CNW431" s="1420"/>
      <c r="CNX431" s="1420"/>
      <c r="CNY431" s="1420"/>
      <c r="CNZ431" s="1420"/>
      <c r="COA431" s="1420"/>
      <c r="COB431" s="1420"/>
      <c r="COC431" s="1420"/>
      <c r="COD431" s="1420"/>
      <c r="COE431" s="1420"/>
      <c r="COF431" s="1420"/>
      <c r="COG431" s="1420"/>
      <c r="COH431" s="1420"/>
      <c r="COI431" s="1420"/>
      <c r="COJ431" s="1420"/>
      <c r="COK431" s="1420"/>
      <c r="COL431" s="1420"/>
      <c r="COM431" s="1420"/>
      <c r="CON431" s="1420"/>
      <c r="COO431" s="1420"/>
      <c r="COP431" s="1420"/>
      <c r="COQ431" s="1420"/>
      <c r="COR431" s="1420"/>
      <c r="COS431" s="1420"/>
      <c r="COT431" s="1420"/>
      <c r="COU431" s="1420"/>
      <c r="COV431" s="1420"/>
      <c r="COW431" s="1420"/>
      <c r="COX431" s="1420"/>
      <c r="COY431" s="1420"/>
      <c r="COZ431" s="1420"/>
      <c r="CPA431" s="1420"/>
      <c r="CPB431" s="1420"/>
      <c r="CPC431" s="1420"/>
      <c r="CPD431" s="1420"/>
      <c r="CPE431" s="1420"/>
      <c r="CPF431" s="1420"/>
      <c r="CPG431" s="1420"/>
      <c r="CPH431" s="1420"/>
      <c r="CPI431" s="1420"/>
      <c r="CPJ431" s="1420"/>
      <c r="CPK431" s="1420"/>
      <c r="CPL431" s="1420"/>
      <c r="CPM431" s="1420"/>
      <c r="CPN431" s="1420"/>
      <c r="CPO431" s="1420"/>
      <c r="CPP431" s="1420"/>
      <c r="CPQ431" s="1420"/>
      <c r="CPR431" s="1420"/>
      <c r="CPS431" s="1420"/>
      <c r="CPT431" s="1420"/>
      <c r="CPU431" s="1420"/>
      <c r="CPV431" s="1420"/>
      <c r="CPW431" s="1420"/>
      <c r="CPX431" s="1420"/>
      <c r="CPY431" s="1420"/>
      <c r="CPZ431" s="1420"/>
      <c r="CQA431" s="1420"/>
      <c r="CQB431" s="1420"/>
      <c r="CQC431" s="1420"/>
      <c r="CQD431" s="1420"/>
      <c r="CQE431" s="1420"/>
      <c r="CQF431" s="1420"/>
      <c r="CQG431" s="1420"/>
      <c r="CQH431" s="1420"/>
      <c r="CQI431" s="1420"/>
      <c r="CQJ431" s="1420"/>
      <c r="CQK431" s="1420"/>
      <c r="CQL431" s="1420"/>
      <c r="CQM431" s="1420"/>
      <c r="CQN431" s="1420"/>
      <c r="CQO431" s="1420"/>
      <c r="CQP431" s="1420"/>
      <c r="CQQ431" s="1420"/>
      <c r="CQR431" s="1420"/>
      <c r="CQS431" s="1420"/>
      <c r="CQT431" s="1420"/>
      <c r="CQU431" s="1420"/>
      <c r="CQV431" s="1420"/>
      <c r="CQW431" s="1420"/>
      <c r="CQX431" s="1420"/>
      <c r="CQY431" s="1420"/>
      <c r="CQZ431" s="1420"/>
      <c r="CRA431" s="1420"/>
      <c r="CRB431" s="1420"/>
      <c r="CRC431" s="1420"/>
      <c r="CRD431" s="1420"/>
      <c r="CRE431" s="1420"/>
      <c r="CRF431" s="1420"/>
      <c r="CRG431" s="1420"/>
      <c r="CRH431" s="1420"/>
      <c r="CRI431" s="1420"/>
      <c r="CRJ431" s="1420"/>
      <c r="CRK431" s="1420"/>
      <c r="CRL431" s="1420"/>
      <c r="CRM431" s="1420"/>
      <c r="CRN431" s="1420"/>
      <c r="CRO431" s="1420"/>
      <c r="CRP431" s="1420"/>
      <c r="CRQ431" s="1420"/>
      <c r="CRR431" s="1420"/>
      <c r="CRS431" s="1420"/>
      <c r="CRT431" s="1420"/>
      <c r="CRU431" s="1420"/>
      <c r="CRV431" s="1420"/>
      <c r="CRW431" s="1420"/>
      <c r="CRX431" s="1420"/>
      <c r="CRY431" s="1420"/>
      <c r="CRZ431" s="1420"/>
      <c r="CSA431" s="1420"/>
      <c r="CSB431" s="1420"/>
      <c r="CSC431" s="1420"/>
      <c r="CSD431" s="1420"/>
      <c r="CSE431" s="1420"/>
      <c r="CSF431" s="1420"/>
      <c r="CSG431" s="1420"/>
      <c r="CSH431" s="1420"/>
      <c r="CSI431" s="1420"/>
      <c r="CSJ431" s="1420"/>
      <c r="CSK431" s="1420"/>
      <c r="CSL431" s="1420"/>
      <c r="CSM431" s="1420"/>
      <c r="CSN431" s="1420"/>
      <c r="CSO431" s="1420"/>
      <c r="CSP431" s="1420"/>
      <c r="CSQ431" s="1420"/>
      <c r="CSR431" s="1420"/>
      <c r="CSS431" s="1420"/>
      <c r="CST431" s="1420"/>
      <c r="CSU431" s="1420"/>
      <c r="CSV431" s="1420"/>
      <c r="CSW431" s="1420"/>
      <c r="CSX431" s="1420"/>
      <c r="CSY431" s="1420"/>
      <c r="CSZ431" s="1420"/>
      <c r="CTA431" s="1420"/>
      <c r="CTB431" s="1420"/>
      <c r="CTC431" s="1420"/>
      <c r="CTD431" s="1420"/>
      <c r="CTE431" s="1420"/>
      <c r="CTF431" s="1420"/>
      <c r="CTG431" s="1420"/>
      <c r="CTH431" s="1420"/>
      <c r="CTI431" s="1420"/>
      <c r="CTJ431" s="1420"/>
      <c r="CTK431" s="1420"/>
      <c r="CTL431" s="1420"/>
      <c r="CTM431" s="1420"/>
      <c r="CTN431" s="1420"/>
      <c r="CTO431" s="1420"/>
      <c r="CTP431" s="1420"/>
      <c r="CTQ431" s="1420"/>
      <c r="CTR431" s="1420"/>
      <c r="CTS431" s="1420"/>
      <c r="CTT431" s="1420"/>
      <c r="CTU431" s="1420"/>
      <c r="CTV431" s="1420"/>
      <c r="CTW431" s="1420"/>
      <c r="CTX431" s="1420"/>
      <c r="CTY431" s="1420"/>
      <c r="CTZ431" s="1420"/>
      <c r="CUA431" s="1420"/>
      <c r="CUB431" s="1420"/>
      <c r="CUC431" s="1420"/>
      <c r="CUD431" s="1420"/>
      <c r="CUE431" s="1420"/>
      <c r="CUF431" s="1420"/>
      <c r="CUG431" s="1420"/>
      <c r="CUH431" s="1420"/>
      <c r="CUI431" s="1420"/>
      <c r="CUJ431" s="1420"/>
      <c r="CUK431" s="1420"/>
      <c r="CUL431" s="1420"/>
      <c r="CUM431" s="1420"/>
      <c r="CUN431" s="1420"/>
      <c r="CUO431" s="1420"/>
      <c r="CUP431" s="1420"/>
      <c r="CUQ431" s="1420"/>
      <c r="CUR431" s="1420"/>
      <c r="CUS431" s="1420"/>
      <c r="CUT431" s="1420"/>
      <c r="CUU431" s="1420"/>
      <c r="CUV431" s="1420"/>
      <c r="CUW431" s="1420"/>
      <c r="CUX431" s="1420"/>
      <c r="CUY431" s="1420"/>
      <c r="CUZ431" s="1420"/>
      <c r="CVA431" s="1420"/>
      <c r="CVB431" s="1420"/>
      <c r="CVC431" s="1420"/>
      <c r="CVD431" s="1420"/>
      <c r="CVE431" s="1420"/>
      <c r="CVF431" s="1420"/>
      <c r="CVG431" s="1420"/>
      <c r="CVH431" s="1420"/>
      <c r="CVI431" s="1420"/>
      <c r="CVJ431" s="1420"/>
      <c r="CVK431" s="1420"/>
      <c r="CVL431" s="1420"/>
      <c r="CVM431" s="1420"/>
      <c r="CVN431" s="1420"/>
      <c r="CVO431" s="1420"/>
      <c r="CVP431" s="1420"/>
      <c r="CVQ431" s="1420"/>
      <c r="CVR431" s="1420"/>
      <c r="CVS431" s="1420"/>
      <c r="CVT431" s="1420"/>
      <c r="CVU431" s="1420"/>
      <c r="CVV431" s="1420"/>
      <c r="CVW431" s="1420"/>
      <c r="CVX431" s="1420"/>
      <c r="CVY431" s="1420"/>
      <c r="CVZ431" s="1420"/>
      <c r="CWA431" s="1420"/>
      <c r="CWB431" s="1420"/>
      <c r="CWC431" s="1420"/>
      <c r="CWD431" s="1420"/>
      <c r="CWE431" s="1420"/>
      <c r="CWF431" s="1420"/>
      <c r="CWG431" s="1420"/>
      <c r="CWH431" s="1420"/>
      <c r="CWI431" s="1420"/>
      <c r="CWJ431" s="1420"/>
      <c r="CWK431" s="1420"/>
      <c r="CWL431" s="1420"/>
      <c r="CWM431" s="1420"/>
      <c r="CWN431" s="1420"/>
      <c r="CWO431" s="1420"/>
      <c r="CWP431" s="1420"/>
      <c r="CWQ431" s="1420"/>
      <c r="CWR431" s="1420"/>
      <c r="CWS431" s="1420"/>
      <c r="CWT431" s="1420"/>
      <c r="CWU431" s="1420"/>
      <c r="CWV431" s="1420"/>
      <c r="CWW431" s="1420"/>
      <c r="CWX431" s="1420"/>
      <c r="CWY431" s="1420"/>
      <c r="CWZ431" s="1420"/>
      <c r="CXA431" s="1420"/>
      <c r="CXB431" s="1420"/>
      <c r="CXC431" s="1420"/>
      <c r="CXD431" s="1420"/>
      <c r="CXE431" s="1420"/>
      <c r="CXF431" s="1420"/>
      <c r="CXG431" s="1420"/>
      <c r="CXH431" s="1420"/>
      <c r="CXI431" s="1420"/>
      <c r="CXJ431" s="1420"/>
      <c r="CXK431" s="1420"/>
      <c r="CXL431" s="1420"/>
      <c r="CXM431" s="1420"/>
      <c r="CXN431" s="1420"/>
      <c r="CXO431" s="1420"/>
      <c r="CXP431" s="1420"/>
      <c r="CXQ431" s="1420"/>
      <c r="CXR431" s="1420"/>
      <c r="CXS431" s="1420"/>
      <c r="CXT431" s="1420"/>
      <c r="CXU431" s="1420"/>
      <c r="CXV431" s="1420"/>
      <c r="CXW431" s="1420"/>
      <c r="CXX431" s="1420"/>
      <c r="CXY431" s="1420"/>
      <c r="CXZ431" s="1420"/>
      <c r="CYA431" s="1420"/>
      <c r="CYB431" s="1420"/>
      <c r="CYC431" s="1420"/>
      <c r="CYD431" s="1420"/>
      <c r="CYE431" s="1420"/>
      <c r="CYF431" s="1420"/>
      <c r="CYG431" s="1420"/>
      <c r="CYH431" s="1420"/>
      <c r="CYI431" s="1420"/>
      <c r="CYJ431" s="1420"/>
      <c r="CYK431" s="1420"/>
      <c r="CYL431" s="1420"/>
      <c r="CYM431" s="1420"/>
      <c r="CYN431" s="1420"/>
      <c r="CYO431" s="1420"/>
      <c r="CYP431" s="1420"/>
      <c r="CYQ431" s="1420"/>
      <c r="CYR431" s="1420"/>
      <c r="CYS431" s="1420"/>
      <c r="CYT431" s="1420"/>
      <c r="CYU431" s="1420"/>
      <c r="CYV431" s="1420"/>
      <c r="CYW431" s="1420"/>
      <c r="CYX431" s="1420"/>
      <c r="CYY431" s="1420"/>
      <c r="CYZ431" s="1420"/>
      <c r="CZA431" s="1420"/>
      <c r="CZB431" s="1420"/>
      <c r="CZC431" s="1420"/>
      <c r="CZD431" s="1420"/>
      <c r="CZE431" s="1420"/>
      <c r="CZF431" s="1420"/>
      <c r="CZG431" s="1420"/>
      <c r="CZH431" s="1420"/>
      <c r="CZI431" s="1420"/>
      <c r="CZJ431" s="1420"/>
      <c r="CZK431" s="1420"/>
      <c r="CZL431" s="1420"/>
      <c r="CZM431" s="1420"/>
      <c r="CZN431" s="1420"/>
      <c r="CZO431" s="1420"/>
      <c r="CZP431" s="1420"/>
      <c r="CZQ431" s="1420"/>
      <c r="CZR431" s="1420"/>
      <c r="CZS431" s="1420"/>
      <c r="CZT431" s="1420"/>
      <c r="CZU431" s="1420"/>
      <c r="CZV431" s="1420"/>
      <c r="CZW431" s="1420"/>
      <c r="CZX431" s="1420"/>
      <c r="CZY431" s="1420"/>
      <c r="CZZ431" s="1420"/>
      <c r="DAA431" s="1420"/>
      <c r="DAB431" s="1420"/>
      <c r="DAC431" s="1420"/>
      <c r="DAD431" s="1420"/>
      <c r="DAE431" s="1420"/>
      <c r="DAF431" s="1420"/>
      <c r="DAG431" s="1420"/>
      <c r="DAH431" s="1420"/>
      <c r="DAI431" s="1420"/>
      <c r="DAJ431" s="1420"/>
      <c r="DAK431" s="1420"/>
      <c r="DAL431" s="1420"/>
      <c r="DAM431" s="1420"/>
      <c r="DAN431" s="1420"/>
      <c r="DAO431" s="1420"/>
      <c r="DAP431" s="1420"/>
      <c r="DAQ431" s="1420"/>
      <c r="DAR431" s="1420"/>
      <c r="DAS431" s="1420"/>
      <c r="DAT431" s="1420"/>
      <c r="DAU431" s="1420"/>
      <c r="DAV431" s="1420"/>
      <c r="DAW431" s="1420"/>
      <c r="DAX431" s="1420"/>
      <c r="DAY431" s="1420"/>
      <c r="DAZ431" s="1420"/>
      <c r="DBA431" s="1420"/>
      <c r="DBB431" s="1420"/>
      <c r="DBC431" s="1420"/>
      <c r="DBD431" s="1420"/>
      <c r="DBE431" s="1420"/>
      <c r="DBF431" s="1420"/>
      <c r="DBG431" s="1420"/>
      <c r="DBH431" s="1420"/>
      <c r="DBI431" s="1420"/>
      <c r="DBJ431" s="1420"/>
      <c r="DBK431" s="1420"/>
      <c r="DBL431" s="1420"/>
      <c r="DBM431" s="1420"/>
      <c r="DBN431" s="1420"/>
      <c r="DBO431" s="1420"/>
      <c r="DBP431" s="1420"/>
      <c r="DBQ431" s="1420"/>
      <c r="DBR431" s="1420"/>
      <c r="DBS431" s="1420"/>
      <c r="DBT431" s="1420"/>
      <c r="DBU431" s="1420"/>
      <c r="DBV431" s="1420"/>
      <c r="DBW431" s="1420"/>
      <c r="DBX431" s="1420"/>
      <c r="DBY431" s="1420"/>
      <c r="DBZ431" s="1420"/>
      <c r="DCA431" s="1420"/>
      <c r="DCB431" s="1420"/>
      <c r="DCC431" s="1420"/>
      <c r="DCD431" s="1420"/>
      <c r="DCE431" s="1420"/>
      <c r="DCF431" s="1420"/>
      <c r="DCG431" s="1420"/>
      <c r="DCH431" s="1420"/>
      <c r="DCI431" s="1420"/>
      <c r="DCJ431" s="1420"/>
      <c r="DCK431" s="1420"/>
      <c r="DCL431" s="1420"/>
      <c r="DCM431" s="1420"/>
      <c r="DCN431" s="1420"/>
      <c r="DCO431" s="1420"/>
      <c r="DCP431" s="1420"/>
      <c r="DCQ431" s="1420"/>
      <c r="DCR431" s="1420"/>
      <c r="DCS431" s="1420"/>
      <c r="DCT431" s="1420"/>
      <c r="DCU431" s="1420"/>
      <c r="DCV431" s="1420"/>
      <c r="DCW431" s="1420"/>
      <c r="DCX431" s="1420"/>
      <c r="DCY431" s="1420"/>
      <c r="DCZ431" s="1420"/>
      <c r="DDA431" s="1420"/>
      <c r="DDB431" s="1420"/>
      <c r="DDC431" s="1420"/>
      <c r="DDD431" s="1420"/>
      <c r="DDE431" s="1420"/>
      <c r="DDF431" s="1420"/>
      <c r="DDG431" s="1420"/>
      <c r="DDH431" s="1420"/>
      <c r="DDI431" s="1420"/>
      <c r="DDJ431" s="1420"/>
      <c r="DDK431" s="1420"/>
      <c r="DDL431" s="1420"/>
      <c r="DDM431" s="1420"/>
      <c r="DDN431" s="1420"/>
      <c r="DDO431" s="1420"/>
      <c r="DDP431" s="1420"/>
      <c r="DDQ431" s="1420"/>
      <c r="DDR431" s="1420"/>
      <c r="DDS431" s="1420"/>
      <c r="DDT431" s="1420"/>
      <c r="DDU431" s="1420"/>
      <c r="DDV431" s="1420"/>
      <c r="DDW431" s="1420"/>
      <c r="DDX431" s="1420"/>
      <c r="DDY431" s="1420"/>
      <c r="DDZ431" s="1420"/>
      <c r="DEA431" s="1420"/>
      <c r="DEB431" s="1420"/>
      <c r="DEC431" s="1420"/>
      <c r="DED431" s="1420"/>
      <c r="DEE431" s="1420"/>
      <c r="DEF431" s="1420"/>
      <c r="DEG431" s="1420"/>
      <c r="DEH431" s="1420"/>
      <c r="DEI431" s="1420"/>
      <c r="DEJ431" s="1420"/>
      <c r="DEK431" s="1420"/>
      <c r="DEL431" s="1420"/>
      <c r="DEM431" s="1420"/>
      <c r="DEN431" s="1420"/>
      <c r="DEO431" s="1420"/>
      <c r="DEP431" s="1420"/>
      <c r="DEQ431" s="1420"/>
      <c r="DER431" s="1420"/>
      <c r="DES431" s="1420"/>
      <c r="DET431" s="1420"/>
      <c r="DEU431" s="1420"/>
      <c r="DEV431" s="1420"/>
      <c r="DEW431" s="1420"/>
      <c r="DEX431" s="1420"/>
      <c r="DEY431" s="1420"/>
      <c r="DEZ431" s="1420"/>
      <c r="DFA431" s="1420"/>
      <c r="DFB431" s="1420"/>
      <c r="DFC431" s="1420"/>
      <c r="DFD431" s="1420"/>
      <c r="DFE431" s="1420"/>
      <c r="DFF431" s="1420"/>
      <c r="DFG431" s="1420"/>
      <c r="DFH431" s="1420"/>
      <c r="DFI431" s="1420"/>
      <c r="DFJ431" s="1420"/>
      <c r="DFK431" s="1420"/>
      <c r="DFL431" s="1420"/>
      <c r="DFM431" s="1420"/>
      <c r="DFN431" s="1420"/>
      <c r="DFO431" s="1420"/>
      <c r="DFP431" s="1420"/>
      <c r="DFQ431" s="1420"/>
      <c r="DFR431" s="1420"/>
      <c r="DFS431" s="1420"/>
      <c r="DFT431" s="1420"/>
      <c r="DFU431" s="1420"/>
      <c r="DFV431" s="1420"/>
      <c r="DFW431" s="1420"/>
      <c r="DFX431" s="1420"/>
      <c r="DFY431" s="1420"/>
      <c r="DFZ431" s="1420"/>
      <c r="DGA431" s="1420"/>
      <c r="DGB431" s="1420"/>
      <c r="DGC431" s="1420"/>
      <c r="DGD431" s="1420"/>
      <c r="DGE431" s="1420"/>
      <c r="DGF431" s="1420"/>
      <c r="DGG431" s="1420"/>
      <c r="DGH431" s="1420"/>
      <c r="DGI431" s="1420"/>
      <c r="DGJ431" s="1420"/>
      <c r="DGK431" s="1420"/>
      <c r="DGL431" s="1420"/>
      <c r="DGM431" s="1420"/>
      <c r="DGN431" s="1420"/>
      <c r="DGO431" s="1420"/>
      <c r="DGP431" s="1420"/>
      <c r="DGQ431" s="1420"/>
      <c r="DGR431" s="1420"/>
      <c r="DGS431" s="1420"/>
      <c r="DGT431" s="1420"/>
      <c r="DGU431" s="1420"/>
      <c r="DGV431" s="1420"/>
      <c r="DGW431" s="1420"/>
      <c r="DGX431" s="1420"/>
      <c r="DGY431" s="1420"/>
      <c r="DGZ431" s="1420"/>
      <c r="DHA431" s="1420"/>
      <c r="DHB431" s="1420"/>
      <c r="DHC431" s="1420"/>
      <c r="DHD431" s="1420"/>
      <c r="DHE431" s="1420"/>
      <c r="DHF431" s="1420"/>
      <c r="DHG431" s="1420"/>
      <c r="DHH431" s="1420"/>
      <c r="DHI431" s="1420"/>
      <c r="DHJ431" s="1420"/>
      <c r="DHK431" s="1420"/>
      <c r="DHL431" s="1420"/>
      <c r="DHM431" s="1420"/>
      <c r="DHN431" s="1420"/>
      <c r="DHO431" s="1420"/>
      <c r="DHP431" s="1420"/>
      <c r="DHQ431" s="1420"/>
      <c r="DHR431" s="1420"/>
      <c r="DHS431" s="1420"/>
      <c r="DHT431" s="1420"/>
      <c r="DHU431" s="1420"/>
      <c r="DHV431" s="1420"/>
      <c r="DHW431" s="1420"/>
      <c r="DHX431" s="1420"/>
      <c r="DHY431" s="1420"/>
      <c r="DHZ431" s="1420"/>
      <c r="DIA431" s="1420"/>
      <c r="DIB431" s="1420"/>
      <c r="DIC431" s="1420"/>
      <c r="DID431" s="1420"/>
      <c r="DIE431" s="1420"/>
      <c r="DIF431" s="1420"/>
      <c r="DIG431" s="1420"/>
      <c r="DIH431" s="1420"/>
      <c r="DII431" s="1420"/>
      <c r="DIJ431" s="1420"/>
      <c r="DIK431" s="1420"/>
      <c r="DIL431" s="1420"/>
      <c r="DIM431" s="1420"/>
      <c r="DIN431" s="1420"/>
      <c r="DIO431" s="1420"/>
      <c r="DIP431" s="1420"/>
      <c r="DIQ431" s="1420"/>
      <c r="DIR431" s="1420"/>
      <c r="DIS431" s="1420"/>
      <c r="DIT431" s="1420"/>
      <c r="DIU431" s="1420"/>
      <c r="DIV431" s="1420"/>
      <c r="DIW431" s="1420"/>
      <c r="DIX431" s="1420"/>
      <c r="DIY431" s="1420"/>
      <c r="DIZ431" s="1420"/>
      <c r="DJA431" s="1420"/>
      <c r="DJB431" s="1420"/>
      <c r="DJC431" s="1420"/>
      <c r="DJD431" s="1420"/>
      <c r="DJE431" s="1420"/>
      <c r="DJF431" s="1420"/>
      <c r="DJG431" s="1420"/>
      <c r="DJH431" s="1420"/>
      <c r="DJI431" s="1420"/>
      <c r="DJJ431" s="1420"/>
      <c r="DJK431" s="1420"/>
      <c r="DJL431" s="1420"/>
      <c r="DJM431" s="1420"/>
      <c r="DJN431" s="1420"/>
      <c r="DJO431" s="1420"/>
      <c r="DJP431" s="1420"/>
      <c r="DJQ431" s="1420"/>
      <c r="DJR431" s="1420"/>
      <c r="DJS431" s="1420"/>
      <c r="DJT431" s="1420"/>
      <c r="DJU431" s="1420"/>
      <c r="DJV431" s="1420"/>
      <c r="DJW431" s="1420"/>
      <c r="DJX431" s="1420"/>
      <c r="DJY431" s="1420"/>
      <c r="DJZ431" s="1420"/>
      <c r="DKA431" s="1420"/>
      <c r="DKB431" s="1420"/>
      <c r="DKC431" s="1420"/>
      <c r="DKD431" s="1420"/>
      <c r="DKE431" s="1420"/>
      <c r="DKF431" s="1420"/>
      <c r="DKG431" s="1420"/>
      <c r="DKH431" s="1420"/>
      <c r="DKI431" s="1420"/>
      <c r="DKJ431" s="1420"/>
      <c r="DKK431" s="1420"/>
      <c r="DKL431" s="1420"/>
      <c r="DKM431" s="1420"/>
      <c r="DKN431" s="1420"/>
      <c r="DKO431" s="1420"/>
      <c r="DKP431" s="1420"/>
      <c r="DKQ431" s="1420"/>
      <c r="DKR431" s="1420"/>
      <c r="DKS431" s="1420"/>
      <c r="DKT431" s="1420"/>
      <c r="DKU431" s="1420"/>
      <c r="DKV431" s="1420"/>
      <c r="DKW431" s="1420"/>
      <c r="DKX431" s="1420"/>
      <c r="DKY431" s="1420"/>
      <c r="DKZ431" s="1420"/>
      <c r="DLA431" s="1420"/>
      <c r="DLB431" s="1420"/>
      <c r="DLC431" s="1420"/>
      <c r="DLD431" s="1420"/>
      <c r="DLE431" s="1420"/>
      <c r="DLF431" s="1420"/>
      <c r="DLG431" s="1420"/>
      <c r="DLH431" s="1420"/>
      <c r="DLI431" s="1420"/>
      <c r="DLJ431" s="1420"/>
      <c r="DLK431" s="1420"/>
      <c r="DLL431" s="1420"/>
      <c r="DLM431" s="1420"/>
      <c r="DLN431" s="1420"/>
      <c r="DLO431" s="1420"/>
      <c r="DLP431" s="1420"/>
      <c r="DLQ431" s="1420"/>
      <c r="DLR431" s="1420"/>
      <c r="DLS431" s="1420"/>
      <c r="DLT431" s="1420"/>
      <c r="DLU431" s="1420"/>
      <c r="DLV431" s="1420"/>
      <c r="DLW431" s="1420"/>
      <c r="DLX431" s="1420"/>
      <c r="DLY431" s="1420"/>
      <c r="DLZ431" s="1420"/>
      <c r="DMA431" s="1420"/>
      <c r="DMB431" s="1420"/>
      <c r="DMC431" s="1420"/>
      <c r="DMD431" s="1420"/>
      <c r="DME431" s="1420"/>
      <c r="DMF431" s="1420"/>
      <c r="DMG431" s="1420"/>
      <c r="DMH431" s="1420"/>
      <c r="DMI431" s="1420"/>
      <c r="DMJ431" s="1420"/>
      <c r="DMK431" s="1420"/>
      <c r="DML431" s="1420"/>
      <c r="DMM431" s="1420"/>
      <c r="DMN431" s="1420"/>
      <c r="DMO431" s="1420"/>
      <c r="DMP431" s="1420"/>
      <c r="DMQ431" s="1420"/>
      <c r="DMR431" s="1420"/>
      <c r="DMS431" s="1420"/>
      <c r="DMT431" s="1420"/>
      <c r="DMU431" s="1420"/>
      <c r="DMV431" s="1420"/>
      <c r="DMW431" s="1420"/>
      <c r="DMX431" s="1420"/>
      <c r="DMY431" s="1420"/>
      <c r="DMZ431" s="1420"/>
      <c r="DNA431" s="1420"/>
      <c r="DNB431" s="1420"/>
      <c r="DNC431" s="1420"/>
      <c r="DND431" s="1420"/>
      <c r="DNE431" s="1420"/>
      <c r="DNF431" s="1420"/>
      <c r="DNG431" s="1420"/>
      <c r="DNH431" s="1420"/>
      <c r="DNI431" s="1420"/>
      <c r="DNJ431" s="1420"/>
      <c r="DNK431" s="1420"/>
      <c r="DNL431" s="1420"/>
      <c r="DNM431" s="1420"/>
      <c r="DNN431" s="1420"/>
      <c r="DNO431" s="1420"/>
      <c r="DNP431" s="1420"/>
      <c r="DNQ431" s="1420"/>
      <c r="DNR431" s="1420"/>
      <c r="DNS431" s="1420"/>
      <c r="DNT431" s="1420"/>
      <c r="DNU431" s="1420"/>
      <c r="DNV431" s="1420"/>
      <c r="DNW431" s="1420"/>
      <c r="DNX431" s="1420"/>
      <c r="DNY431" s="1420"/>
      <c r="DNZ431" s="1420"/>
      <c r="DOA431" s="1420"/>
      <c r="DOB431" s="1420"/>
      <c r="DOC431" s="1420"/>
      <c r="DOD431" s="1420"/>
      <c r="DOE431" s="1420"/>
      <c r="DOF431" s="1420"/>
      <c r="DOG431" s="1420"/>
      <c r="DOH431" s="1420"/>
      <c r="DOI431" s="1420"/>
      <c r="DOJ431" s="1420"/>
      <c r="DOK431" s="1420"/>
      <c r="DOL431" s="1420"/>
      <c r="DOM431" s="1420"/>
      <c r="DON431" s="1420"/>
      <c r="DOO431" s="1420"/>
      <c r="DOP431" s="1420"/>
      <c r="DOQ431" s="1420"/>
      <c r="DOR431" s="1420"/>
      <c r="DOS431" s="1420"/>
      <c r="DOT431" s="1420"/>
      <c r="DOU431" s="1420"/>
      <c r="DOV431" s="1420"/>
      <c r="DOW431" s="1420"/>
      <c r="DOX431" s="1420"/>
      <c r="DOY431" s="1420"/>
      <c r="DOZ431" s="1420"/>
      <c r="DPA431" s="1420"/>
      <c r="DPB431" s="1420"/>
      <c r="DPC431" s="1420"/>
      <c r="DPD431" s="1420"/>
      <c r="DPE431" s="1420"/>
      <c r="DPF431" s="1420"/>
      <c r="DPG431" s="1420"/>
      <c r="DPH431" s="1420"/>
      <c r="DPI431" s="1420"/>
      <c r="DPJ431" s="1420"/>
      <c r="DPK431" s="1420"/>
      <c r="DPL431" s="1420"/>
      <c r="DPM431" s="1420"/>
      <c r="DPN431" s="1420"/>
      <c r="DPO431" s="1420"/>
      <c r="DPP431" s="1420"/>
      <c r="DPQ431" s="1420"/>
      <c r="DPR431" s="1420"/>
      <c r="DPS431" s="1420"/>
      <c r="DPT431" s="1420"/>
      <c r="DPU431" s="1420"/>
      <c r="DPV431" s="1420"/>
      <c r="DPW431" s="1420"/>
      <c r="DPX431" s="1420"/>
      <c r="DPY431" s="1420"/>
      <c r="DPZ431" s="1420"/>
      <c r="DQA431" s="1420"/>
      <c r="DQB431" s="1420"/>
      <c r="DQC431" s="1420"/>
      <c r="DQD431" s="1420"/>
      <c r="DQE431" s="1420"/>
      <c r="DQF431" s="1420"/>
      <c r="DQG431" s="1420"/>
      <c r="DQH431" s="1420"/>
      <c r="DQI431" s="1420"/>
      <c r="DQJ431" s="1420"/>
      <c r="DQK431" s="1420"/>
      <c r="DQL431" s="1420"/>
      <c r="DQM431" s="1420"/>
      <c r="DQN431" s="1420"/>
      <c r="DQO431" s="1420"/>
      <c r="DQP431" s="1420"/>
      <c r="DQQ431" s="1420"/>
      <c r="DQR431" s="1420"/>
      <c r="DQS431" s="1420"/>
      <c r="DQT431" s="1420"/>
      <c r="DQU431" s="1420"/>
      <c r="DQV431" s="1420"/>
      <c r="DQW431" s="1420"/>
      <c r="DQX431" s="1420"/>
      <c r="DQY431" s="1420"/>
      <c r="DQZ431" s="1420"/>
      <c r="DRA431" s="1420"/>
      <c r="DRB431" s="1420"/>
      <c r="DRC431" s="1420"/>
      <c r="DRD431" s="1420"/>
      <c r="DRE431" s="1420"/>
      <c r="DRF431" s="1420"/>
      <c r="DRG431" s="1420"/>
      <c r="DRH431" s="1420"/>
      <c r="DRI431" s="1420"/>
      <c r="DRJ431" s="1420"/>
      <c r="DRK431" s="1420"/>
      <c r="DRL431" s="1420"/>
      <c r="DRM431" s="1420"/>
      <c r="DRN431" s="1420"/>
      <c r="DRO431" s="1420"/>
      <c r="DRP431" s="1420"/>
      <c r="DRQ431" s="1420"/>
      <c r="DRR431" s="1420"/>
      <c r="DRS431" s="1420"/>
      <c r="DRT431" s="1420"/>
      <c r="DRU431" s="1420"/>
      <c r="DRV431" s="1420"/>
      <c r="DRW431" s="1420"/>
      <c r="DRX431" s="1420"/>
      <c r="DRY431" s="1420"/>
      <c r="DRZ431" s="1420"/>
      <c r="DSA431" s="1420"/>
      <c r="DSB431" s="1420"/>
      <c r="DSC431" s="1420"/>
      <c r="DSD431" s="1420"/>
      <c r="DSE431" s="1420"/>
      <c r="DSF431" s="1420"/>
      <c r="DSG431" s="1420"/>
      <c r="DSH431" s="1420"/>
      <c r="DSI431" s="1420"/>
      <c r="DSJ431" s="1420"/>
      <c r="DSK431" s="1420"/>
      <c r="DSL431" s="1420"/>
      <c r="DSM431" s="1420"/>
      <c r="DSN431" s="1420"/>
      <c r="DSO431" s="1420"/>
      <c r="DSP431" s="1420"/>
      <c r="DSQ431" s="1420"/>
      <c r="DSR431" s="1420"/>
      <c r="DSS431" s="1420"/>
      <c r="DST431" s="1420"/>
      <c r="DSU431" s="1420"/>
      <c r="DSV431" s="1420"/>
      <c r="DSW431" s="1420"/>
      <c r="DSX431" s="1420"/>
      <c r="DSY431" s="1420"/>
      <c r="DSZ431" s="1420"/>
      <c r="DTA431" s="1420"/>
      <c r="DTB431" s="1420"/>
      <c r="DTC431" s="1420"/>
      <c r="DTD431" s="1420"/>
      <c r="DTE431" s="1420"/>
      <c r="DTF431" s="1420"/>
      <c r="DTG431" s="1420"/>
      <c r="DTH431" s="1420"/>
      <c r="DTI431" s="1420"/>
      <c r="DTJ431" s="1420"/>
      <c r="DTK431" s="1420"/>
      <c r="DTL431" s="1420"/>
      <c r="DTM431" s="1420"/>
      <c r="DTN431" s="1420"/>
      <c r="DTO431" s="1420"/>
      <c r="DTP431" s="1420"/>
      <c r="DTQ431" s="1420"/>
      <c r="DTR431" s="1420"/>
      <c r="DTS431" s="1420"/>
      <c r="DTT431" s="1420"/>
      <c r="DTU431" s="1420"/>
      <c r="DTV431" s="1420"/>
      <c r="DTW431" s="1420"/>
      <c r="DTX431" s="1420"/>
      <c r="DTY431" s="1420"/>
      <c r="DTZ431" s="1420"/>
      <c r="DUA431" s="1420"/>
      <c r="DUB431" s="1420"/>
      <c r="DUC431" s="1420"/>
      <c r="DUD431" s="1420"/>
      <c r="DUE431" s="1420"/>
      <c r="DUF431" s="1420"/>
      <c r="DUG431" s="1420"/>
      <c r="DUH431" s="1420"/>
      <c r="DUI431" s="1420"/>
      <c r="DUJ431" s="1420"/>
      <c r="DUK431" s="1420"/>
      <c r="DUL431" s="1420"/>
      <c r="DUM431" s="1420"/>
      <c r="DUN431" s="1420"/>
      <c r="DUO431" s="1420"/>
      <c r="DUP431" s="1420"/>
      <c r="DUQ431" s="1420"/>
      <c r="DUR431" s="1420"/>
      <c r="DUS431" s="1420"/>
      <c r="DUT431" s="1420"/>
      <c r="DUU431" s="1420"/>
      <c r="DUV431" s="1420"/>
      <c r="DUW431" s="1420"/>
      <c r="DUX431" s="1420"/>
      <c r="DUY431" s="1420"/>
      <c r="DUZ431" s="1420"/>
      <c r="DVA431" s="1420"/>
      <c r="DVB431" s="1420"/>
      <c r="DVC431" s="1420"/>
      <c r="DVD431" s="1420"/>
      <c r="DVE431" s="1420"/>
      <c r="DVF431" s="1420"/>
      <c r="DVG431" s="1420"/>
      <c r="DVH431" s="1420"/>
      <c r="DVI431" s="1420"/>
      <c r="DVJ431" s="1420"/>
      <c r="DVK431" s="1420"/>
      <c r="DVL431" s="1420"/>
      <c r="DVM431" s="1420"/>
      <c r="DVN431" s="1420"/>
      <c r="DVO431" s="1420"/>
      <c r="DVP431" s="1420"/>
      <c r="DVQ431" s="1420"/>
      <c r="DVR431" s="1420"/>
      <c r="DVS431" s="1420"/>
      <c r="DVT431" s="1420"/>
      <c r="DVU431" s="1420"/>
      <c r="DVV431" s="1420"/>
      <c r="DVW431" s="1420"/>
      <c r="DVX431" s="1420"/>
      <c r="DVY431" s="1420"/>
      <c r="DVZ431" s="1420"/>
      <c r="DWA431" s="1420"/>
      <c r="DWB431" s="1420"/>
      <c r="DWC431" s="1420"/>
      <c r="DWD431" s="1420"/>
      <c r="DWE431" s="1420"/>
      <c r="DWF431" s="1420"/>
      <c r="DWG431" s="1420"/>
      <c r="DWH431" s="1420"/>
      <c r="DWI431" s="1420"/>
      <c r="DWJ431" s="1420"/>
      <c r="DWK431" s="1420"/>
      <c r="DWL431" s="1420"/>
      <c r="DWM431" s="1420"/>
      <c r="DWN431" s="1420"/>
      <c r="DWO431" s="1420"/>
      <c r="DWP431" s="1420"/>
      <c r="DWQ431" s="1420"/>
      <c r="DWR431" s="1420"/>
      <c r="DWS431" s="1420"/>
      <c r="DWT431" s="1420"/>
      <c r="DWU431" s="1420"/>
      <c r="DWV431" s="1420"/>
      <c r="DWW431" s="1420"/>
      <c r="DWX431" s="1420"/>
      <c r="DWY431" s="1420"/>
      <c r="DWZ431" s="1420"/>
      <c r="DXA431" s="1420"/>
      <c r="DXB431" s="1420"/>
      <c r="DXC431" s="1420"/>
      <c r="DXD431" s="1420"/>
      <c r="DXE431" s="1420"/>
      <c r="DXF431" s="1420"/>
      <c r="DXG431" s="1420"/>
      <c r="DXH431" s="1420"/>
      <c r="DXI431" s="1420"/>
      <c r="DXJ431" s="1420"/>
      <c r="DXK431" s="1420"/>
      <c r="DXL431" s="1420"/>
      <c r="DXM431" s="1420"/>
      <c r="DXN431" s="1420"/>
      <c r="DXO431" s="1420"/>
      <c r="DXP431" s="1420"/>
      <c r="DXQ431" s="1420"/>
      <c r="DXR431" s="1420"/>
      <c r="DXS431" s="1420"/>
      <c r="DXT431" s="1420"/>
      <c r="DXU431" s="1420"/>
      <c r="DXV431" s="1420"/>
      <c r="DXW431" s="1420"/>
      <c r="DXX431" s="1420"/>
      <c r="DXY431" s="1420"/>
      <c r="DXZ431" s="1420"/>
      <c r="DYA431" s="1420"/>
      <c r="DYB431" s="1420"/>
      <c r="DYC431" s="1420"/>
      <c r="DYD431" s="1420"/>
      <c r="DYE431" s="1420"/>
      <c r="DYF431" s="1420"/>
      <c r="DYG431" s="1420"/>
      <c r="DYH431" s="1420"/>
      <c r="DYI431" s="1420"/>
      <c r="DYJ431" s="1420"/>
      <c r="DYK431" s="1420"/>
      <c r="DYL431" s="1420"/>
      <c r="DYM431" s="1420"/>
      <c r="DYN431" s="1420"/>
      <c r="DYO431" s="1420"/>
      <c r="DYP431" s="1420"/>
      <c r="DYQ431" s="1420"/>
      <c r="DYR431" s="1420"/>
      <c r="DYS431" s="1420"/>
      <c r="DYT431" s="1420"/>
      <c r="DYU431" s="1420"/>
      <c r="DYV431" s="1420"/>
      <c r="DYW431" s="1420"/>
      <c r="DYX431" s="1420"/>
      <c r="DYY431" s="1420"/>
      <c r="DYZ431" s="1420"/>
      <c r="DZA431" s="1420"/>
      <c r="DZB431" s="1420"/>
      <c r="DZC431" s="1420"/>
      <c r="DZD431" s="1420"/>
      <c r="DZE431" s="1420"/>
      <c r="DZF431" s="1420"/>
      <c r="DZG431" s="1420"/>
      <c r="DZH431" s="1420"/>
      <c r="DZI431" s="1420"/>
      <c r="DZJ431" s="1420"/>
      <c r="DZK431" s="1420"/>
      <c r="DZL431" s="1420"/>
      <c r="DZM431" s="1420"/>
      <c r="DZN431" s="1420"/>
      <c r="DZO431" s="1420"/>
      <c r="DZP431" s="1420"/>
      <c r="DZQ431" s="1420"/>
      <c r="DZR431" s="1420"/>
      <c r="DZS431" s="1420"/>
      <c r="DZT431" s="1420"/>
      <c r="DZU431" s="1420"/>
      <c r="DZV431" s="1420"/>
      <c r="DZW431" s="1420"/>
      <c r="DZX431" s="1420"/>
      <c r="DZY431" s="1420"/>
      <c r="DZZ431" s="1420"/>
      <c r="EAA431" s="1420"/>
      <c r="EAB431" s="1420"/>
      <c r="EAC431" s="1420"/>
      <c r="EAD431" s="1420"/>
      <c r="EAE431" s="1420"/>
      <c r="EAF431" s="1420"/>
      <c r="EAG431" s="1420"/>
      <c r="EAH431" s="1420"/>
      <c r="EAI431" s="1420"/>
      <c r="EAJ431" s="1420"/>
      <c r="EAK431" s="1420"/>
      <c r="EAL431" s="1420"/>
      <c r="EAM431" s="1420"/>
      <c r="EAN431" s="1420"/>
      <c r="EAO431" s="1420"/>
      <c r="EAP431" s="1420"/>
      <c r="EAQ431" s="1420"/>
      <c r="EAR431" s="1420"/>
      <c r="EAS431" s="1420"/>
      <c r="EAT431" s="1420"/>
      <c r="EAU431" s="1420"/>
      <c r="EAV431" s="1420"/>
      <c r="EAW431" s="1420"/>
      <c r="EAX431" s="1420"/>
      <c r="EAY431" s="1420"/>
      <c r="EAZ431" s="1420"/>
      <c r="EBA431" s="1420"/>
      <c r="EBB431" s="1420"/>
      <c r="EBC431" s="1420"/>
      <c r="EBD431" s="1420"/>
      <c r="EBE431" s="1420"/>
      <c r="EBF431" s="1420"/>
      <c r="EBG431" s="1420"/>
      <c r="EBH431" s="1420"/>
      <c r="EBI431" s="1420"/>
      <c r="EBJ431" s="1420"/>
      <c r="EBK431" s="1420"/>
      <c r="EBL431" s="1420"/>
      <c r="EBM431" s="1420"/>
      <c r="EBN431" s="1420"/>
      <c r="EBO431" s="1420"/>
      <c r="EBP431" s="1420"/>
      <c r="EBQ431" s="1420"/>
      <c r="EBR431" s="1420"/>
      <c r="EBS431" s="1420"/>
      <c r="EBT431" s="1420"/>
      <c r="EBU431" s="1420"/>
      <c r="EBV431" s="1420"/>
      <c r="EBW431" s="1420"/>
      <c r="EBX431" s="1420"/>
      <c r="EBY431" s="1420"/>
      <c r="EBZ431" s="1420"/>
      <c r="ECA431" s="1420"/>
      <c r="ECB431" s="1420"/>
      <c r="ECC431" s="1420"/>
      <c r="ECD431" s="1420"/>
      <c r="ECE431" s="1420"/>
      <c r="ECF431" s="1420"/>
      <c r="ECG431" s="1420"/>
      <c r="ECH431" s="1420"/>
      <c r="ECI431" s="1420"/>
      <c r="ECJ431" s="1420"/>
      <c r="ECK431" s="1420"/>
      <c r="ECL431" s="1420"/>
      <c r="ECM431" s="1420"/>
      <c r="ECN431" s="1420"/>
      <c r="ECO431" s="1420"/>
      <c r="ECP431" s="1420"/>
      <c r="ECQ431" s="1420"/>
      <c r="ECR431" s="1420"/>
      <c r="ECS431" s="1420"/>
      <c r="ECT431" s="1420"/>
      <c r="ECU431" s="1420"/>
      <c r="ECV431" s="1420"/>
      <c r="ECW431" s="1420"/>
      <c r="ECX431" s="1420"/>
      <c r="ECY431" s="1420"/>
      <c r="ECZ431" s="1420"/>
      <c r="EDA431" s="1420"/>
      <c r="EDB431" s="1420"/>
      <c r="EDC431" s="1420"/>
      <c r="EDD431" s="1420"/>
      <c r="EDE431" s="1420"/>
      <c r="EDF431" s="1420"/>
      <c r="EDG431" s="1420"/>
      <c r="EDH431" s="1420"/>
      <c r="EDI431" s="1420"/>
      <c r="EDJ431" s="1420"/>
      <c r="EDK431" s="1420"/>
      <c r="EDL431" s="1420"/>
      <c r="EDM431" s="1420"/>
      <c r="EDN431" s="1420"/>
      <c r="EDO431" s="1420"/>
      <c r="EDP431" s="1420"/>
      <c r="EDQ431" s="1420"/>
      <c r="EDR431" s="1420"/>
      <c r="EDS431" s="1420"/>
      <c r="EDT431" s="1420"/>
      <c r="EDU431" s="1420"/>
      <c r="EDV431" s="1420"/>
      <c r="EDW431" s="1420"/>
      <c r="EDX431" s="1420"/>
      <c r="EDY431" s="1420"/>
      <c r="EDZ431" s="1420"/>
      <c r="EEA431" s="1420"/>
      <c r="EEB431" s="1420"/>
      <c r="EEC431" s="1420"/>
      <c r="EED431" s="1420"/>
      <c r="EEE431" s="1420"/>
      <c r="EEF431" s="1420"/>
      <c r="EEG431" s="1420"/>
      <c r="EEH431" s="1420"/>
      <c r="EEI431" s="1420"/>
      <c r="EEJ431" s="1420"/>
      <c r="EEK431" s="1420"/>
      <c r="EEL431" s="1420"/>
      <c r="EEM431" s="1420"/>
      <c r="EEN431" s="1420"/>
      <c r="EEO431" s="1420"/>
      <c r="EEP431" s="1420"/>
      <c r="EEQ431" s="1420"/>
      <c r="EER431" s="1420"/>
      <c r="EES431" s="1420"/>
      <c r="EET431" s="1420"/>
      <c r="EEU431" s="1420"/>
      <c r="EEV431" s="1420"/>
      <c r="EEW431" s="1420"/>
      <c r="EEX431" s="1420"/>
      <c r="EEY431" s="1420"/>
      <c r="EEZ431" s="1420"/>
      <c r="EFA431" s="1420"/>
      <c r="EFB431" s="1420"/>
      <c r="EFC431" s="1420"/>
      <c r="EFD431" s="1420"/>
      <c r="EFE431" s="1420"/>
      <c r="EFF431" s="1420"/>
      <c r="EFG431" s="1420"/>
      <c r="EFH431" s="1420"/>
      <c r="EFI431" s="1420"/>
      <c r="EFJ431" s="1420"/>
      <c r="EFK431" s="1420"/>
      <c r="EFL431" s="1420"/>
      <c r="EFM431" s="1420"/>
      <c r="EFN431" s="1420"/>
      <c r="EFO431" s="1420"/>
      <c r="EFP431" s="1420"/>
      <c r="EFQ431" s="1420"/>
      <c r="EFR431" s="1420"/>
      <c r="EFS431" s="1420"/>
      <c r="EFT431" s="1420"/>
      <c r="EFU431" s="1420"/>
      <c r="EFV431" s="1420"/>
      <c r="EFW431" s="1420"/>
      <c r="EFX431" s="1420"/>
      <c r="EFY431" s="1420"/>
      <c r="EFZ431" s="1420"/>
      <c r="EGA431" s="1420"/>
      <c r="EGB431" s="1420"/>
      <c r="EGC431" s="1420"/>
      <c r="EGD431" s="1420"/>
      <c r="EGE431" s="1420"/>
      <c r="EGF431" s="1420"/>
      <c r="EGG431" s="1420"/>
      <c r="EGH431" s="1420"/>
      <c r="EGI431" s="1420"/>
      <c r="EGJ431" s="1420"/>
      <c r="EGK431" s="1420"/>
      <c r="EGL431" s="1420"/>
      <c r="EGM431" s="1420"/>
      <c r="EGN431" s="1420"/>
      <c r="EGO431" s="1420"/>
      <c r="EGP431" s="1420"/>
      <c r="EGQ431" s="1420"/>
      <c r="EGR431" s="1420"/>
      <c r="EGS431" s="1420"/>
      <c r="EGT431" s="1420"/>
      <c r="EGU431" s="1420"/>
      <c r="EGV431" s="1420"/>
      <c r="EGW431" s="1420"/>
      <c r="EGX431" s="1420"/>
      <c r="EGY431" s="1420"/>
      <c r="EGZ431" s="1420"/>
      <c r="EHA431" s="1420"/>
      <c r="EHB431" s="1420"/>
      <c r="EHC431" s="1420"/>
      <c r="EHD431" s="1420"/>
      <c r="EHE431" s="1420"/>
      <c r="EHF431" s="1420"/>
      <c r="EHG431" s="1420"/>
      <c r="EHH431" s="1420"/>
      <c r="EHI431" s="1420"/>
      <c r="EHJ431" s="1420"/>
      <c r="EHK431" s="1420"/>
      <c r="EHL431" s="1420"/>
      <c r="EHM431" s="1420"/>
      <c r="EHN431" s="1420"/>
      <c r="EHO431" s="1420"/>
      <c r="EHP431" s="1420"/>
      <c r="EHQ431" s="1420"/>
      <c r="EHR431" s="1420"/>
      <c r="EHS431" s="1420"/>
      <c r="EHT431" s="1420"/>
      <c r="EHU431" s="1420"/>
      <c r="EHV431" s="1420"/>
      <c r="EHW431" s="1420"/>
      <c r="EHX431" s="1420"/>
      <c r="EHY431" s="1420"/>
      <c r="EHZ431" s="1420"/>
      <c r="EIA431" s="1420"/>
      <c r="EIB431" s="1420"/>
      <c r="EIC431" s="1420"/>
      <c r="EID431" s="1420"/>
      <c r="EIE431" s="1420"/>
      <c r="EIF431" s="1420"/>
      <c r="EIG431" s="1420"/>
      <c r="EIH431" s="1420"/>
      <c r="EII431" s="1420"/>
      <c r="EIJ431" s="1420"/>
      <c r="EIK431" s="1420"/>
      <c r="EIL431" s="1420"/>
      <c r="EIM431" s="1420"/>
      <c r="EIN431" s="1420"/>
      <c r="EIO431" s="1420"/>
      <c r="EIP431" s="1420"/>
      <c r="EIQ431" s="1420"/>
      <c r="EIR431" s="1420"/>
      <c r="EIS431" s="1420"/>
      <c r="EIT431" s="1420"/>
      <c r="EIU431" s="1420"/>
      <c r="EIV431" s="1420"/>
      <c r="EIW431" s="1420"/>
      <c r="EIX431" s="1420"/>
      <c r="EIY431" s="1420"/>
      <c r="EIZ431" s="1420"/>
      <c r="EJA431" s="1420"/>
      <c r="EJB431" s="1420"/>
      <c r="EJC431" s="1420"/>
      <c r="EJD431" s="1420"/>
      <c r="EJE431" s="1420"/>
      <c r="EJF431" s="1420"/>
      <c r="EJG431" s="1420"/>
      <c r="EJH431" s="1420"/>
      <c r="EJI431" s="1420"/>
      <c r="EJJ431" s="1420"/>
      <c r="EJK431" s="1420"/>
      <c r="EJL431" s="1420"/>
      <c r="EJM431" s="1420"/>
      <c r="EJN431" s="1420"/>
      <c r="EJO431" s="1420"/>
      <c r="EJP431" s="1420"/>
      <c r="EJQ431" s="1420"/>
      <c r="EJR431" s="1420"/>
      <c r="EJS431" s="1420"/>
      <c r="EJT431" s="1420"/>
      <c r="EJU431" s="1420"/>
      <c r="EJV431" s="1420"/>
      <c r="EJW431" s="1420"/>
      <c r="EJX431" s="1420"/>
      <c r="EJY431" s="1420"/>
      <c r="EJZ431" s="1420"/>
      <c r="EKA431" s="1420"/>
      <c r="EKB431" s="1420"/>
      <c r="EKC431" s="1420"/>
      <c r="EKD431" s="1420"/>
      <c r="EKE431" s="1420"/>
      <c r="EKF431" s="1420"/>
      <c r="EKG431" s="1420"/>
      <c r="EKH431" s="1420"/>
      <c r="EKI431" s="1420"/>
      <c r="EKJ431" s="1420"/>
      <c r="EKK431" s="1420"/>
      <c r="EKL431" s="1420"/>
      <c r="EKM431" s="1420"/>
      <c r="EKN431" s="1420"/>
      <c r="EKO431" s="1420"/>
      <c r="EKP431" s="1420"/>
      <c r="EKQ431" s="1420"/>
      <c r="EKR431" s="1420"/>
      <c r="EKS431" s="1420"/>
      <c r="EKT431" s="1420"/>
      <c r="EKU431" s="1420"/>
      <c r="EKV431" s="1420"/>
      <c r="EKW431" s="1420"/>
      <c r="EKX431" s="1420"/>
      <c r="EKY431" s="1420"/>
      <c r="EKZ431" s="1420"/>
      <c r="ELA431" s="1420"/>
      <c r="ELB431" s="1420"/>
      <c r="ELC431" s="1420"/>
      <c r="ELD431" s="1420"/>
      <c r="ELE431" s="1420"/>
      <c r="ELF431" s="1420"/>
      <c r="ELG431" s="1420"/>
      <c r="ELH431" s="1420"/>
      <c r="ELI431" s="1420"/>
      <c r="ELJ431" s="1420"/>
      <c r="ELK431" s="1420"/>
      <c r="ELL431" s="1420"/>
      <c r="ELM431" s="1420"/>
      <c r="ELN431" s="1420"/>
      <c r="ELO431" s="1420"/>
      <c r="ELP431" s="1420"/>
      <c r="ELQ431" s="1420"/>
      <c r="ELR431" s="1420"/>
      <c r="ELS431" s="1420"/>
      <c r="ELT431" s="1420"/>
      <c r="ELU431" s="1420"/>
      <c r="ELV431" s="1420"/>
      <c r="ELW431" s="1420"/>
      <c r="ELX431" s="1420"/>
      <c r="ELY431" s="1420"/>
      <c r="ELZ431" s="1420"/>
      <c r="EMA431" s="1420"/>
      <c r="EMB431" s="1420"/>
      <c r="EMC431" s="1420"/>
      <c r="EMD431" s="1420"/>
      <c r="EME431" s="1420"/>
      <c r="EMF431" s="1420"/>
      <c r="EMG431" s="1420"/>
      <c r="EMH431" s="1420"/>
      <c r="EMI431" s="1420"/>
      <c r="EMJ431" s="1420"/>
      <c r="EMK431" s="1420"/>
      <c r="EML431" s="1420"/>
      <c r="EMM431" s="1420"/>
      <c r="EMN431" s="1420"/>
      <c r="EMO431" s="1420"/>
      <c r="EMP431" s="1420"/>
      <c r="EMQ431" s="1420"/>
      <c r="EMR431" s="1420"/>
      <c r="EMS431" s="1420"/>
      <c r="EMT431" s="1420"/>
      <c r="EMU431" s="1420"/>
      <c r="EMV431" s="1420"/>
      <c r="EMW431" s="1420"/>
      <c r="EMX431" s="1420"/>
      <c r="EMY431" s="1420"/>
      <c r="EMZ431" s="1420"/>
      <c r="ENA431" s="1420"/>
      <c r="ENB431" s="1420"/>
      <c r="ENC431" s="1420"/>
      <c r="END431" s="1420"/>
      <c r="ENE431" s="1420"/>
      <c r="ENF431" s="1420"/>
      <c r="ENG431" s="1420"/>
      <c r="ENH431" s="1420"/>
      <c r="ENI431" s="1420"/>
      <c r="ENJ431" s="1420"/>
      <c r="ENK431" s="1420"/>
      <c r="ENL431" s="1420"/>
      <c r="ENM431" s="1420"/>
      <c r="ENN431" s="1420"/>
      <c r="ENO431" s="1420"/>
      <c r="ENP431" s="1420"/>
      <c r="ENQ431" s="1420"/>
      <c r="ENR431" s="1420"/>
      <c r="ENS431" s="1420"/>
      <c r="ENT431" s="1420"/>
      <c r="ENU431" s="1420"/>
      <c r="ENV431" s="1420"/>
      <c r="ENW431" s="1420"/>
      <c r="ENX431" s="1420"/>
      <c r="ENY431" s="1420"/>
      <c r="ENZ431" s="1420"/>
      <c r="EOA431" s="1420"/>
      <c r="EOB431" s="1420"/>
      <c r="EOC431" s="1420"/>
      <c r="EOD431" s="1420"/>
      <c r="EOE431" s="1420"/>
      <c r="EOF431" s="1420"/>
      <c r="EOG431" s="1420"/>
      <c r="EOH431" s="1420"/>
      <c r="EOI431" s="1420"/>
      <c r="EOJ431" s="1420"/>
      <c r="EOK431" s="1420"/>
      <c r="EOL431" s="1420"/>
      <c r="EOM431" s="1420"/>
      <c r="EON431" s="1420"/>
      <c r="EOO431" s="1420"/>
      <c r="EOP431" s="1420"/>
      <c r="EOQ431" s="1420"/>
      <c r="EOR431" s="1420"/>
      <c r="EOS431" s="1420"/>
      <c r="EOT431" s="1420"/>
      <c r="EOU431" s="1420"/>
      <c r="EOV431" s="1420"/>
      <c r="EOW431" s="1420"/>
      <c r="EOX431" s="1420"/>
      <c r="EOY431" s="1420"/>
      <c r="EOZ431" s="1420"/>
      <c r="EPA431" s="1420"/>
      <c r="EPB431" s="1420"/>
      <c r="EPC431" s="1420"/>
      <c r="EPD431" s="1420"/>
      <c r="EPE431" s="1420"/>
      <c r="EPF431" s="1420"/>
      <c r="EPG431" s="1420"/>
      <c r="EPH431" s="1420"/>
      <c r="EPI431" s="1420"/>
      <c r="EPJ431" s="1420"/>
      <c r="EPK431" s="1420"/>
      <c r="EPL431" s="1420"/>
      <c r="EPM431" s="1420"/>
      <c r="EPN431" s="1420"/>
      <c r="EPO431" s="1420"/>
      <c r="EPP431" s="1420"/>
      <c r="EPQ431" s="1420"/>
      <c r="EPR431" s="1420"/>
      <c r="EPS431" s="1420"/>
      <c r="EPT431" s="1420"/>
      <c r="EPU431" s="1420"/>
      <c r="EPV431" s="1420"/>
      <c r="EPW431" s="1420"/>
      <c r="EPX431" s="1420"/>
      <c r="EPY431" s="1420"/>
      <c r="EPZ431" s="1420"/>
      <c r="EQA431" s="1420"/>
      <c r="EQB431" s="1420"/>
      <c r="EQC431" s="1420"/>
      <c r="EQD431" s="1420"/>
      <c r="EQE431" s="1420"/>
      <c r="EQF431" s="1420"/>
      <c r="EQG431" s="1420"/>
      <c r="EQH431" s="1420"/>
      <c r="EQI431" s="1420"/>
      <c r="EQJ431" s="1420"/>
      <c r="EQK431" s="1420"/>
      <c r="EQL431" s="1420"/>
      <c r="EQM431" s="1420"/>
      <c r="EQN431" s="1420"/>
      <c r="EQO431" s="1420"/>
      <c r="EQP431" s="1420"/>
      <c r="EQQ431" s="1420"/>
      <c r="EQR431" s="1420"/>
      <c r="EQS431" s="1420"/>
      <c r="EQT431" s="1420"/>
      <c r="EQU431" s="1420"/>
      <c r="EQV431" s="1420"/>
      <c r="EQW431" s="1420"/>
      <c r="EQX431" s="1420"/>
      <c r="EQY431" s="1420"/>
      <c r="EQZ431" s="1420"/>
      <c r="ERA431" s="1420"/>
      <c r="ERB431" s="1420"/>
      <c r="ERC431" s="1420"/>
      <c r="ERD431" s="1420"/>
      <c r="ERE431" s="1420"/>
      <c r="ERF431" s="1420"/>
      <c r="ERG431" s="1420"/>
      <c r="ERH431" s="1420"/>
      <c r="ERI431" s="1420"/>
      <c r="ERJ431" s="1420"/>
      <c r="ERK431" s="1420"/>
      <c r="ERL431" s="1420"/>
      <c r="ERM431" s="1420"/>
      <c r="ERN431" s="1420"/>
      <c r="ERO431" s="1420"/>
      <c r="ERP431" s="1420"/>
      <c r="ERQ431" s="1420"/>
      <c r="ERR431" s="1420"/>
      <c r="ERS431" s="1420"/>
      <c r="ERT431" s="1420"/>
      <c r="ERU431" s="1420"/>
      <c r="ERV431" s="1420"/>
      <c r="ERW431" s="1420"/>
      <c r="ERX431" s="1420"/>
      <c r="ERY431" s="1420"/>
      <c r="ERZ431" s="1420"/>
      <c r="ESA431" s="1420"/>
      <c r="ESB431" s="1420"/>
      <c r="ESC431" s="1420"/>
      <c r="ESD431" s="1420"/>
      <c r="ESE431" s="1420"/>
      <c r="ESF431" s="1420"/>
      <c r="ESG431" s="1420"/>
      <c r="ESH431" s="1420"/>
      <c r="ESI431" s="1420"/>
      <c r="ESJ431" s="1420"/>
      <c r="ESK431" s="1420"/>
      <c r="ESL431" s="1420"/>
      <c r="ESM431" s="1420"/>
      <c r="ESN431" s="1420"/>
      <c r="ESO431" s="1420"/>
      <c r="ESP431" s="1420"/>
      <c r="ESQ431" s="1420"/>
      <c r="ESR431" s="1420"/>
      <c r="ESS431" s="1420"/>
      <c r="EST431" s="1420"/>
      <c r="ESU431" s="1420"/>
      <c r="ESV431" s="1420"/>
      <c r="ESW431" s="1420"/>
      <c r="ESX431" s="1420"/>
      <c r="ESY431" s="1420"/>
      <c r="ESZ431" s="1420"/>
      <c r="ETA431" s="1420"/>
      <c r="ETB431" s="1420"/>
      <c r="ETC431" s="1420"/>
      <c r="ETD431" s="1420"/>
      <c r="ETE431" s="1420"/>
      <c r="ETF431" s="1420"/>
      <c r="ETG431" s="1420"/>
      <c r="ETH431" s="1420"/>
      <c r="ETI431" s="1420"/>
      <c r="ETJ431" s="1420"/>
      <c r="ETK431" s="1420"/>
      <c r="ETL431" s="1420"/>
      <c r="ETM431" s="1420"/>
      <c r="ETN431" s="1420"/>
      <c r="ETO431" s="1420"/>
      <c r="ETP431" s="1420"/>
      <c r="ETQ431" s="1420"/>
      <c r="ETR431" s="1420"/>
      <c r="ETS431" s="1420"/>
      <c r="ETT431" s="1420"/>
      <c r="ETU431" s="1420"/>
      <c r="ETV431" s="1420"/>
      <c r="ETW431" s="1420"/>
      <c r="ETX431" s="1420"/>
      <c r="ETY431" s="1420"/>
      <c r="ETZ431" s="1420"/>
      <c r="EUA431" s="1420"/>
      <c r="EUB431" s="1420"/>
      <c r="EUC431" s="1420"/>
      <c r="EUD431" s="1420"/>
      <c r="EUE431" s="1420"/>
      <c r="EUF431" s="1420"/>
      <c r="EUG431" s="1420"/>
      <c r="EUH431" s="1420"/>
      <c r="EUI431" s="1420"/>
      <c r="EUJ431" s="1420"/>
      <c r="EUK431" s="1420"/>
      <c r="EUL431" s="1420"/>
      <c r="EUM431" s="1420"/>
      <c r="EUN431" s="1420"/>
      <c r="EUO431" s="1420"/>
      <c r="EUP431" s="1420"/>
      <c r="EUQ431" s="1420"/>
      <c r="EUR431" s="1420"/>
      <c r="EUS431" s="1420"/>
      <c r="EUT431" s="1420"/>
      <c r="EUU431" s="1420"/>
      <c r="EUV431" s="1420"/>
      <c r="EUW431" s="1420"/>
      <c r="EUX431" s="1420"/>
      <c r="EUY431" s="1420"/>
      <c r="EUZ431" s="1420"/>
      <c r="EVA431" s="1420"/>
      <c r="EVB431" s="1420"/>
      <c r="EVC431" s="1420"/>
      <c r="EVD431" s="1420"/>
      <c r="EVE431" s="1420"/>
      <c r="EVF431" s="1420"/>
      <c r="EVG431" s="1420"/>
      <c r="EVH431" s="1420"/>
      <c r="EVI431" s="1420"/>
      <c r="EVJ431" s="1420"/>
      <c r="EVK431" s="1420"/>
      <c r="EVL431" s="1420"/>
      <c r="EVM431" s="1420"/>
      <c r="EVN431" s="1420"/>
      <c r="EVO431" s="1420"/>
      <c r="EVP431" s="1420"/>
      <c r="EVQ431" s="1420"/>
      <c r="EVR431" s="1420"/>
      <c r="EVS431" s="1420"/>
      <c r="EVT431" s="1420"/>
      <c r="EVU431" s="1420"/>
      <c r="EVV431" s="1420"/>
      <c r="EVW431" s="1420"/>
      <c r="EVX431" s="1420"/>
      <c r="EVY431" s="1420"/>
      <c r="EVZ431" s="1420"/>
      <c r="EWA431" s="1420"/>
      <c r="EWB431" s="1420"/>
      <c r="EWC431" s="1420"/>
      <c r="EWD431" s="1420"/>
      <c r="EWE431" s="1420"/>
      <c r="EWF431" s="1420"/>
      <c r="EWG431" s="1420"/>
      <c r="EWH431" s="1420"/>
      <c r="EWI431" s="1420"/>
      <c r="EWJ431" s="1420"/>
      <c r="EWK431" s="1420"/>
      <c r="EWL431" s="1420"/>
      <c r="EWM431" s="1420"/>
      <c r="EWN431" s="1420"/>
      <c r="EWO431" s="1420"/>
      <c r="EWP431" s="1420"/>
      <c r="EWQ431" s="1420"/>
      <c r="EWR431" s="1420"/>
      <c r="EWS431" s="1420"/>
      <c r="EWT431" s="1420"/>
      <c r="EWU431" s="1420"/>
      <c r="EWV431" s="1420"/>
      <c r="EWW431" s="1420"/>
      <c r="EWX431" s="1420"/>
      <c r="EWY431" s="1420"/>
      <c r="EWZ431" s="1420"/>
      <c r="EXA431" s="1420"/>
      <c r="EXB431" s="1420"/>
      <c r="EXC431" s="1420"/>
      <c r="EXD431" s="1420"/>
      <c r="EXE431" s="1420"/>
      <c r="EXF431" s="1420"/>
      <c r="EXG431" s="1420"/>
      <c r="EXH431" s="1420"/>
      <c r="EXI431" s="1420"/>
      <c r="EXJ431" s="1420"/>
      <c r="EXK431" s="1420"/>
      <c r="EXL431" s="1420"/>
      <c r="EXM431" s="1420"/>
      <c r="EXN431" s="1420"/>
      <c r="EXO431" s="1420"/>
      <c r="EXP431" s="1420"/>
      <c r="EXQ431" s="1420"/>
      <c r="EXR431" s="1420"/>
      <c r="EXS431" s="1420"/>
      <c r="EXT431" s="1420"/>
      <c r="EXU431" s="1420"/>
      <c r="EXV431" s="1420"/>
      <c r="EXW431" s="1420"/>
      <c r="EXX431" s="1420"/>
      <c r="EXY431" s="1420"/>
      <c r="EXZ431" s="1420"/>
      <c r="EYA431" s="1420"/>
      <c r="EYB431" s="1420"/>
      <c r="EYC431" s="1420"/>
      <c r="EYD431" s="1420"/>
      <c r="EYE431" s="1420"/>
      <c r="EYF431" s="1420"/>
      <c r="EYG431" s="1420"/>
      <c r="EYH431" s="1420"/>
      <c r="EYI431" s="1420"/>
      <c r="EYJ431" s="1420"/>
      <c r="EYK431" s="1420"/>
      <c r="EYL431" s="1420"/>
      <c r="EYM431" s="1420"/>
      <c r="EYN431" s="1420"/>
      <c r="EYO431" s="1420"/>
      <c r="EYP431" s="1420"/>
      <c r="EYQ431" s="1420"/>
      <c r="EYR431" s="1420"/>
      <c r="EYS431" s="1420"/>
      <c r="EYT431" s="1420"/>
      <c r="EYU431" s="1420"/>
      <c r="EYV431" s="1420"/>
      <c r="EYW431" s="1420"/>
      <c r="EYX431" s="1420"/>
      <c r="EYY431" s="1420"/>
      <c r="EYZ431" s="1420"/>
      <c r="EZA431" s="1420"/>
      <c r="EZB431" s="1420"/>
      <c r="EZC431" s="1420"/>
      <c r="EZD431" s="1420"/>
      <c r="EZE431" s="1420"/>
      <c r="EZF431" s="1420"/>
      <c r="EZG431" s="1420"/>
      <c r="EZH431" s="1420"/>
      <c r="EZI431" s="1420"/>
      <c r="EZJ431" s="1420"/>
      <c r="EZK431" s="1420"/>
      <c r="EZL431" s="1420"/>
      <c r="EZM431" s="1420"/>
      <c r="EZN431" s="1420"/>
      <c r="EZO431" s="1420"/>
      <c r="EZP431" s="1420"/>
      <c r="EZQ431" s="1420"/>
      <c r="EZR431" s="1420"/>
      <c r="EZS431" s="1420"/>
      <c r="EZT431" s="1420"/>
      <c r="EZU431" s="1420"/>
      <c r="EZV431" s="1420"/>
      <c r="EZW431" s="1420"/>
      <c r="EZX431" s="1420"/>
      <c r="EZY431" s="1420"/>
      <c r="EZZ431" s="1420"/>
      <c r="FAA431" s="1420"/>
      <c r="FAB431" s="1420"/>
      <c r="FAC431" s="1420"/>
      <c r="FAD431" s="1420"/>
      <c r="FAE431" s="1420"/>
      <c r="FAF431" s="1420"/>
      <c r="FAG431" s="1420"/>
      <c r="FAH431" s="1420"/>
      <c r="FAI431" s="1420"/>
      <c r="FAJ431" s="1420"/>
      <c r="FAK431" s="1420"/>
      <c r="FAL431" s="1420"/>
      <c r="FAM431" s="1420"/>
      <c r="FAN431" s="1420"/>
      <c r="FAO431" s="1420"/>
      <c r="FAP431" s="1420"/>
      <c r="FAQ431" s="1420"/>
      <c r="FAR431" s="1420"/>
      <c r="FAS431" s="1420"/>
      <c r="FAT431" s="1420"/>
      <c r="FAU431" s="1420"/>
      <c r="FAV431" s="1420"/>
      <c r="FAW431" s="1420"/>
      <c r="FAX431" s="1420"/>
      <c r="FAY431" s="1420"/>
      <c r="FAZ431" s="1420"/>
      <c r="FBA431" s="1420"/>
      <c r="FBB431" s="1420"/>
      <c r="FBC431" s="1420"/>
      <c r="FBD431" s="1420"/>
      <c r="FBE431" s="1420"/>
      <c r="FBF431" s="1420"/>
      <c r="FBG431" s="1420"/>
      <c r="FBH431" s="1420"/>
      <c r="FBI431" s="1420"/>
      <c r="FBJ431" s="1420"/>
      <c r="FBK431" s="1420"/>
      <c r="FBL431" s="1420"/>
      <c r="FBM431" s="1420"/>
      <c r="FBN431" s="1420"/>
      <c r="FBO431" s="1420"/>
      <c r="FBP431" s="1420"/>
      <c r="FBQ431" s="1420"/>
      <c r="FBR431" s="1420"/>
      <c r="FBS431" s="1420"/>
      <c r="FBT431" s="1420"/>
      <c r="FBU431" s="1420"/>
      <c r="FBV431" s="1420"/>
      <c r="FBW431" s="1420"/>
      <c r="FBX431" s="1420"/>
      <c r="FBY431" s="1420"/>
      <c r="FBZ431" s="1420"/>
      <c r="FCA431" s="1420"/>
      <c r="FCB431" s="1420"/>
      <c r="FCC431" s="1420"/>
      <c r="FCD431" s="1420"/>
      <c r="FCE431" s="1420"/>
      <c r="FCF431" s="1420"/>
      <c r="FCG431" s="1420"/>
      <c r="FCH431" s="1420"/>
      <c r="FCI431" s="1420"/>
      <c r="FCJ431" s="1420"/>
      <c r="FCK431" s="1420"/>
      <c r="FCL431" s="1420"/>
      <c r="FCM431" s="1420"/>
      <c r="FCN431" s="1420"/>
      <c r="FCO431" s="1420"/>
      <c r="FCP431" s="1420"/>
      <c r="FCQ431" s="1420"/>
      <c r="FCR431" s="1420"/>
      <c r="FCS431" s="1420"/>
      <c r="FCT431" s="1420"/>
      <c r="FCU431" s="1420"/>
      <c r="FCV431" s="1420"/>
      <c r="FCW431" s="1420"/>
      <c r="FCX431" s="1420"/>
      <c r="FCY431" s="1420"/>
      <c r="FCZ431" s="1420"/>
      <c r="FDA431" s="1420"/>
      <c r="FDB431" s="1420"/>
      <c r="FDC431" s="1420"/>
      <c r="FDD431" s="1420"/>
      <c r="FDE431" s="1420"/>
      <c r="FDF431" s="1420"/>
      <c r="FDG431" s="1420"/>
      <c r="FDH431" s="1420"/>
      <c r="FDI431" s="1420"/>
      <c r="FDJ431" s="1420"/>
      <c r="FDK431" s="1420"/>
      <c r="FDL431" s="1420"/>
      <c r="FDM431" s="1420"/>
      <c r="FDN431" s="1420"/>
      <c r="FDO431" s="1420"/>
      <c r="FDP431" s="1420"/>
      <c r="FDQ431" s="1420"/>
      <c r="FDR431" s="1420"/>
      <c r="FDS431" s="1420"/>
      <c r="FDT431" s="1420"/>
      <c r="FDU431" s="1420"/>
      <c r="FDV431" s="1420"/>
      <c r="FDW431" s="1420"/>
      <c r="FDX431" s="1420"/>
      <c r="FDY431" s="1420"/>
      <c r="FDZ431" s="1420"/>
      <c r="FEA431" s="1420"/>
      <c r="FEB431" s="1420"/>
      <c r="FEC431" s="1420"/>
      <c r="FED431" s="1420"/>
      <c r="FEE431" s="1420"/>
      <c r="FEF431" s="1420"/>
      <c r="FEG431" s="1420"/>
      <c r="FEH431" s="1420"/>
      <c r="FEI431" s="1420"/>
      <c r="FEJ431" s="1420"/>
      <c r="FEK431" s="1420"/>
      <c r="FEL431" s="1420"/>
      <c r="FEM431" s="1420"/>
      <c r="FEN431" s="1420"/>
      <c r="FEO431" s="1420"/>
      <c r="FEP431" s="1420"/>
      <c r="FEQ431" s="1420"/>
      <c r="FER431" s="1420"/>
      <c r="FES431" s="1420"/>
      <c r="FET431" s="1420"/>
      <c r="FEU431" s="1420"/>
      <c r="FEV431" s="1420"/>
      <c r="FEW431" s="1420"/>
      <c r="FEX431" s="1420"/>
      <c r="FEY431" s="1420"/>
      <c r="FEZ431" s="1420"/>
      <c r="FFA431" s="1420"/>
      <c r="FFB431" s="1420"/>
      <c r="FFC431" s="1420"/>
      <c r="FFD431" s="1420"/>
      <c r="FFE431" s="1420"/>
      <c r="FFF431" s="1420"/>
      <c r="FFG431" s="1420"/>
      <c r="FFH431" s="1420"/>
      <c r="FFI431" s="1420"/>
      <c r="FFJ431" s="1420"/>
      <c r="FFK431" s="1420"/>
      <c r="FFL431" s="1420"/>
      <c r="FFM431" s="1420"/>
      <c r="FFN431" s="1420"/>
      <c r="FFO431" s="1420"/>
      <c r="FFP431" s="1420"/>
      <c r="FFQ431" s="1420"/>
      <c r="FFR431" s="1420"/>
      <c r="FFS431" s="1420"/>
      <c r="FFT431" s="1420"/>
      <c r="FFU431" s="1420"/>
      <c r="FFV431" s="1420"/>
      <c r="FFW431" s="1420"/>
      <c r="FFX431" s="1420"/>
      <c r="FFY431" s="1420"/>
      <c r="FFZ431" s="1420"/>
      <c r="FGA431" s="1420"/>
      <c r="FGB431" s="1420"/>
      <c r="FGC431" s="1420"/>
      <c r="FGD431" s="1420"/>
      <c r="FGE431" s="1420"/>
      <c r="FGF431" s="1420"/>
      <c r="FGG431" s="1420"/>
      <c r="FGH431" s="1420"/>
      <c r="FGI431" s="1420"/>
      <c r="FGJ431" s="1420"/>
      <c r="FGK431" s="1420"/>
      <c r="FGL431" s="1420"/>
      <c r="FGM431" s="1420"/>
      <c r="FGN431" s="1420"/>
      <c r="FGO431" s="1420"/>
      <c r="FGP431" s="1420"/>
      <c r="FGQ431" s="1420"/>
      <c r="FGR431" s="1420"/>
      <c r="FGS431" s="1420"/>
      <c r="FGT431" s="1420"/>
      <c r="FGU431" s="1420"/>
      <c r="FGV431" s="1420"/>
      <c r="FGW431" s="1420"/>
      <c r="FGX431" s="1420"/>
      <c r="FGY431" s="1420"/>
      <c r="FGZ431" s="1420"/>
      <c r="FHA431" s="1420"/>
      <c r="FHB431" s="1420"/>
      <c r="FHC431" s="1420"/>
      <c r="FHD431" s="1420"/>
      <c r="FHE431" s="1420"/>
      <c r="FHF431" s="1420"/>
      <c r="FHG431" s="1420"/>
      <c r="FHH431" s="1420"/>
      <c r="FHI431" s="1420"/>
      <c r="FHJ431" s="1420"/>
      <c r="FHK431" s="1420"/>
      <c r="FHL431" s="1420"/>
      <c r="FHM431" s="1420"/>
      <c r="FHN431" s="1420"/>
      <c r="FHO431" s="1420"/>
      <c r="FHP431" s="1420"/>
      <c r="FHQ431" s="1420"/>
      <c r="FHR431" s="1420"/>
      <c r="FHS431" s="1420"/>
      <c r="FHT431" s="1420"/>
      <c r="FHU431" s="1420"/>
      <c r="FHV431" s="1420"/>
      <c r="FHW431" s="1420"/>
      <c r="FHX431" s="1420"/>
      <c r="FHY431" s="1420"/>
      <c r="FHZ431" s="1420"/>
      <c r="FIA431" s="1420"/>
      <c r="FIB431" s="1420"/>
      <c r="FIC431" s="1420"/>
      <c r="FID431" s="1420"/>
      <c r="FIE431" s="1420"/>
      <c r="FIF431" s="1420"/>
      <c r="FIG431" s="1420"/>
      <c r="FIH431" s="1420"/>
      <c r="FII431" s="1420"/>
      <c r="FIJ431" s="1420"/>
      <c r="FIK431" s="1420"/>
      <c r="FIL431" s="1420"/>
      <c r="FIM431" s="1420"/>
      <c r="FIN431" s="1420"/>
      <c r="FIO431" s="1420"/>
      <c r="FIP431" s="1420"/>
      <c r="FIQ431" s="1420"/>
      <c r="FIR431" s="1420"/>
      <c r="FIS431" s="1420"/>
      <c r="FIT431" s="1420"/>
      <c r="FIU431" s="1420"/>
      <c r="FIV431" s="1420"/>
      <c r="FIW431" s="1420"/>
      <c r="FIX431" s="1420"/>
      <c r="FIY431" s="1420"/>
      <c r="FIZ431" s="1420"/>
      <c r="FJA431" s="1420"/>
      <c r="FJB431" s="1420"/>
      <c r="FJC431" s="1420"/>
      <c r="FJD431" s="1420"/>
      <c r="FJE431" s="1420"/>
      <c r="FJF431" s="1420"/>
      <c r="FJG431" s="1420"/>
      <c r="FJH431" s="1420"/>
      <c r="FJI431" s="1420"/>
      <c r="FJJ431" s="1420"/>
      <c r="FJK431" s="1420"/>
      <c r="FJL431" s="1420"/>
      <c r="FJM431" s="1420"/>
      <c r="FJN431" s="1420"/>
      <c r="FJO431" s="1420"/>
      <c r="FJP431" s="1420"/>
      <c r="FJQ431" s="1420"/>
      <c r="FJR431" s="1420"/>
      <c r="FJS431" s="1420"/>
      <c r="FJT431" s="1420"/>
      <c r="FJU431" s="1420"/>
      <c r="FJV431" s="1420"/>
      <c r="FJW431" s="1420"/>
      <c r="FJX431" s="1420"/>
      <c r="FJY431" s="1420"/>
      <c r="FJZ431" s="1420"/>
      <c r="FKA431" s="1420"/>
      <c r="FKB431" s="1420"/>
      <c r="FKC431" s="1420"/>
      <c r="FKD431" s="1420"/>
      <c r="FKE431" s="1420"/>
      <c r="FKF431" s="1420"/>
      <c r="FKG431" s="1420"/>
      <c r="FKH431" s="1420"/>
      <c r="FKI431" s="1420"/>
      <c r="FKJ431" s="1420"/>
      <c r="FKK431" s="1420"/>
      <c r="FKL431" s="1420"/>
      <c r="FKM431" s="1420"/>
      <c r="FKN431" s="1420"/>
      <c r="FKO431" s="1420"/>
      <c r="FKP431" s="1420"/>
      <c r="FKQ431" s="1420"/>
      <c r="FKR431" s="1420"/>
      <c r="FKS431" s="1420"/>
      <c r="FKT431" s="1420"/>
      <c r="FKU431" s="1420"/>
      <c r="FKV431" s="1420"/>
      <c r="FKW431" s="1420"/>
      <c r="FKX431" s="1420"/>
      <c r="FKY431" s="1420"/>
      <c r="FKZ431" s="1420"/>
      <c r="FLA431" s="1420"/>
      <c r="FLB431" s="1420"/>
      <c r="FLC431" s="1420"/>
      <c r="FLD431" s="1420"/>
      <c r="FLE431" s="1420"/>
      <c r="FLF431" s="1420"/>
      <c r="FLG431" s="1420"/>
      <c r="FLH431" s="1420"/>
      <c r="FLI431" s="1420"/>
      <c r="FLJ431" s="1420"/>
      <c r="FLK431" s="1420"/>
      <c r="FLL431" s="1420"/>
      <c r="FLM431" s="1420"/>
      <c r="FLN431" s="1420"/>
      <c r="FLO431" s="1420"/>
      <c r="FLP431" s="1420"/>
      <c r="FLQ431" s="1420"/>
      <c r="FLR431" s="1420"/>
      <c r="FLS431" s="1420"/>
      <c r="FLT431" s="1420"/>
      <c r="FLU431" s="1420"/>
      <c r="FLV431" s="1420"/>
      <c r="FLW431" s="1420"/>
      <c r="FLX431" s="1420"/>
      <c r="FLY431" s="1420"/>
      <c r="FLZ431" s="1420"/>
      <c r="FMA431" s="1420"/>
      <c r="FMB431" s="1420"/>
      <c r="FMC431" s="1420"/>
      <c r="FMD431" s="1420"/>
      <c r="FME431" s="1420"/>
      <c r="FMF431" s="1420"/>
      <c r="FMG431" s="1420"/>
      <c r="FMH431" s="1420"/>
      <c r="FMI431" s="1420"/>
      <c r="FMJ431" s="1420"/>
      <c r="FMK431" s="1420"/>
      <c r="FML431" s="1420"/>
      <c r="FMM431" s="1420"/>
      <c r="FMN431" s="1420"/>
      <c r="FMO431" s="1420"/>
      <c r="FMP431" s="1420"/>
      <c r="FMQ431" s="1420"/>
      <c r="FMR431" s="1420"/>
      <c r="FMS431" s="1420"/>
      <c r="FMT431" s="1420"/>
      <c r="FMU431" s="1420"/>
      <c r="FMV431" s="1420"/>
      <c r="FMW431" s="1420"/>
      <c r="FMX431" s="1420"/>
      <c r="FMY431" s="1420"/>
      <c r="FMZ431" s="1420"/>
      <c r="FNA431" s="1420"/>
      <c r="FNB431" s="1420"/>
      <c r="FNC431" s="1420"/>
      <c r="FND431" s="1420"/>
      <c r="FNE431" s="1420"/>
      <c r="FNF431" s="1420"/>
      <c r="FNG431" s="1420"/>
      <c r="FNH431" s="1420"/>
      <c r="FNI431" s="1420"/>
      <c r="FNJ431" s="1420"/>
      <c r="FNK431" s="1420"/>
      <c r="FNL431" s="1420"/>
      <c r="FNM431" s="1420"/>
      <c r="FNN431" s="1420"/>
      <c r="FNO431" s="1420"/>
      <c r="FNP431" s="1420"/>
      <c r="FNQ431" s="1420"/>
      <c r="FNR431" s="1420"/>
      <c r="FNS431" s="1420"/>
      <c r="FNT431" s="1420"/>
      <c r="FNU431" s="1420"/>
      <c r="FNV431" s="1420"/>
      <c r="FNW431" s="1420"/>
      <c r="FNX431" s="1420"/>
      <c r="FNY431" s="1420"/>
      <c r="FNZ431" s="1420"/>
      <c r="FOA431" s="1420"/>
      <c r="FOB431" s="1420"/>
      <c r="FOC431" s="1420"/>
      <c r="FOD431" s="1420"/>
      <c r="FOE431" s="1420"/>
      <c r="FOF431" s="1420"/>
      <c r="FOG431" s="1420"/>
      <c r="FOH431" s="1420"/>
      <c r="FOI431" s="1420"/>
      <c r="FOJ431" s="1420"/>
      <c r="FOK431" s="1420"/>
      <c r="FOL431" s="1420"/>
      <c r="FOM431" s="1420"/>
      <c r="FON431" s="1420"/>
      <c r="FOO431" s="1420"/>
      <c r="FOP431" s="1420"/>
      <c r="FOQ431" s="1420"/>
      <c r="FOR431" s="1420"/>
      <c r="FOS431" s="1420"/>
      <c r="FOT431" s="1420"/>
      <c r="FOU431" s="1420"/>
      <c r="FOV431" s="1420"/>
      <c r="FOW431" s="1420"/>
      <c r="FOX431" s="1420"/>
      <c r="FOY431" s="1420"/>
      <c r="FOZ431" s="1420"/>
      <c r="FPA431" s="1420"/>
      <c r="FPB431" s="1420"/>
      <c r="FPC431" s="1420"/>
      <c r="FPD431" s="1420"/>
      <c r="FPE431" s="1420"/>
      <c r="FPF431" s="1420"/>
      <c r="FPG431" s="1420"/>
      <c r="FPH431" s="1420"/>
      <c r="FPI431" s="1420"/>
      <c r="FPJ431" s="1420"/>
      <c r="FPK431" s="1420"/>
      <c r="FPL431" s="1420"/>
      <c r="FPM431" s="1420"/>
      <c r="FPN431" s="1420"/>
      <c r="FPO431" s="1420"/>
      <c r="FPP431" s="1420"/>
      <c r="FPQ431" s="1420"/>
      <c r="FPR431" s="1420"/>
      <c r="FPS431" s="1420"/>
      <c r="FPT431" s="1420"/>
      <c r="FPU431" s="1420"/>
      <c r="FPV431" s="1420"/>
      <c r="FPW431" s="1420"/>
      <c r="FPX431" s="1420"/>
      <c r="FPY431" s="1420"/>
      <c r="FPZ431" s="1420"/>
      <c r="FQA431" s="1420"/>
      <c r="FQB431" s="1420"/>
      <c r="FQC431" s="1420"/>
      <c r="FQD431" s="1420"/>
      <c r="FQE431" s="1420"/>
      <c r="FQF431" s="1420"/>
      <c r="FQG431" s="1420"/>
      <c r="FQH431" s="1420"/>
      <c r="FQI431" s="1420"/>
      <c r="FQJ431" s="1420"/>
      <c r="FQK431" s="1420"/>
      <c r="FQL431" s="1420"/>
      <c r="FQM431" s="1420"/>
      <c r="FQN431" s="1420"/>
      <c r="FQO431" s="1420"/>
      <c r="FQP431" s="1420"/>
      <c r="FQQ431" s="1420"/>
      <c r="FQR431" s="1420"/>
      <c r="FQS431" s="1420"/>
      <c r="FQT431" s="1420"/>
      <c r="FQU431" s="1420"/>
      <c r="FQV431" s="1420"/>
      <c r="FQW431" s="1420"/>
      <c r="FQX431" s="1420"/>
      <c r="FQY431" s="1420"/>
      <c r="FQZ431" s="1420"/>
      <c r="FRA431" s="1420"/>
      <c r="FRB431" s="1420"/>
      <c r="FRC431" s="1420"/>
      <c r="FRD431" s="1420"/>
      <c r="FRE431" s="1420"/>
      <c r="FRF431" s="1420"/>
      <c r="FRG431" s="1420"/>
      <c r="FRH431" s="1420"/>
      <c r="FRI431" s="1420"/>
      <c r="FRJ431" s="1420"/>
      <c r="FRK431" s="1420"/>
      <c r="FRL431" s="1420"/>
      <c r="FRM431" s="1420"/>
      <c r="FRN431" s="1420"/>
      <c r="FRO431" s="1420"/>
      <c r="FRP431" s="1420"/>
      <c r="FRQ431" s="1420"/>
      <c r="FRR431" s="1420"/>
      <c r="FRS431" s="1420"/>
      <c r="FRT431" s="1420"/>
      <c r="FRU431" s="1420"/>
      <c r="FRV431" s="1420"/>
      <c r="FRW431" s="1420"/>
      <c r="FRX431" s="1420"/>
      <c r="FRY431" s="1420"/>
      <c r="FRZ431" s="1420"/>
      <c r="FSA431" s="1420"/>
      <c r="FSB431" s="1420"/>
      <c r="FSC431" s="1420"/>
      <c r="FSD431" s="1420"/>
      <c r="FSE431" s="1420"/>
      <c r="FSF431" s="1420"/>
      <c r="FSG431" s="1420"/>
      <c r="FSH431" s="1420"/>
      <c r="FSI431" s="1420"/>
      <c r="FSJ431" s="1420"/>
      <c r="FSK431" s="1420"/>
      <c r="FSL431" s="1420"/>
      <c r="FSM431" s="1420"/>
      <c r="FSN431" s="1420"/>
      <c r="FSO431" s="1420"/>
      <c r="FSP431" s="1420"/>
      <c r="FSQ431" s="1420"/>
      <c r="FSR431" s="1420"/>
      <c r="FSS431" s="1420"/>
      <c r="FST431" s="1420"/>
      <c r="FSU431" s="1420"/>
      <c r="FSV431" s="1420"/>
      <c r="FSW431" s="1420"/>
      <c r="FSX431" s="1420"/>
      <c r="FSY431" s="1420"/>
      <c r="FSZ431" s="1420"/>
      <c r="FTA431" s="1420"/>
      <c r="FTB431" s="1420"/>
      <c r="FTC431" s="1420"/>
      <c r="FTD431" s="1420"/>
      <c r="FTE431" s="1420"/>
      <c r="FTF431" s="1420"/>
      <c r="FTG431" s="1420"/>
      <c r="FTH431" s="1420"/>
      <c r="FTI431" s="1420"/>
      <c r="FTJ431" s="1420"/>
      <c r="FTK431" s="1420"/>
      <c r="FTL431" s="1420"/>
      <c r="FTM431" s="1420"/>
      <c r="FTN431" s="1420"/>
      <c r="FTO431" s="1420"/>
      <c r="FTP431" s="1420"/>
      <c r="FTQ431" s="1420"/>
      <c r="FTR431" s="1420"/>
      <c r="FTS431" s="1420"/>
      <c r="FTT431" s="1420"/>
      <c r="FTU431" s="1420"/>
      <c r="FTV431" s="1420"/>
      <c r="FTW431" s="1420"/>
      <c r="FTX431" s="1420"/>
      <c r="FTY431" s="1420"/>
      <c r="FTZ431" s="1420"/>
      <c r="FUA431" s="1420"/>
      <c r="FUB431" s="1420"/>
      <c r="FUC431" s="1420"/>
      <c r="FUD431" s="1420"/>
      <c r="FUE431" s="1420"/>
      <c r="FUF431" s="1420"/>
      <c r="FUG431" s="1420"/>
      <c r="FUH431" s="1420"/>
      <c r="FUI431" s="1420"/>
      <c r="FUJ431" s="1420"/>
      <c r="FUK431" s="1420"/>
      <c r="FUL431" s="1420"/>
      <c r="FUM431" s="1420"/>
      <c r="FUN431" s="1420"/>
      <c r="FUO431" s="1420"/>
      <c r="FUP431" s="1420"/>
      <c r="FUQ431" s="1420"/>
      <c r="FUR431" s="1420"/>
      <c r="FUS431" s="1420"/>
      <c r="FUT431" s="1420"/>
      <c r="FUU431" s="1420"/>
      <c r="FUV431" s="1420"/>
      <c r="FUW431" s="1420"/>
      <c r="FUX431" s="1420"/>
      <c r="FUY431" s="1420"/>
      <c r="FUZ431" s="1420"/>
      <c r="FVA431" s="1420"/>
      <c r="FVB431" s="1420"/>
      <c r="FVC431" s="1420"/>
      <c r="FVD431" s="1420"/>
      <c r="FVE431" s="1420"/>
      <c r="FVF431" s="1420"/>
      <c r="FVG431" s="1420"/>
      <c r="FVH431" s="1420"/>
      <c r="FVI431" s="1420"/>
      <c r="FVJ431" s="1420"/>
      <c r="FVK431" s="1420"/>
      <c r="FVL431" s="1420"/>
      <c r="FVM431" s="1420"/>
      <c r="FVN431" s="1420"/>
      <c r="FVO431" s="1420"/>
      <c r="FVP431" s="1420"/>
      <c r="FVQ431" s="1420"/>
      <c r="FVR431" s="1420"/>
      <c r="FVS431" s="1420"/>
      <c r="FVT431" s="1420"/>
      <c r="FVU431" s="1420"/>
      <c r="FVV431" s="1420"/>
      <c r="FVW431" s="1420"/>
      <c r="FVX431" s="1420"/>
      <c r="FVY431" s="1420"/>
      <c r="FVZ431" s="1420"/>
      <c r="FWA431" s="1420"/>
      <c r="FWB431" s="1420"/>
      <c r="FWC431" s="1420"/>
      <c r="FWD431" s="1420"/>
      <c r="FWE431" s="1420"/>
      <c r="FWF431" s="1420"/>
      <c r="FWG431" s="1420"/>
      <c r="FWH431" s="1420"/>
      <c r="FWI431" s="1420"/>
      <c r="FWJ431" s="1420"/>
      <c r="FWK431" s="1420"/>
      <c r="FWL431" s="1420"/>
      <c r="FWM431" s="1420"/>
      <c r="FWN431" s="1420"/>
      <c r="FWO431" s="1420"/>
      <c r="FWP431" s="1420"/>
      <c r="FWQ431" s="1420"/>
      <c r="FWR431" s="1420"/>
      <c r="FWS431" s="1420"/>
      <c r="FWT431" s="1420"/>
      <c r="FWU431" s="1420"/>
      <c r="FWV431" s="1420"/>
      <c r="FWW431" s="1420"/>
      <c r="FWX431" s="1420"/>
      <c r="FWY431" s="1420"/>
      <c r="FWZ431" s="1420"/>
      <c r="FXA431" s="1420"/>
      <c r="FXB431" s="1420"/>
      <c r="FXC431" s="1420"/>
      <c r="FXD431" s="1420"/>
      <c r="FXE431" s="1420"/>
      <c r="FXF431" s="1420"/>
      <c r="FXG431" s="1420"/>
      <c r="FXH431" s="1420"/>
      <c r="FXI431" s="1420"/>
      <c r="FXJ431" s="1420"/>
      <c r="FXK431" s="1420"/>
      <c r="FXL431" s="1420"/>
      <c r="FXM431" s="1420"/>
      <c r="FXN431" s="1420"/>
      <c r="FXO431" s="1420"/>
      <c r="FXP431" s="1420"/>
      <c r="FXQ431" s="1420"/>
      <c r="FXR431" s="1420"/>
      <c r="FXS431" s="1420"/>
      <c r="FXT431" s="1420"/>
      <c r="FXU431" s="1420"/>
      <c r="FXV431" s="1420"/>
      <c r="FXW431" s="1420"/>
      <c r="FXX431" s="1420"/>
      <c r="FXY431" s="1420"/>
      <c r="FXZ431" s="1420"/>
      <c r="FYA431" s="1420"/>
      <c r="FYB431" s="1420"/>
      <c r="FYC431" s="1420"/>
      <c r="FYD431" s="1420"/>
      <c r="FYE431" s="1420"/>
      <c r="FYF431" s="1420"/>
      <c r="FYG431" s="1420"/>
      <c r="FYH431" s="1420"/>
      <c r="FYI431" s="1420"/>
      <c r="FYJ431" s="1420"/>
      <c r="FYK431" s="1420"/>
      <c r="FYL431" s="1420"/>
      <c r="FYM431" s="1420"/>
      <c r="FYN431" s="1420"/>
      <c r="FYO431" s="1420"/>
      <c r="FYP431" s="1420"/>
      <c r="FYQ431" s="1420"/>
      <c r="FYR431" s="1420"/>
      <c r="FYS431" s="1420"/>
      <c r="FYT431" s="1420"/>
      <c r="FYU431" s="1420"/>
      <c r="FYV431" s="1420"/>
      <c r="FYW431" s="1420"/>
      <c r="FYX431" s="1420"/>
      <c r="FYY431" s="1420"/>
      <c r="FYZ431" s="1420"/>
      <c r="FZA431" s="1420"/>
      <c r="FZB431" s="1420"/>
      <c r="FZC431" s="1420"/>
      <c r="FZD431" s="1420"/>
      <c r="FZE431" s="1420"/>
      <c r="FZF431" s="1420"/>
      <c r="FZG431" s="1420"/>
      <c r="FZH431" s="1420"/>
      <c r="FZI431" s="1420"/>
      <c r="FZJ431" s="1420"/>
      <c r="FZK431" s="1420"/>
      <c r="FZL431" s="1420"/>
      <c r="FZM431" s="1420"/>
      <c r="FZN431" s="1420"/>
      <c r="FZO431" s="1420"/>
      <c r="FZP431" s="1420"/>
      <c r="FZQ431" s="1420"/>
      <c r="FZR431" s="1420"/>
      <c r="FZS431" s="1420"/>
      <c r="FZT431" s="1420"/>
      <c r="FZU431" s="1420"/>
      <c r="FZV431" s="1420"/>
      <c r="FZW431" s="1420"/>
      <c r="FZX431" s="1420"/>
      <c r="FZY431" s="1420"/>
      <c r="FZZ431" s="1420"/>
      <c r="GAA431" s="1420"/>
      <c r="GAB431" s="1420"/>
      <c r="GAC431" s="1420"/>
      <c r="GAD431" s="1420"/>
      <c r="GAE431" s="1420"/>
      <c r="GAF431" s="1420"/>
      <c r="GAG431" s="1420"/>
      <c r="GAH431" s="1420"/>
      <c r="GAI431" s="1420"/>
      <c r="GAJ431" s="1420"/>
      <c r="GAK431" s="1420"/>
      <c r="GAL431" s="1420"/>
      <c r="GAM431" s="1420"/>
      <c r="GAN431" s="1420"/>
      <c r="GAO431" s="1420"/>
      <c r="GAP431" s="1420"/>
      <c r="GAQ431" s="1420"/>
      <c r="GAR431" s="1420"/>
      <c r="GAS431" s="1420"/>
      <c r="GAT431" s="1420"/>
      <c r="GAU431" s="1420"/>
      <c r="GAV431" s="1420"/>
      <c r="GAW431" s="1420"/>
      <c r="GAX431" s="1420"/>
      <c r="GAY431" s="1420"/>
      <c r="GAZ431" s="1420"/>
      <c r="GBA431" s="1420"/>
      <c r="GBB431" s="1420"/>
      <c r="GBC431" s="1420"/>
      <c r="GBD431" s="1420"/>
      <c r="GBE431" s="1420"/>
      <c r="GBF431" s="1420"/>
      <c r="GBG431" s="1420"/>
      <c r="GBH431" s="1420"/>
      <c r="GBI431" s="1420"/>
      <c r="GBJ431" s="1420"/>
      <c r="GBK431" s="1420"/>
      <c r="GBL431" s="1420"/>
      <c r="GBM431" s="1420"/>
      <c r="GBN431" s="1420"/>
      <c r="GBO431" s="1420"/>
      <c r="GBP431" s="1420"/>
      <c r="GBQ431" s="1420"/>
      <c r="GBR431" s="1420"/>
      <c r="GBS431" s="1420"/>
      <c r="GBT431" s="1420"/>
      <c r="GBU431" s="1420"/>
      <c r="GBV431" s="1420"/>
      <c r="GBW431" s="1420"/>
      <c r="GBX431" s="1420"/>
      <c r="GBY431" s="1420"/>
      <c r="GBZ431" s="1420"/>
      <c r="GCA431" s="1420"/>
      <c r="GCB431" s="1420"/>
      <c r="GCC431" s="1420"/>
      <c r="GCD431" s="1420"/>
      <c r="GCE431" s="1420"/>
      <c r="GCF431" s="1420"/>
      <c r="GCG431" s="1420"/>
      <c r="GCH431" s="1420"/>
      <c r="GCI431" s="1420"/>
      <c r="GCJ431" s="1420"/>
      <c r="GCK431" s="1420"/>
      <c r="GCL431" s="1420"/>
      <c r="GCM431" s="1420"/>
      <c r="GCN431" s="1420"/>
      <c r="GCO431" s="1420"/>
      <c r="GCP431" s="1420"/>
      <c r="GCQ431" s="1420"/>
      <c r="GCR431" s="1420"/>
      <c r="GCS431" s="1420"/>
      <c r="GCT431" s="1420"/>
      <c r="GCU431" s="1420"/>
      <c r="GCV431" s="1420"/>
      <c r="GCW431" s="1420"/>
      <c r="GCX431" s="1420"/>
      <c r="GCY431" s="1420"/>
      <c r="GCZ431" s="1420"/>
      <c r="GDA431" s="1420"/>
      <c r="GDB431" s="1420"/>
      <c r="GDC431" s="1420"/>
      <c r="GDD431" s="1420"/>
      <c r="GDE431" s="1420"/>
      <c r="GDF431" s="1420"/>
      <c r="GDG431" s="1420"/>
      <c r="GDH431" s="1420"/>
      <c r="GDI431" s="1420"/>
      <c r="GDJ431" s="1420"/>
      <c r="GDK431" s="1420"/>
      <c r="GDL431" s="1420"/>
      <c r="GDM431" s="1420"/>
      <c r="GDN431" s="1420"/>
      <c r="GDO431" s="1420"/>
      <c r="GDP431" s="1420"/>
      <c r="GDQ431" s="1420"/>
      <c r="GDR431" s="1420"/>
      <c r="GDS431" s="1420"/>
      <c r="GDT431" s="1420"/>
      <c r="GDU431" s="1420"/>
      <c r="GDV431" s="1420"/>
      <c r="GDW431" s="1420"/>
      <c r="GDX431" s="1420"/>
      <c r="GDY431" s="1420"/>
      <c r="GDZ431" s="1420"/>
      <c r="GEA431" s="1420"/>
      <c r="GEB431" s="1420"/>
      <c r="GEC431" s="1420"/>
      <c r="GED431" s="1420"/>
      <c r="GEE431" s="1420"/>
      <c r="GEF431" s="1420"/>
      <c r="GEG431" s="1420"/>
      <c r="GEH431" s="1420"/>
      <c r="GEI431" s="1420"/>
      <c r="GEJ431" s="1420"/>
      <c r="GEK431" s="1420"/>
      <c r="GEL431" s="1420"/>
      <c r="GEM431" s="1420"/>
      <c r="GEN431" s="1420"/>
      <c r="GEO431" s="1420"/>
      <c r="GEP431" s="1420"/>
      <c r="GEQ431" s="1420"/>
      <c r="GER431" s="1420"/>
      <c r="GES431" s="1420"/>
      <c r="GET431" s="1420"/>
      <c r="GEU431" s="1420"/>
      <c r="GEV431" s="1420"/>
      <c r="GEW431" s="1420"/>
      <c r="GEX431" s="1420"/>
      <c r="GEY431" s="1420"/>
      <c r="GEZ431" s="1420"/>
      <c r="GFA431" s="1420"/>
      <c r="GFB431" s="1420"/>
      <c r="GFC431" s="1420"/>
      <c r="GFD431" s="1420"/>
      <c r="GFE431" s="1420"/>
      <c r="GFF431" s="1420"/>
      <c r="GFG431" s="1420"/>
      <c r="GFH431" s="1420"/>
      <c r="GFI431" s="1420"/>
      <c r="GFJ431" s="1420"/>
      <c r="GFK431" s="1420"/>
      <c r="GFL431" s="1420"/>
      <c r="GFM431" s="1420"/>
      <c r="GFN431" s="1420"/>
      <c r="GFO431" s="1420"/>
      <c r="GFP431" s="1420"/>
      <c r="GFQ431" s="1420"/>
      <c r="GFR431" s="1420"/>
      <c r="GFS431" s="1420"/>
      <c r="GFT431" s="1420"/>
      <c r="GFU431" s="1420"/>
      <c r="GFV431" s="1420"/>
      <c r="GFW431" s="1420"/>
      <c r="GFX431" s="1420"/>
      <c r="GFY431" s="1420"/>
      <c r="GFZ431" s="1420"/>
      <c r="GGA431" s="1420"/>
      <c r="GGB431" s="1420"/>
      <c r="GGC431" s="1420"/>
      <c r="GGD431" s="1420"/>
      <c r="GGE431" s="1420"/>
      <c r="GGF431" s="1420"/>
      <c r="GGG431" s="1420"/>
      <c r="GGH431" s="1420"/>
      <c r="GGI431" s="1420"/>
      <c r="GGJ431" s="1420"/>
      <c r="GGK431" s="1420"/>
      <c r="GGL431" s="1420"/>
      <c r="GGM431" s="1420"/>
      <c r="GGN431" s="1420"/>
      <c r="GGO431" s="1420"/>
      <c r="GGP431" s="1420"/>
      <c r="GGQ431" s="1420"/>
      <c r="GGR431" s="1420"/>
      <c r="GGS431" s="1420"/>
      <c r="GGT431" s="1420"/>
      <c r="GGU431" s="1420"/>
      <c r="GGV431" s="1420"/>
      <c r="GGW431" s="1420"/>
      <c r="GGX431" s="1420"/>
      <c r="GGY431" s="1420"/>
      <c r="GGZ431" s="1420"/>
      <c r="GHA431" s="1420"/>
      <c r="GHB431" s="1420"/>
      <c r="GHC431" s="1420"/>
      <c r="GHD431" s="1420"/>
      <c r="GHE431" s="1420"/>
      <c r="GHF431" s="1420"/>
      <c r="GHG431" s="1420"/>
      <c r="GHH431" s="1420"/>
      <c r="GHI431" s="1420"/>
      <c r="GHJ431" s="1420"/>
      <c r="GHK431" s="1420"/>
      <c r="GHL431" s="1420"/>
      <c r="GHM431" s="1420"/>
      <c r="GHN431" s="1420"/>
      <c r="GHO431" s="1420"/>
      <c r="GHP431" s="1420"/>
      <c r="GHQ431" s="1420"/>
      <c r="GHR431" s="1420"/>
      <c r="GHS431" s="1420"/>
      <c r="GHT431" s="1420"/>
      <c r="GHU431" s="1420"/>
      <c r="GHV431" s="1420"/>
      <c r="GHW431" s="1420"/>
      <c r="GHX431" s="1420"/>
      <c r="GHY431" s="1420"/>
      <c r="GHZ431" s="1420"/>
      <c r="GIA431" s="1420"/>
      <c r="GIB431" s="1420"/>
      <c r="GIC431" s="1420"/>
      <c r="GID431" s="1420"/>
      <c r="GIE431" s="1420"/>
      <c r="GIF431" s="1420"/>
      <c r="GIG431" s="1420"/>
      <c r="GIH431" s="1420"/>
      <c r="GII431" s="1420"/>
      <c r="GIJ431" s="1420"/>
      <c r="GIK431" s="1420"/>
      <c r="GIL431" s="1420"/>
      <c r="GIM431" s="1420"/>
      <c r="GIN431" s="1420"/>
      <c r="GIO431" s="1420"/>
      <c r="GIP431" s="1420"/>
      <c r="GIQ431" s="1420"/>
      <c r="GIR431" s="1420"/>
      <c r="GIS431" s="1420"/>
      <c r="GIT431" s="1420"/>
      <c r="GIU431" s="1420"/>
      <c r="GIV431" s="1420"/>
      <c r="GIW431" s="1420"/>
      <c r="GIX431" s="1420"/>
      <c r="GIY431" s="1420"/>
      <c r="GIZ431" s="1420"/>
      <c r="GJA431" s="1420"/>
      <c r="GJB431" s="1420"/>
      <c r="GJC431" s="1420"/>
      <c r="GJD431" s="1420"/>
      <c r="GJE431" s="1420"/>
      <c r="GJF431" s="1420"/>
      <c r="GJG431" s="1420"/>
      <c r="GJH431" s="1420"/>
      <c r="GJI431" s="1420"/>
      <c r="GJJ431" s="1420"/>
      <c r="GJK431" s="1420"/>
      <c r="GJL431" s="1420"/>
      <c r="GJM431" s="1420"/>
      <c r="GJN431" s="1420"/>
      <c r="GJO431" s="1420"/>
      <c r="GJP431" s="1420"/>
      <c r="GJQ431" s="1420"/>
      <c r="GJR431" s="1420"/>
      <c r="GJS431" s="1420"/>
      <c r="GJT431" s="1420"/>
      <c r="GJU431" s="1420"/>
      <c r="GJV431" s="1420"/>
      <c r="GJW431" s="1420"/>
      <c r="GJX431" s="1420"/>
      <c r="GJY431" s="1420"/>
      <c r="GJZ431" s="1420"/>
      <c r="GKA431" s="1420"/>
      <c r="GKB431" s="1420"/>
      <c r="GKC431" s="1420"/>
      <c r="GKD431" s="1420"/>
      <c r="GKE431" s="1420"/>
      <c r="GKF431" s="1420"/>
      <c r="GKG431" s="1420"/>
      <c r="GKH431" s="1420"/>
      <c r="GKI431" s="1420"/>
      <c r="GKJ431" s="1420"/>
      <c r="GKK431" s="1420"/>
      <c r="GKL431" s="1420"/>
      <c r="GKM431" s="1420"/>
      <c r="GKN431" s="1420"/>
      <c r="GKO431" s="1420"/>
      <c r="GKP431" s="1420"/>
      <c r="GKQ431" s="1420"/>
      <c r="GKR431" s="1420"/>
      <c r="GKS431" s="1420"/>
      <c r="GKT431" s="1420"/>
      <c r="GKU431" s="1420"/>
      <c r="GKV431" s="1420"/>
      <c r="GKW431" s="1420"/>
      <c r="GKX431" s="1420"/>
      <c r="GKY431" s="1420"/>
      <c r="GKZ431" s="1420"/>
      <c r="GLA431" s="1420"/>
      <c r="GLB431" s="1420"/>
      <c r="GLC431" s="1420"/>
      <c r="GLD431" s="1420"/>
      <c r="GLE431" s="1420"/>
      <c r="GLF431" s="1420"/>
      <c r="GLG431" s="1420"/>
      <c r="GLH431" s="1420"/>
      <c r="GLI431" s="1420"/>
      <c r="GLJ431" s="1420"/>
      <c r="GLK431" s="1420"/>
      <c r="GLL431" s="1420"/>
      <c r="GLM431" s="1420"/>
      <c r="GLN431" s="1420"/>
      <c r="GLO431" s="1420"/>
      <c r="GLP431" s="1420"/>
      <c r="GLQ431" s="1420"/>
      <c r="GLR431" s="1420"/>
      <c r="GLS431" s="1420"/>
      <c r="GLT431" s="1420"/>
      <c r="GLU431" s="1420"/>
      <c r="GLV431" s="1420"/>
      <c r="GLW431" s="1420"/>
      <c r="GLX431" s="1420"/>
      <c r="GLY431" s="1420"/>
      <c r="GLZ431" s="1420"/>
      <c r="GMA431" s="1420"/>
      <c r="GMB431" s="1420"/>
      <c r="GMC431" s="1420"/>
      <c r="GMD431" s="1420"/>
      <c r="GME431" s="1420"/>
      <c r="GMF431" s="1420"/>
      <c r="GMG431" s="1420"/>
      <c r="GMH431" s="1420"/>
      <c r="GMI431" s="1420"/>
      <c r="GMJ431" s="1420"/>
      <c r="GMK431" s="1420"/>
      <c r="GML431" s="1420"/>
      <c r="GMM431" s="1420"/>
      <c r="GMN431" s="1420"/>
      <c r="GMO431" s="1420"/>
      <c r="GMP431" s="1420"/>
      <c r="GMQ431" s="1420"/>
      <c r="GMR431" s="1420"/>
      <c r="GMS431" s="1420"/>
      <c r="GMT431" s="1420"/>
      <c r="GMU431" s="1420"/>
      <c r="GMV431" s="1420"/>
      <c r="GMW431" s="1420"/>
      <c r="GMX431" s="1420"/>
      <c r="GMY431" s="1420"/>
      <c r="GMZ431" s="1420"/>
      <c r="GNA431" s="1420"/>
      <c r="GNB431" s="1420"/>
      <c r="GNC431" s="1420"/>
      <c r="GND431" s="1420"/>
      <c r="GNE431" s="1420"/>
      <c r="GNF431" s="1420"/>
      <c r="GNG431" s="1420"/>
      <c r="GNH431" s="1420"/>
      <c r="GNI431" s="1420"/>
      <c r="GNJ431" s="1420"/>
      <c r="GNK431" s="1420"/>
      <c r="GNL431" s="1420"/>
      <c r="GNM431" s="1420"/>
      <c r="GNN431" s="1420"/>
      <c r="GNO431" s="1420"/>
      <c r="GNP431" s="1420"/>
      <c r="GNQ431" s="1420"/>
      <c r="GNR431" s="1420"/>
      <c r="GNS431" s="1420"/>
      <c r="GNT431" s="1420"/>
      <c r="GNU431" s="1420"/>
      <c r="GNV431" s="1420"/>
      <c r="GNW431" s="1420"/>
      <c r="GNX431" s="1420"/>
      <c r="GNY431" s="1420"/>
      <c r="GNZ431" s="1420"/>
      <c r="GOA431" s="1420"/>
      <c r="GOB431" s="1420"/>
      <c r="GOC431" s="1420"/>
      <c r="GOD431" s="1420"/>
      <c r="GOE431" s="1420"/>
      <c r="GOF431" s="1420"/>
      <c r="GOG431" s="1420"/>
      <c r="GOH431" s="1420"/>
      <c r="GOI431" s="1420"/>
      <c r="GOJ431" s="1420"/>
      <c r="GOK431" s="1420"/>
      <c r="GOL431" s="1420"/>
      <c r="GOM431" s="1420"/>
      <c r="GON431" s="1420"/>
      <c r="GOO431" s="1420"/>
      <c r="GOP431" s="1420"/>
      <c r="GOQ431" s="1420"/>
      <c r="GOR431" s="1420"/>
      <c r="GOS431" s="1420"/>
      <c r="GOT431" s="1420"/>
      <c r="GOU431" s="1420"/>
      <c r="GOV431" s="1420"/>
      <c r="GOW431" s="1420"/>
      <c r="GOX431" s="1420"/>
      <c r="GOY431" s="1420"/>
      <c r="GOZ431" s="1420"/>
      <c r="GPA431" s="1420"/>
      <c r="GPB431" s="1420"/>
      <c r="GPC431" s="1420"/>
      <c r="GPD431" s="1420"/>
      <c r="GPE431" s="1420"/>
      <c r="GPF431" s="1420"/>
      <c r="GPG431" s="1420"/>
      <c r="GPH431" s="1420"/>
      <c r="GPI431" s="1420"/>
      <c r="GPJ431" s="1420"/>
      <c r="GPK431" s="1420"/>
      <c r="GPL431" s="1420"/>
      <c r="GPM431" s="1420"/>
      <c r="GPN431" s="1420"/>
      <c r="GPO431" s="1420"/>
      <c r="GPP431" s="1420"/>
      <c r="GPQ431" s="1420"/>
      <c r="GPR431" s="1420"/>
      <c r="GPS431" s="1420"/>
      <c r="GPT431" s="1420"/>
      <c r="GPU431" s="1420"/>
      <c r="GPV431" s="1420"/>
      <c r="GPW431" s="1420"/>
      <c r="GPX431" s="1420"/>
      <c r="GPY431" s="1420"/>
      <c r="GPZ431" s="1420"/>
      <c r="GQA431" s="1420"/>
      <c r="GQB431" s="1420"/>
      <c r="GQC431" s="1420"/>
      <c r="GQD431" s="1420"/>
      <c r="GQE431" s="1420"/>
      <c r="GQF431" s="1420"/>
      <c r="GQG431" s="1420"/>
      <c r="GQH431" s="1420"/>
      <c r="GQI431" s="1420"/>
      <c r="GQJ431" s="1420"/>
      <c r="GQK431" s="1420"/>
      <c r="GQL431" s="1420"/>
      <c r="GQM431" s="1420"/>
      <c r="GQN431" s="1420"/>
      <c r="GQO431" s="1420"/>
      <c r="GQP431" s="1420"/>
      <c r="GQQ431" s="1420"/>
      <c r="GQR431" s="1420"/>
      <c r="GQS431" s="1420"/>
      <c r="GQT431" s="1420"/>
      <c r="GQU431" s="1420"/>
      <c r="GQV431" s="1420"/>
      <c r="GQW431" s="1420"/>
      <c r="GQX431" s="1420"/>
      <c r="GQY431" s="1420"/>
      <c r="GQZ431" s="1420"/>
      <c r="GRA431" s="1420"/>
      <c r="GRB431" s="1420"/>
      <c r="GRC431" s="1420"/>
      <c r="GRD431" s="1420"/>
      <c r="GRE431" s="1420"/>
      <c r="GRF431" s="1420"/>
      <c r="GRG431" s="1420"/>
      <c r="GRH431" s="1420"/>
      <c r="GRI431" s="1420"/>
      <c r="GRJ431" s="1420"/>
      <c r="GRK431" s="1420"/>
      <c r="GRL431" s="1420"/>
      <c r="GRM431" s="1420"/>
      <c r="GRN431" s="1420"/>
      <c r="GRO431" s="1420"/>
      <c r="GRP431" s="1420"/>
      <c r="GRQ431" s="1420"/>
      <c r="GRR431" s="1420"/>
      <c r="GRS431" s="1420"/>
      <c r="GRT431" s="1420"/>
      <c r="GRU431" s="1420"/>
      <c r="GRV431" s="1420"/>
      <c r="GRW431" s="1420"/>
      <c r="GRX431" s="1420"/>
      <c r="GRY431" s="1420"/>
      <c r="GRZ431" s="1420"/>
      <c r="GSA431" s="1420"/>
      <c r="GSB431" s="1420"/>
      <c r="GSC431" s="1420"/>
      <c r="GSD431" s="1420"/>
      <c r="GSE431" s="1420"/>
      <c r="GSF431" s="1420"/>
      <c r="GSG431" s="1420"/>
      <c r="GSH431" s="1420"/>
      <c r="GSI431" s="1420"/>
      <c r="GSJ431" s="1420"/>
      <c r="GSK431" s="1420"/>
      <c r="GSL431" s="1420"/>
      <c r="GSM431" s="1420"/>
      <c r="GSN431" s="1420"/>
      <c r="GSO431" s="1420"/>
      <c r="GSP431" s="1420"/>
      <c r="GSQ431" s="1420"/>
      <c r="GSR431" s="1420"/>
      <c r="GSS431" s="1420"/>
      <c r="GST431" s="1420"/>
      <c r="GSU431" s="1420"/>
      <c r="GSV431" s="1420"/>
      <c r="GSW431" s="1420"/>
      <c r="GSX431" s="1420"/>
      <c r="GSY431" s="1420"/>
      <c r="GSZ431" s="1420"/>
      <c r="GTA431" s="1420"/>
      <c r="GTB431" s="1420"/>
      <c r="GTC431" s="1420"/>
      <c r="GTD431" s="1420"/>
      <c r="GTE431" s="1420"/>
      <c r="GTF431" s="1420"/>
      <c r="GTG431" s="1420"/>
      <c r="GTH431" s="1420"/>
      <c r="GTI431" s="1420"/>
      <c r="GTJ431" s="1420"/>
      <c r="GTK431" s="1420"/>
      <c r="GTL431" s="1420"/>
      <c r="GTM431" s="1420"/>
      <c r="GTN431" s="1420"/>
      <c r="GTO431" s="1420"/>
      <c r="GTP431" s="1420"/>
      <c r="GTQ431" s="1420"/>
      <c r="GTR431" s="1420"/>
      <c r="GTS431" s="1420"/>
      <c r="GTT431" s="1420"/>
      <c r="GTU431" s="1420"/>
      <c r="GTV431" s="1420"/>
      <c r="GTW431" s="1420"/>
      <c r="GTX431" s="1420"/>
      <c r="GTY431" s="1420"/>
      <c r="GTZ431" s="1420"/>
      <c r="GUA431" s="1420"/>
      <c r="GUB431" s="1420"/>
      <c r="GUC431" s="1420"/>
      <c r="GUD431" s="1420"/>
      <c r="GUE431" s="1420"/>
      <c r="GUF431" s="1420"/>
      <c r="GUG431" s="1420"/>
      <c r="GUH431" s="1420"/>
      <c r="GUI431" s="1420"/>
      <c r="GUJ431" s="1420"/>
      <c r="GUK431" s="1420"/>
      <c r="GUL431" s="1420"/>
      <c r="GUM431" s="1420"/>
      <c r="GUN431" s="1420"/>
      <c r="GUO431" s="1420"/>
      <c r="GUP431" s="1420"/>
      <c r="GUQ431" s="1420"/>
      <c r="GUR431" s="1420"/>
      <c r="GUS431" s="1420"/>
      <c r="GUT431" s="1420"/>
      <c r="GUU431" s="1420"/>
      <c r="GUV431" s="1420"/>
      <c r="GUW431" s="1420"/>
      <c r="GUX431" s="1420"/>
      <c r="GUY431" s="1420"/>
      <c r="GUZ431" s="1420"/>
      <c r="GVA431" s="1420"/>
      <c r="GVB431" s="1420"/>
      <c r="GVC431" s="1420"/>
      <c r="GVD431" s="1420"/>
      <c r="GVE431" s="1420"/>
      <c r="GVF431" s="1420"/>
      <c r="GVG431" s="1420"/>
      <c r="GVH431" s="1420"/>
      <c r="GVI431" s="1420"/>
      <c r="GVJ431" s="1420"/>
      <c r="GVK431" s="1420"/>
      <c r="GVL431" s="1420"/>
      <c r="GVM431" s="1420"/>
      <c r="GVN431" s="1420"/>
      <c r="GVO431" s="1420"/>
      <c r="GVP431" s="1420"/>
      <c r="GVQ431" s="1420"/>
      <c r="GVR431" s="1420"/>
      <c r="GVS431" s="1420"/>
      <c r="GVT431" s="1420"/>
      <c r="GVU431" s="1420"/>
      <c r="GVV431" s="1420"/>
      <c r="GVW431" s="1420"/>
      <c r="GVX431" s="1420"/>
      <c r="GVY431" s="1420"/>
      <c r="GVZ431" s="1420"/>
      <c r="GWA431" s="1420"/>
      <c r="GWB431" s="1420"/>
      <c r="GWC431" s="1420"/>
      <c r="GWD431" s="1420"/>
      <c r="GWE431" s="1420"/>
      <c r="GWF431" s="1420"/>
      <c r="GWG431" s="1420"/>
      <c r="GWH431" s="1420"/>
      <c r="GWI431" s="1420"/>
      <c r="GWJ431" s="1420"/>
      <c r="GWK431" s="1420"/>
      <c r="GWL431" s="1420"/>
      <c r="GWM431" s="1420"/>
      <c r="GWN431" s="1420"/>
      <c r="GWO431" s="1420"/>
      <c r="GWP431" s="1420"/>
      <c r="GWQ431" s="1420"/>
      <c r="GWR431" s="1420"/>
      <c r="GWS431" s="1420"/>
      <c r="GWT431" s="1420"/>
      <c r="GWU431" s="1420"/>
      <c r="GWV431" s="1420"/>
      <c r="GWW431" s="1420"/>
      <c r="GWX431" s="1420"/>
      <c r="GWY431" s="1420"/>
      <c r="GWZ431" s="1420"/>
      <c r="GXA431" s="1420"/>
      <c r="GXB431" s="1420"/>
      <c r="GXC431" s="1420"/>
      <c r="GXD431" s="1420"/>
      <c r="GXE431" s="1420"/>
      <c r="GXF431" s="1420"/>
      <c r="GXG431" s="1420"/>
      <c r="GXH431" s="1420"/>
      <c r="GXI431" s="1420"/>
      <c r="GXJ431" s="1420"/>
      <c r="GXK431" s="1420"/>
      <c r="GXL431" s="1420"/>
      <c r="GXM431" s="1420"/>
      <c r="GXN431" s="1420"/>
      <c r="GXO431" s="1420"/>
      <c r="GXP431" s="1420"/>
      <c r="GXQ431" s="1420"/>
      <c r="GXR431" s="1420"/>
      <c r="GXS431" s="1420"/>
      <c r="GXT431" s="1420"/>
      <c r="GXU431" s="1420"/>
      <c r="GXV431" s="1420"/>
      <c r="GXW431" s="1420"/>
      <c r="GXX431" s="1420"/>
      <c r="GXY431" s="1420"/>
      <c r="GXZ431" s="1420"/>
      <c r="GYA431" s="1420"/>
      <c r="GYB431" s="1420"/>
      <c r="GYC431" s="1420"/>
      <c r="GYD431" s="1420"/>
      <c r="GYE431" s="1420"/>
      <c r="GYF431" s="1420"/>
      <c r="GYG431" s="1420"/>
      <c r="GYH431" s="1420"/>
      <c r="GYI431" s="1420"/>
      <c r="GYJ431" s="1420"/>
      <c r="GYK431" s="1420"/>
      <c r="GYL431" s="1420"/>
      <c r="GYM431" s="1420"/>
      <c r="GYN431" s="1420"/>
      <c r="GYO431" s="1420"/>
      <c r="GYP431" s="1420"/>
      <c r="GYQ431" s="1420"/>
      <c r="GYR431" s="1420"/>
      <c r="GYS431" s="1420"/>
      <c r="GYT431" s="1420"/>
      <c r="GYU431" s="1420"/>
      <c r="GYV431" s="1420"/>
      <c r="GYW431" s="1420"/>
      <c r="GYX431" s="1420"/>
      <c r="GYY431" s="1420"/>
      <c r="GYZ431" s="1420"/>
      <c r="GZA431" s="1420"/>
      <c r="GZB431" s="1420"/>
      <c r="GZC431" s="1420"/>
      <c r="GZD431" s="1420"/>
      <c r="GZE431" s="1420"/>
      <c r="GZF431" s="1420"/>
      <c r="GZG431" s="1420"/>
      <c r="GZH431" s="1420"/>
      <c r="GZI431" s="1420"/>
      <c r="GZJ431" s="1420"/>
      <c r="GZK431" s="1420"/>
      <c r="GZL431" s="1420"/>
      <c r="GZM431" s="1420"/>
      <c r="GZN431" s="1420"/>
      <c r="GZO431" s="1420"/>
      <c r="GZP431" s="1420"/>
      <c r="GZQ431" s="1420"/>
      <c r="GZR431" s="1420"/>
      <c r="GZS431" s="1420"/>
      <c r="GZT431" s="1420"/>
      <c r="GZU431" s="1420"/>
      <c r="GZV431" s="1420"/>
      <c r="GZW431" s="1420"/>
      <c r="GZX431" s="1420"/>
      <c r="GZY431" s="1420"/>
      <c r="GZZ431" s="1420"/>
      <c r="HAA431" s="1420"/>
      <c r="HAB431" s="1420"/>
      <c r="HAC431" s="1420"/>
      <c r="HAD431" s="1420"/>
      <c r="HAE431" s="1420"/>
      <c r="HAF431" s="1420"/>
      <c r="HAG431" s="1420"/>
      <c r="HAH431" s="1420"/>
      <c r="HAI431" s="1420"/>
      <c r="HAJ431" s="1420"/>
      <c r="HAK431" s="1420"/>
      <c r="HAL431" s="1420"/>
      <c r="HAM431" s="1420"/>
      <c r="HAN431" s="1420"/>
      <c r="HAO431" s="1420"/>
      <c r="HAP431" s="1420"/>
      <c r="HAQ431" s="1420"/>
      <c r="HAR431" s="1420"/>
      <c r="HAS431" s="1420"/>
      <c r="HAT431" s="1420"/>
      <c r="HAU431" s="1420"/>
      <c r="HAV431" s="1420"/>
      <c r="HAW431" s="1420"/>
      <c r="HAX431" s="1420"/>
      <c r="HAY431" s="1420"/>
      <c r="HAZ431" s="1420"/>
      <c r="HBA431" s="1420"/>
      <c r="HBB431" s="1420"/>
      <c r="HBC431" s="1420"/>
      <c r="HBD431" s="1420"/>
      <c r="HBE431" s="1420"/>
      <c r="HBF431" s="1420"/>
      <c r="HBG431" s="1420"/>
      <c r="HBH431" s="1420"/>
      <c r="HBI431" s="1420"/>
      <c r="HBJ431" s="1420"/>
      <c r="HBK431" s="1420"/>
      <c r="HBL431" s="1420"/>
      <c r="HBM431" s="1420"/>
      <c r="HBN431" s="1420"/>
      <c r="HBO431" s="1420"/>
      <c r="HBP431" s="1420"/>
      <c r="HBQ431" s="1420"/>
      <c r="HBR431" s="1420"/>
      <c r="HBS431" s="1420"/>
      <c r="HBT431" s="1420"/>
      <c r="HBU431" s="1420"/>
      <c r="HBV431" s="1420"/>
      <c r="HBW431" s="1420"/>
      <c r="HBX431" s="1420"/>
      <c r="HBY431" s="1420"/>
      <c r="HBZ431" s="1420"/>
      <c r="HCA431" s="1420"/>
      <c r="HCB431" s="1420"/>
      <c r="HCC431" s="1420"/>
      <c r="HCD431" s="1420"/>
      <c r="HCE431" s="1420"/>
      <c r="HCF431" s="1420"/>
      <c r="HCG431" s="1420"/>
      <c r="HCH431" s="1420"/>
      <c r="HCI431" s="1420"/>
      <c r="HCJ431" s="1420"/>
      <c r="HCK431" s="1420"/>
      <c r="HCL431" s="1420"/>
      <c r="HCM431" s="1420"/>
      <c r="HCN431" s="1420"/>
      <c r="HCO431" s="1420"/>
      <c r="HCP431" s="1420"/>
      <c r="HCQ431" s="1420"/>
      <c r="HCR431" s="1420"/>
      <c r="HCS431" s="1420"/>
      <c r="HCT431" s="1420"/>
      <c r="HCU431" s="1420"/>
      <c r="HCV431" s="1420"/>
      <c r="HCW431" s="1420"/>
      <c r="HCX431" s="1420"/>
      <c r="HCY431" s="1420"/>
      <c r="HCZ431" s="1420"/>
      <c r="HDA431" s="1420"/>
      <c r="HDB431" s="1420"/>
      <c r="HDC431" s="1420"/>
      <c r="HDD431" s="1420"/>
      <c r="HDE431" s="1420"/>
      <c r="HDF431" s="1420"/>
      <c r="HDG431" s="1420"/>
      <c r="HDH431" s="1420"/>
      <c r="HDI431" s="1420"/>
      <c r="HDJ431" s="1420"/>
      <c r="HDK431" s="1420"/>
      <c r="HDL431" s="1420"/>
      <c r="HDM431" s="1420"/>
      <c r="HDN431" s="1420"/>
      <c r="HDO431" s="1420"/>
      <c r="HDP431" s="1420"/>
      <c r="HDQ431" s="1420"/>
      <c r="HDR431" s="1420"/>
      <c r="HDS431" s="1420"/>
      <c r="HDT431" s="1420"/>
      <c r="HDU431" s="1420"/>
      <c r="HDV431" s="1420"/>
      <c r="HDW431" s="1420"/>
      <c r="HDX431" s="1420"/>
      <c r="HDY431" s="1420"/>
      <c r="HDZ431" s="1420"/>
      <c r="HEA431" s="1420"/>
      <c r="HEB431" s="1420"/>
      <c r="HEC431" s="1420"/>
      <c r="HED431" s="1420"/>
      <c r="HEE431" s="1420"/>
      <c r="HEF431" s="1420"/>
      <c r="HEG431" s="1420"/>
      <c r="HEH431" s="1420"/>
      <c r="HEI431" s="1420"/>
      <c r="HEJ431" s="1420"/>
      <c r="HEK431" s="1420"/>
      <c r="HEL431" s="1420"/>
      <c r="HEM431" s="1420"/>
      <c r="HEN431" s="1420"/>
      <c r="HEO431" s="1420"/>
      <c r="HEP431" s="1420"/>
      <c r="HEQ431" s="1420"/>
      <c r="HER431" s="1420"/>
      <c r="HES431" s="1420"/>
      <c r="HET431" s="1420"/>
      <c r="HEU431" s="1420"/>
      <c r="HEV431" s="1420"/>
      <c r="HEW431" s="1420"/>
      <c r="HEX431" s="1420"/>
      <c r="HEY431" s="1420"/>
      <c r="HEZ431" s="1420"/>
      <c r="HFA431" s="1420"/>
      <c r="HFB431" s="1420"/>
      <c r="HFC431" s="1420"/>
      <c r="HFD431" s="1420"/>
      <c r="HFE431" s="1420"/>
      <c r="HFF431" s="1420"/>
      <c r="HFG431" s="1420"/>
      <c r="HFH431" s="1420"/>
      <c r="HFI431" s="1420"/>
      <c r="HFJ431" s="1420"/>
      <c r="HFK431" s="1420"/>
      <c r="HFL431" s="1420"/>
      <c r="HFM431" s="1420"/>
      <c r="HFN431" s="1420"/>
      <c r="HFO431" s="1420"/>
      <c r="HFP431" s="1420"/>
      <c r="HFQ431" s="1420"/>
      <c r="HFR431" s="1420"/>
      <c r="HFS431" s="1420"/>
      <c r="HFT431" s="1420"/>
      <c r="HFU431" s="1420"/>
      <c r="HFV431" s="1420"/>
      <c r="HFW431" s="1420"/>
      <c r="HFX431" s="1420"/>
      <c r="HFY431" s="1420"/>
      <c r="HFZ431" s="1420"/>
      <c r="HGA431" s="1420"/>
      <c r="HGB431" s="1420"/>
      <c r="HGC431" s="1420"/>
      <c r="HGD431" s="1420"/>
      <c r="HGE431" s="1420"/>
      <c r="HGF431" s="1420"/>
      <c r="HGG431" s="1420"/>
      <c r="HGH431" s="1420"/>
      <c r="HGI431" s="1420"/>
      <c r="HGJ431" s="1420"/>
      <c r="HGK431" s="1420"/>
      <c r="HGL431" s="1420"/>
      <c r="HGM431" s="1420"/>
      <c r="HGN431" s="1420"/>
      <c r="HGO431" s="1420"/>
      <c r="HGP431" s="1420"/>
      <c r="HGQ431" s="1420"/>
      <c r="HGR431" s="1420"/>
      <c r="HGS431" s="1420"/>
      <c r="HGT431" s="1420"/>
      <c r="HGU431" s="1420"/>
      <c r="HGV431" s="1420"/>
      <c r="HGW431" s="1420"/>
      <c r="HGX431" s="1420"/>
      <c r="HGY431" s="1420"/>
      <c r="HGZ431" s="1420"/>
      <c r="HHA431" s="1420"/>
      <c r="HHB431" s="1420"/>
      <c r="HHC431" s="1420"/>
      <c r="HHD431" s="1420"/>
      <c r="HHE431" s="1420"/>
      <c r="HHF431" s="1420"/>
      <c r="HHG431" s="1420"/>
      <c r="HHH431" s="1420"/>
      <c r="HHI431" s="1420"/>
      <c r="HHJ431" s="1420"/>
      <c r="HHK431" s="1420"/>
      <c r="HHL431" s="1420"/>
      <c r="HHM431" s="1420"/>
      <c r="HHN431" s="1420"/>
      <c r="HHO431" s="1420"/>
      <c r="HHP431" s="1420"/>
      <c r="HHQ431" s="1420"/>
      <c r="HHR431" s="1420"/>
      <c r="HHS431" s="1420"/>
      <c r="HHT431" s="1420"/>
      <c r="HHU431" s="1420"/>
      <c r="HHV431" s="1420"/>
      <c r="HHW431" s="1420"/>
      <c r="HHX431" s="1420"/>
      <c r="HHY431" s="1420"/>
      <c r="HHZ431" s="1420"/>
      <c r="HIA431" s="1420"/>
      <c r="HIB431" s="1420"/>
      <c r="HIC431" s="1420"/>
      <c r="HID431" s="1420"/>
      <c r="HIE431" s="1420"/>
      <c r="HIF431" s="1420"/>
      <c r="HIG431" s="1420"/>
      <c r="HIH431" s="1420"/>
      <c r="HII431" s="1420"/>
      <c r="HIJ431" s="1420"/>
      <c r="HIK431" s="1420"/>
      <c r="HIL431" s="1420"/>
      <c r="HIM431" s="1420"/>
      <c r="HIN431" s="1420"/>
      <c r="HIO431" s="1420"/>
      <c r="HIP431" s="1420"/>
      <c r="HIQ431" s="1420"/>
      <c r="HIR431" s="1420"/>
      <c r="HIS431" s="1420"/>
      <c r="HIT431" s="1420"/>
      <c r="HIU431" s="1420"/>
      <c r="HIV431" s="1420"/>
      <c r="HIW431" s="1420"/>
      <c r="HIX431" s="1420"/>
      <c r="HIY431" s="1420"/>
      <c r="HIZ431" s="1420"/>
      <c r="HJA431" s="1420"/>
      <c r="HJB431" s="1420"/>
      <c r="HJC431" s="1420"/>
      <c r="HJD431" s="1420"/>
      <c r="HJE431" s="1420"/>
      <c r="HJF431" s="1420"/>
      <c r="HJG431" s="1420"/>
      <c r="HJH431" s="1420"/>
      <c r="HJI431" s="1420"/>
      <c r="HJJ431" s="1420"/>
      <c r="HJK431" s="1420"/>
      <c r="HJL431" s="1420"/>
      <c r="HJM431" s="1420"/>
      <c r="HJN431" s="1420"/>
      <c r="HJO431" s="1420"/>
      <c r="HJP431" s="1420"/>
      <c r="HJQ431" s="1420"/>
      <c r="HJR431" s="1420"/>
      <c r="HJS431" s="1420"/>
      <c r="HJT431" s="1420"/>
      <c r="HJU431" s="1420"/>
      <c r="HJV431" s="1420"/>
      <c r="HJW431" s="1420"/>
      <c r="HJX431" s="1420"/>
      <c r="HJY431" s="1420"/>
      <c r="HJZ431" s="1420"/>
      <c r="HKA431" s="1420"/>
      <c r="HKB431" s="1420"/>
      <c r="HKC431" s="1420"/>
      <c r="HKD431" s="1420"/>
      <c r="HKE431" s="1420"/>
      <c r="HKF431" s="1420"/>
      <c r="HKG431" s="1420"/>
      <c r="HKH431" s="1420"/>
      <c r="HKI431" s="1420"/>
      <c r="HKJ431" s="1420"/>
      <c r="HKK431" s="1420"/>
      <c r="HKL431" s="1420"/>
      <c r="HKM431" s="1420"/>
      <c r="HKN431" s="1420"/>
      <c r="HKO431" s="1420"/>
      <c r="HKP431" s="1420"/>
      <c r="HKQ431" s="1420"/>
      <c r="HKR431" s="1420"/>
      <c r="HKS431" s="1420"/>
      <c r="HKT431" s="1420"/>
      <c r="HKU431" s="1420"/>
      <c r="HKV431" s="1420"/>
      <c r="HKW431" s="1420"/>
      <c r="HKX431" s="1420"/>
      <c r="HKY431" s="1420"/>
      <c r="HKZ431" s="1420"/>
      <c r="HLA431" s="1420"/>
      <c r="HLB431" s="1420"/>
      <c r="HLC431" s="1420"/>
      <c r="HLD431" s="1420"/>
      <c r="HLE431" s="1420"/>
      <c r="HLF431" s="1420"/>
      <c r="HLG431" s="1420"/>
      <c r="HLH431" s="1420"/>
      <c r="HLI431" s="1420"/>
      <c r="HLJ431" s="1420"/>
      <c r="HLK431" s="1420"/>
      <c r="HLL431" s="1420"/>
      <c r="HLM431" s="1420"/>
      <c r="HLN431" s="1420"/>
      <c r="HLO431" s="1420"/>
      <c r="HLP431" s="1420"/>
      <c r="HLQ431" s="1420"/>
      <c r="HLR431" s="1420"/>
      <c r="HLS431" s="1420"/>
      <c r="HLT431" s="1420"/>
      <c r="HLU431" s="1420"/>
      <c r="HLV431" s="1420"/>
      <c r="HLW431" s="1420"/>
      <c r="HLX431" s="1420"/>
      <c r="HLY431" s="1420"/>
      <c r="HLZ431" s="1420"/>
      <c r="HMA431" s="1420"/>
      <c r="HMB431" s="1420"/>
      <c r="HMC431" s="1420"/>
      <c r="HMD431" s="1420"/>
      <c r="HME431" s="1420"/>
      <c r="HMF431" s="1420"/>
      <c r="HMG431" s="1420"/>
      <c r="HMH431" s="1420"/>
      <c r="HMI431" s="1420"/>
      <c r="HMJ431" s="1420"/>
      <c r="HMK431" s="1420"/>
      <c r="HML431" s="1420"/>
      <c r="HMM431" s="1420"/>
      <c r="HMN431" s="1420"/>
      <c r="HMO431" s="1420"/>
      <c r="HMP431" s="1420"/>
      <c r="HMQ431" s="1420"/>
      <c r="HMR431" s="1420"/>
      <c r="HMS431" s="1420"/>
      <c r="HMT431" s="1420"/>
      <c r="HMU431" s="1420"/>
      <c r="HMV431" s="1420"/>
      <c r="HMW431" s="1420"/>
      <c r="HMX431" s="1420"/>
      <c r="HMY431" s="1420"/>
      <c r="HMZ431" s="1420"/>
      <c r="HNA431" s="1420"/>
      <c r="HNB431" s="1420"/>
      <c r="HNC431" s="1420"/>
      <c r="HND431" s="1420"/>
      <c r="HNE431" s="1420"/>
      <c r="HNF431" s="1420"/>
      <c r="HNG431" s="1420"/>
      <c r="HNH431" s="1420"/>
      <c r="HNI431" s="1420"/>
      <c r="HNJ431" s="1420"/>
      <c r="HNK431" s="1420"/>
      <c r="HNL431" s="1420"/>
      <c r="HNM431" s="1420"/>
      <c r="HNN431" s="1420"/>
      <c r="HNO431" s="1420"/>
      <c r="HNP431" s="1420"/>
      <c r="HNQ431" s="1420"/>
      <c r="HNR431" s="1420"/>
      <c r="HNS431" s="1420"/>
      <c r="HNT431" s="1420"/>
      <c r="HNU431" s="1420"/>
      <c r="HNV431" s="1420"/>
      <c r="HNW431" s="1420"/>
      <c r="HNX431" s="1420"/>
      <c r="HNY431" s="1420"/>
      <c r="HNZ431" s="1420"/>
      <c r="HOA431" s="1420"/>
      <c r="HOB431" s="1420"/>
      <c r="HOC431" s="1420"/>
      <c r="HOD431" s="1420"/>
      <c r="HOE431" s="1420"/>
      <c r="HOF431" s="1420"/>
      <c r="HOG431" s="1420"/>
      <c r="HOH431" s="1420"/>
      <c r="HOI431" s="1420"/>
      <c r="HOJ431" s="1420"/>
      <c r="HOK431" s="1420"/>
      <c r="HOL431" s="1420"/>
      <c r="HOM431" s="1420"/>
      <c r="HON431" s="1420"/>
      <c r="HOO431" s="1420"/>
      <c r="HOP431" s="1420"/>
      <c r="HOQ431" s="1420"/>
      <c r="HOR431" s="1420"/>
      <c r="HOS431" s="1420"/>
      <c r="HOT431" s="1420"/>
      <c r="HOU431" s="1420"/>
      <c r="HOV431" s="1420"/>
      <c r="HOW431" s="1420"/>
      <c r="HOX431" s="1420"/>
      <c r="HOY431" s="1420"/>
      <c r="HOZ431" s="1420"/>
      <c r="HPA431" s="1420"/>
      <c r="HPB431" s="1420"/>
      <c r="HPC431" s="1420"/>
      <c r="HPD431" s="1420"/>
      <c r="HPE431" s="1420"/>
      <c r="HPF431" s="1420"/>
      <c r="HPG431" s="1420"/>
      <c r="HPH431" s="1420"/>
      <c r="HPI431" s="1420"/>
      <c r="HPJ431" s="1420"/>
      <c r="HPK431" s="1420"/>
      <c r="HPL431" s="1420"/>
      <c r="HPM431" s="1420"/>
      <c r="HPN431" s="1420"/>
      <c r="HPO431" s="1420"/>
      <c r="HPP431" s="1420"/>
      <c r="HPQ431" s="1420"/>
      <c r="HPR431" s="1420"/>
      <c r="HPS431" s="1420"/>
      <c r="HPT431" s="1420"/>
      <c r="HPU431" s="1420"/>
      <c r="HPV431" s="1420"/>
      <c r="HPW431" s="1420"/>
      <c r="HPX431" s="1420"/>
      <c r="HPY431" s="1420"/>
      <c r="HPZ431" s="1420"/>
      <c r="HQA431" s="1420"/>
      <c r="HQB431" s="1420"/>
      <c r="HQC431" s="1420"/>
      <c r="HQD431" s="1420"/>
      <c r="HQE431" s="1420"/>
      <c r="HQF431" s="1420"/>
      <c r="HQG431" s="1420"/>
      <c r="HQH431" s="1420"/>
      <c r="HQI431" s="1420"/>
      <c r="HQJ431" s="1420"/>
      <c r="HQK431" s="1420"/>
      <c r="HQL431" s="1420"/>
      <c r="HQM431" s="1420"/>
      <c r="HQN431" s="1420"/>
      <c r="HQO431" s="1420"/>
      <c r="HQP431" s="1420"/>
      <c r="HQQ431" s="1420"/>
      <c r="HQR431" s="1420"/>
      <c r="HQS431" s="1420"/>
      <c r="HQT431" s="1420"/>
      <c r="HQU431" s="1420"/>
      <c r="HQV431" s="1420"/>
      <c r="HQW431" s="1420"/>
      <c r="HQX431" s="1420"/>
      <c r="HQY431" s="1420"/>
      <c r="HQZ431" s="1420"/>
      <c r="HRA431" s="1420"/>
      <c r="HRB431" s="1420"/>
      <c r="HRC431" s="1420"/>
      <c r="HRD431" s="1420"/>
      <c r="HRE431" s="1420"/>
      <c r="HRF431" s="1420"/>
      <c r="HRG431" s="1420"/>
      <c r="HRH431" s="1420"/>
      <c r="HRI431" s="1420"/>
      <c r="HRJ431" s="1420"/>
      <c r="HRK431" s="1420"/>
      <c r="HRL431" s="1420"/>
      <c r="HRM431" s="1420"/>
      <c r="HRN431" s="1420"/>
      <c r="HRO431" s="1420"/>
      <c r="HRP431" s="1420"/>
      <c r="HRQ431" s="1420"/>
      <c r="HRR431" s="1420"/>
      <c r="HRS431" s="1420"/>
      <c r="HRT431" s="1420"/>
      <c r="HRU431" s="1420"/>
      <c r="HRV431" s="1420"/>
      <c r="HRW431" s="1420"/>
      <c r="HRX431" s="1420"/>
      <c r="HRY431" s="1420"/>
      <c r="HRZ431" s="1420"/>
      <c r="HSA431" s="1420"/>
      <c r="HSB431" s="1420"/>
      <c r="HSC431" s="1420"/>
      <c r="HSD431" s="1420"/>
      <c r="HSE431" s="1420"/>
      <c r="HSF431" s="1420"/>
      <c r="HSG431" s="1420"/>
      <c r="HSH431" s="1420"/>
      <c r="HSI431" s="1420"/>
      <c r="HSJ431" s="1420"/>
      <c r="HSK431" s="1420"/>
      <c r="HSL431" s="1420"/>
      <c r="HSM431" s="1420"/>
      <c r="HSN431" s="1420"/>
      <c r="HSO431" s="1420"/>
      <c r="HSP431" s="1420"/>
      <c r="HSQ431" s="1420"/>
      <c r="HSR431" s="1420"/>
      <c r="HSS431" s="1420"/>
      <c r="HST431" s="1420"/>
      <c r="HSU431" s="1420"/>
      <c r="HSV431" s="1420"/>
      <c r="HSW431" s="1420"/>
      <c r="HSX431" s="1420"/>
      <c r="HSY431" s="1420"/>
      <c r="HSZ431" s="1420"/>
      <c r="HTA431" s="1420"/>
      <c r="HTB431" s="1420"/>
      <c r="HTC431" s="1420"/>
      <c r="HTD431" s="1420"/>
      <c r="HTE431" s="1420"/>
      <c r="HTF431" s="1420"/>
      <c r="HTG431" s="1420"/>
      <c r="HTH431" s="1420"/>
      <c r="HTI431" s="1420"/>
      <c r="HTJ431" s="1420"/>
      <c r="HTK431" s="1420"/>
      <c r="HTL431" s="1420"/>
      <c r="HTM431" s="1420"/>
      <c r="HTN431" s="1420"/>
      <c r="HTO431" s="1420"/>
      <c r="HTP431" s="1420"/>
      <c r="HTQ431" s="1420"/>
      <c r="HTR431" s="1420"/>
      <c r="HTS431" s="1420"/>
      <c r="HTT431" s="1420"/>
      <c r="HTU431" s="1420"/>
      <c r="HTV431" s="1420"/>
      <c r="HTW431" s="1420"/>
      <c r="HTX431" s="1420"/>
      <c r="HTY431" s="1420"/>
      <c r="HTZ431" s="1420"/>
      <c r="HUA431" s="1420"/>
      <c r="HUB431" s="1420"/>
      <c r="HUC431" s="1420"/>
      <c r="HUD431" s="1420"/>
      <c r="HUE431" s="1420"/>
      <c r="HUF431" s="1420"/>
      <c r="HUG431" s="1420"/>
      <c r="HUH431" s="1420"/>
      <c r="HUI431" s="1420"/>
      <c r="HUJ431" s="1420"/>
      <c r="HUK431" s="1420"/>
      <c r="HUL431" s="1420"/>
      <c r="HUM431" s="1420"/>
      <c r="HUN431" s="1420"/>
      <c r="HUO431" s="1420"/>
      <c r="HUP431" s="1420"/>
      <c r="HUQ431" s="1420"/>
      <c r="HUR431" s="1420"/>
      <c r="HUS431" s="1420"/>
      <c r="HUT431" s="1420"/>
      <c r="HUU431" s="1420"/>
      <c r="HUV431" s="1420"/>
      <c r="HUW431" s="1420"/>
      <c r="HUX431" s="1420"/>
      <c r="HUY431" s="1420"/>
      <c r="HUZ431" s="1420"/>
      <c r="HVA431" s="1420"/>
      <c r="HVB431" s="1420"/>
      <c r="HVC431" s="1420"/>
      <c r="HVD431" s="1420"/>
      <c r="HVE431" s="1420"/>
      <c r="HVF431" s="1420"/>
      <c r="HVG431" s="1420"/>
      <c r="HVH431" s="1420"/>
      <c r="HVI431" s="1420"/>
      <c r="HVJ431" s="1420"/>
      <c r="HVK431" s="1420"/>
      <c r="HVL431" s="1420"/>
      <c r="HVM431" s="1420"/>
      <c r="HVN431" s="1420"/>
      <c r="HVO431" s="1420"/>
      <c r="HVP431" s="1420"/>
      <c r="HVQ431" s="1420"/>
      <c r="HVR431" s="1420"/>
      <c r="HVS431" s="1420"/>
      <c r="HVT431" s="1420"/>
      <c r="HVU431" s="1420"/>
      <c r="HVV431" s="1420"/>
      <c r="HVW431" s="1420"/>
      <c r="HVX431" s="1420"/>
      <c r="HVY431" s="1420"/>
      <c r="HVZ431" s="1420"/>
      <c r="HWA431" s="1420"/>
      <c r="HWB431" s="1420"/>
      <c r="HWC431" s="1420"/>
      <c r="HWD431" s="1420"/>
      <c r="HWE431" s="1420"/>
      <c r="HWF431" s="1420"/>
      <c r="HWG431" s="1420"/>
      <c r="HWH431" s="1420"/>
      <c r="HWI431" s="1420"/>
      <c r="HWJ431" s="1420"/>
      <c r="HWK431" s="1420"/>
      <c r="HWL431" s="1420"/>
      <c r="HWM431" s="1420"/>
      <c r="HWN431" s="1420"/>
      <c r="HWO431" s="1420"/>
      <c r="HWP431" s="1420"/>
      <c r="HWQ431" s="1420"/>
      <c r="HWR431" s="1420"/>
      <c r="HWS431" s="1420"/>
      <c r="HWT431" s="1420"/>
      <c r="HWU431" s="1420"/>
      <c r="HWV431" s="1420"/>
      <c r="HWW431" s="1420"/>
      <c r="HWX431" s="1420"/>
      <c r="HWY431" s="1420"/>
      <c r="HWZ431" s="1420"/>
      <c r="HXA431" s="1420"/>
      <c r="HXB431" s="1420"/>
      <c r="HXC431" s="1420"/>
      <c r="HXD431" s="1420"/>
      <c r="HXE431" s="1420"/>
      <c r="HXF431" s="1420"/>
      <c r="HXG431" s="1420"/>
      <c r="HXH431" s="1420"/>
      <c r="HXI431" s="1420"/>
      <c r="HXJ431" s="1420"/>
      <c r="HXK431" s="1420"/>
      <c r="HXL431" s="1420"/>
      <c r="HXM431" s="1420"/>
      <c r="HXN431" s="1420"/>
      <c r="HXO431" s="1420"/>
      <c r="HXP431" s="1420"/>
      <c r="HXQ431" s="1420"/>
      <c r="HXR431" s="1420"/>
      <c r="HXS431" s="1420"/>
      <c r="HXT431" s="1420"/>
      <c r="HXU431" s="1420"/>
      <c r="HXV431" s="1420"/>
      <c r="HXW431" s="1420"/>
      <c r="HXX431" s="1420"/>
      <c r="HXY431" s="1420"/>
      <c r="HXZ431" s="1420"/>
      <c r="HYA431" s="1420"/>
      <c r="HYB431" s="1420"/>
      <c r="HYC431" s="1420"/>
      <c r="HYD431" s="1420"/>
      <c r="HYE431" s="1420"/>
      <c r="HYF431" s="1420"/>
      <c r="HYG431" s="1420"/>
      <c r="HYH431" s="1420"/>
      <c r="HYI431" s="1420"/>
      <c r="HYJ431" s="1420"/>
      <c r="HYK431" s="1420"/>
      <c r="HYL431" s="1420"/>
      <c r="HYM431" s="1420"/>
      <c r="HYN431" s="1420"/>
      <c r="HYO431" s="1420"/>
      <c r="HYP431" s="1420"/>
      <c r="HYQ431" s="1420"/>
      <c r="HYR431" s="1420"/>
      <c r="HYS431" s="1420"/>
      <c r="HYT431" s="1420"/>
      <c r="HYU431" s="1420"/>
      <c r="HYV431" s="1420"/>
      <c r="HYW431" s="1420"/>
      <c r="HYX431" s="1420"/>
      <c r="HYY431" s="1420"/>
      <c r="HYZ431" s="1420"/>
      <c r="HZA431" s="1420"/>
      <c r="HZB431" s="1420"/>
      <c r="HZC431" s="1420"/>
      <c r="HZD431" s="1420"/>
      <c r="HZE431" s="1420"/>
      <c r="HZF431" s="1420"/>
      <c r="HZG431" s="1420"/>
      <c r="HZH431" s="1420"/>
      <c r="HZI431" s="1420"/>
      <c r="HZJ431" s="1420"/>
      <c r="HZK431" s="1420"/>
      <c r="HZL431" s="1420"/>
      <c r="HZM431" s="1420"/>
      <c r="HZN431" s="1420"/>
      <c r="HZO431" s="1420"/>
      <c r="HZP431" s="1420"/>
      <c r="HZQ431" s="1420"/>
      <c r="HZR431" s="1420"/>
      <c r="HZS431" s="1420"/>
      <c r="HZT431" s="1420"/>
      <c r="HZU431" s="1420"/>
      <c r="HZV431" s="1420"/>
      <c r="HZW431" s="1420"/>
      <c r="HZX431" s="1420"/>
      <c r="HZY431" s="1420"/>
      <c r="HZZ431" s="1420"/>
      <c r="IAA431" s="1420"/>
      <c r="IAB431" s="1420"/>
      <c r="IAC431" s="1420"/>
      <c r="IAD431" s="1420"/>
      <c r="IAE431" s="1420"/>
      <c r="IAF431" s="1420"/>
      <c r="IAG431" s="1420"/>
      <c r="IAH431" s="1420"/>
      <c r="IAI431" s="1420"/>
      <c r="IAJ431" s="1420"/>
      <c r="IAK431" s="1420"/>
      <c r="IAL431" s="1420"/>
      <c r="IAM431" s="1420"/>
      <c r="IAN431" s="1420"/>
      <c r="IAO431" s="1420"/>
      <c r="IAP431" s="1420"/>
      <c r="IAQ431" s="1420"/>
      <c r="IAR431" s="1420"/>
      <c r="IAS431" s="1420"/>
      <c r="IAT431" s="1420"/>
      <c r="IAU431" s="1420"/>
      <c r="IAV431" s="1420"/>
      <c r="IAW431" s="1420"/>
      <c r="IAX431" s="1420"/>
      <c r="IAY431" s="1420"/>
      <c r="IAZ431" s="1420"/>
      <c r="IBA431" s="1420"/>
      <c r="IBB431" s="1420"/>
      <c r="IBC431" s="1420"/>
      <c r="IBD431" s="1420"/>
      <c r="IBE431" s="1420"/>
      <c r="IBF431" s="1420"/>
      <c r="IBG431" s="1420"/>
      <c r="IBH431" s="1420"/>
      <c r="IBI431" s="1420"/>
      <c r="IBJ431" s="1420"/>
      <c r="IBK431" s="1420"/>
      <c r="IBL431" s="1420"/>
      <c r="IBM431" s="1420"/>
      <c r="IBN431" s="1420"/>
      <c r="IBO431" s="1420"/>
      <c r="IBP431" s="1420"/>
      <c r="IBQ431" s="1420"/>
      <c r="IBR431" s="1420"/>
      <c r="IBS431" s="1420"/>
      <c r="IBT431" s="1420"/>
      <c r="IBU431" s="1420"/>
      <c r="IBV431" s="1420"/>
      <c r="IBW431" s="1420"/>
      <c r="IBX431" s="1420"/>
      <c r="IBY431" s="1420"/>
      <c r="IBZ431" s="1420"/>
      <c r="ICA431" s="1420"/>
      <c r="ICB431" s="1420"/>
      <c r="ICC431" s="1420"/>
      <c r="ICD431" s="1420"/>
      <c r="ICE431" s="1420"/>
      <c r="ICF431" s="1420"/>
      <c r="ICG431" s="1420"/>
      <c r="ICH431" s="1420"/>
      <c r="ICI431" s="1420"/>
      <c r="ICJ431" s="1420"/>
      <c r="ICK431" s="1420"/>
      <c r="ICL431" s="1420"/>
      <c r="ICM431" s="1420"/>
      <c r="ICN431" s="1420"/>
      <c r="ICO431" s="1420"/>
      <c r="ICP431" s="1420"/>
      <c r="ICQ431" s="1420"/>
      <c r="ICR431" s="1420"/>
      <c r="ICS431" s="1420"/>
      <c r="ICT431" s="1420"/>
      <c r="ICU431" s="1420"/>
      <c r="ICV431" s="1420"/>
      <c r="ICW431" s="1420"/>
      <c r="ICX431" s="1420"/>
      <c r="ICY431" s="1420"/>
      <c r="ICZ431" s="1420"/>
      <c r="IDA431" s="1420"/>
      <c r="IDB431" s="1420"/>
      <c r="IDC431" s="1420"/>
      <c r="IDD431" s="1420"/>
      <c r="IDE431" s="1420"/>
      <c r="IDF431" s="1420"/>
      <c r="IDG431" s="1420"/>
      <c r="IDH431" s="1420"/>
      <c r="IDI431" s="1420"/>
      <c r="IDJ431" s="1420"/>
      <c r="IDK431" s="1420"/>
      <c r="IDL431" s="1420"/>
      <c r="IDM431" s="1420"/>
      <c r="IDN431" s="1420"/>
      <c r="IDO431" s="1420"/>
      <c r="IDP431" s="1420"/>
      <c r="IDQ431" s="1420"/>
      <c r="IDR431" s="1420"/>
      <c r="IDS431" s="1420"/>
      <c r="IDT431" s="1420"/>
      <c r="IDU431" s="1420"/>
      <c r="IDV431" s="1420"/>
      <c r="IDW431" s="1420"/>
      <c r="IDX431" s="1420"/>
      <c r="IDY431" s="1420"/>
      <c r="IDZ431" s="1420"/>
      <c r="IEA431" s="1420"/>
      <c r="IEB431" s="1420"/>
      <c r="IEC431" s="1420"/>
      <c r="IED431" s="1420"/>
      <c r="IEE431" s="1420"/>
      <c r="IEF431" s="1420"/>
      <c r="IEG431" s="1420"/>
      <c r="IEH431" s="1420"/>
      <c r="IEI431" s="1420"/>
      <c r="IEJ431" s="1420"/>
      <c r="IEK431" s="1420"/>
      <c r="IEL431" s="1420"/>
      <c r="IEM431" s="1420"/>
      <c r="IEN431" s="1420"/>
      <c r="IEO431" s="1420"/>
      <c r="IEP431" s="1420"/>
      <c r="IEQ431" s="1420"/>
      <c r="IER431" s="1420"/>
      <c r="IES431" s="1420"/>
      <c r="IET431" s="1420"/>
      <c r="IEU431" s="1420"/>
      <c r="IEV431" s="1420"/>
      <c r="IEW431" s="1420"/>
      <c r="IEX431" s="1420"/>
      <c r="IEY431" s="1420"/>
      <c r="IEZ431" s="1420"/>
      <c r="IFA431" s="1420"/>
      <c r="IFB431" s="1420"/>
      <c r="IFC431" s="1420"/>
      <c r="IFD431" s="1420"/>
      <c r="IFE431" s="1420"/>
      <c r="IFF431" s="1420"/>
      <c r="IFG431" s="1420"/>
      <c r="IFH431" s="1420"/>
      <c r="IFI431" s="1420"/>
      <c r="IFJ431" s="1420"/>
      <c r="IFK431" s="1420"/>
      <c r="IFL431" s="1420"/>
      <c r="IFM431" s="1420"/>
      <c r="IFN431" s="1420"/>
      <c r="IFO431" s="1420"/>
      <c r="IFP431" s="1420"/>
      <c r="IFQ431" s="1420"/>
      <c r="IFR431" s="1420"/>
      <c r="IFS431" s="1420"/>
      <c r="IFT431" s="1420"/>
      <c r="IFU431" s="1420"/>
      <c r="IFV431" s="1420"/>
      <c r="IFW431" s="1420"/>
      <c r="IFX431" s="1420"/>
      <c r="IFY431" s="1420"/>
      <c r="IFZ431" s="1420"/>
      <c r="IGA431" s="1420"/>
      <c r="IGB431" s="1420"/>
      <c r="IGC431" s="1420"/>
      <c r="IGD431" s="1420"/>
      <c r="IGE431" s="1420"/>
      <c r="IGF431" s="1420"/>
      <c r="IGG431" s="1420"/>
      <c r="IGH431" s="1420"/>
      <c r="IGI431" s="1420"/>
      <c r="IGJ431" s="1420"/>
      <c r="IGK431" s="1420"/>
      <c r="IGL431" s="1420"/>
      <c r="IGM431" s="1420"/>
      <c r="IGN431" s="1420"/>
      <c r="IGO431" s="1420"/>
      <c r="IGP431" s="1420"/>
      <c r="IGQ431" s="1420"/>
      <c r="IGR431" s="1420"/>
      <c r="IGS431" s="1420"/>
      <c r="IGT431" s="1420"/>
      <c r="IGU431" s="1420"/>
      <c r="IGV431" s="1420"/>
      <c r="IGW431" s="1420"/>
      <c r="IGX431" s="1420"/>
      <c r="IGY431" s="1420"/>
      <c r="IGZ431" s="1420"/>
      <c r="IHA431" s="1420"/>
      <c r="IHB431" s="1420"/>
      <c r="IHC431" s="1420"/>
      <c r="IHD431" s="1420"/>
      <c r="IHE431" s="1420"/>
      <c r="IHF431" s="1420"/>
      <c r="IHG431" s="1420"/>
      <c r="IHH431" s="1420"/>
      <c r="IHI431" s="1420"/>
      <c r="IHJ431" s="1420"/>
      <c r="IHK431" s="1420"/>
      <c r="IHL431" s="1420"/>
      <c r="IHM431" s="1420"/>
      <c r="IHN431" s="1420"/>
      <c r="IHO431" s="1420"/>
      <c r="IHP431" s="1420"/>
      <c r="IHQ431" s="1420"/>
      <c r="IHR431" s="1420"/>
      <c r="IHS431" s="1420"/>
      <c r="IHT431" s="1420"/>
      <c r="IHU431" s="1420"/>
      <c r="IHV431" s="1420"/>
      <c r="IHW431" s="1420"/>
      <c r="IHX431" s="1420"/>
      <c r="IHY431" s="1420"/>
      <c r="IHZ431" s="1420"/>
      <c r="IIA431" s="1420"/>
      <c r="IIB431" s="1420"/>
      <c r="IIC431" s="1420"/>
      <c r="IID431" s="1420"/>
      <c r="IIE431" s="1420"/>
      <c r="IIF431" s="1420"/>
      <c r="IIG431" s="1420"/>
      <c r="IIH431" s="1420"/>
      <c r="III431" s="1420"/>
      <c r="IIJ431" s="1420"/>
      <c r="IIK431" s="1420"/>
      <c r="IIL431" s="1420"/>
      <c r="IIM431" s="1420"/>
      <c r="IIN431" s="1420"/>
      <c r="IIO431" s="1420"/>
      <c r="IIP431" s="1420"/>
      <c r="IIQ431" s="1420"/>
      <c r="IIR431" s="1420"/>
      <c r="IIS431" s="1420"/>
      <c r="IIT431" s="1420"/>
      <c r="IIU431" s="1420"/>
      <c r="IIV431" s="1420"/>
      <c r="IIW431" s="1420"/>
      <c r="IIX431" s="1420"/>
      <c r="IIY431" s="1420"/>
      <c r="IIZ431" s="1420"/>
      <c r="IJA431" s="1420"/>
      <c r="IJB431" s="1420"/>
      <c r="IJC431" s="1420"/>
      <c r="IJD431" s="1420"/>
      <c r="IJE431" s="1420"/>
      <c r="IJF431" s="1420"/>
      <c r="IJG431" s="1420"/>
      <c r="IJH431" s="1420"/>
      <c r="IJI431" s="1420"/>
      <c r="IJJ431" s="1420"/>
      <c r="IJK431" s="1420"/>
      <c r="IJL431" s="1420"/>
      <c r="IJM431" s="1420"/>
      <c r="IJN431" s="1420"/>
      <c r="IJO431" s="1420"/>
      <c r="IJP431" s="1420"/>
      <c r="IJQ431" s="1420"/>
      <c r="IJR431" s="1420"/>
      <c r="IJS431" s="1420"/>
      <c r="IJT431" s="1420"/>
      <c r="IJU431" s="1420"/>
      <c r="IJV431" s="1420"/>
      <c r="IJW431" s="1420"/>
      <c r="IJX431" s="1420"/>
      <c r="IJY431" s="1420"/>
      <c r="IJZ431" s="1420"/>
      <c r="IKA431" s="1420"/>
      <c r="IKB431" s="1420"/>
      <c r="IKC431" s="1420"/>
      <c r="IKD431" s="1420"/>
      <c r="IKE431" s="1420"/>
      <c r="IKF431" s="1420"/>
      <c r="IKG431" s="1420"/>
      <c r="IKH431" s="1420"/>
      <c r="IKI431" s="1420"/>
      <c r="IKJ431" s="1420"/>
      <c r="IKK431" s="1420"/>
      <c r="IKL431" s="1420"/>
      <c r="IKM431" s="1420"/>
      <c r="IKN431" s="1420"/>
      <c r="IKO431" s="1420"/>
      <c r="IKP431" s="1420"/>
      <c r="IKQ431" s="1420"/>
      <c r="IKR431" s="1420"/>
      <c r="IKS431" s="1420"/>
      <c r="IKT431" s="1420"/>
      <c r="IKU431" s="1420"/>
      <c r="IKV431" s="1420"/>
      <c r="IKW431" s="1420"/>
      <c r="IKX431" s="1420"/>
      <c r="IKY431" s="1420"/>
      <c r="IKZ431" s="1420"/>
      <c r="ILA431" s="1420"/>
      <c r="ILB431" s="1420"/>
      <c r="ILC431" s="1420"/>
      <c r="ILD431" s="1420"/>
      <c r="ILE431" s="1420"/>
      <c r="ILF431" s="1420"/>
      <c r="ILG431" s="1420"/>
      <c r="ILH431" s="1420"/>
      <c r="ILI431" s="1420"/>
      <c r="ILJ431" s="1420"/>
      <c r="ILK431" s="1420"/>
      <c r="ILL431" s="1420"/>
      <c r="ILM431" s="1420"/>
      <c r="ILN431" s="1420"/>
      <c r="ILO431" s="1420"/>
      <c r="ILP431" s="1420"/>
      <c r="ILQ431" s="1420"/>
      <c r="ILR431" s="1420"/>
      <c r="ILS431" s="1420"/>
      <c r="ILT431" s="1420"/>
      <c r="ILU431" s="1420"/>
      <c r="ILV431" s="1420"/>
      <c r="ILW431" s="1420"/>
      <c r="ILX431" s="1420"/>
      <c r="ILY431" s="1420"/>
      <c r="ILZ431" s="1420"/>
      <c r="IMA431" s="1420"/>
      <c r="IMB431" s="1420"/>
      <c r="IMC431" s="1420"/>
      <c r="IMD431" s="1420"/>
      <c r="IME431" s="1420"/>
      <c r="IMF431" s="1420"/>
      <c r="IMG431" s="1420"/>
      <c r="IMH431" s="1420"/>
      <c r="IMI431" s="1420"/>
      <c r="IMJ431" s="1420"/>
      <c r="IMK431" s="1420"/>
      <c r="IML431" s="1420"/>
      <c r="IMM431" s="1420"/>
      <c r="IMN431" s="1420"/>
      <c r="IMO431" s="1420"/>
      <c r="IMP431" s="1420"/>
      <c r="IMQ431" s="1420"/>
      <c r="IMR431" s="1420"/>
      <c r="IMS431" s="1420"/>
      <c r="IMT431" s="1420"/>
      <c r="IMU431" s="1420"/>
      <c r="IMV431" s="1420"/>
      <c r="IMW431" s="1420"/>
      <c r="IMX431" s="1420"/>
      <c r="IMY431" s="1420"/>
      <c r="IMZ431" s="1420"/>
      <c r="INA431" s="1420"/>
      <c r="INB431" s="1420"/>
      <c r="INC431" s="1420"/>
      <c r="IND431" s="1420"/>
      <c r="INE431" s="1420"/>
      <c r="INF431" s="1420"/>
      <c r="ING431" s="1420"/>
      <c r="INH431" s="1420"/>
      <c r="INI431" s="1420"/>
      <c r="INJ431" s="1420"/>
      <c r="INK431" s="1420"/>
      <c r="INL431" s="1420"/>
      <c r="INM431" s="1420"/>
      <c r="INN431" s="1420"/>
      <c r="INO431" s="1420"/>
      <c r="INP431" s="1420"/>
      <c r="INQ431" s="1420"/>
      <c r="INR431" s="1420"/>
      <c r="INS431" s="1420"/>
      <c r="INT431" s="1420"/>
      <c r="INU431" s="1420"/>
      <c r="INV431" s="1420"/>
      <c r="INW431" s="1420"/>
      <c r="INX431" s="1420"/>
      <c r="INY431" s="1420"/>
      <c r="INZ431" s="1420"/>
      <c r="IOA431" s="1420"/>
      <c r="IOB431" s="1420"/>
      <c r="IOC431" s="1420"/>
      <c r="IOD431" s="1420"/>
      <c r="IOE431" s="1420"/>
      <c r="IOF431" s="1420"/>
      <c r="IOG431" s="1420"/>
      <c r="IOH431" s="1420"/>
      <c r="IOI431" s="1420"/>
      <c r="IOJ431" s="1420"/>
      <c r="IOK431" s="1420"/>
      <c r="IOL431" s="1420"/>
      <c r="IOM431" s="1420"/>
      <c r="ION431" s="1420"/>
      <c r="IOO431" s="1420"/>
      <c r="IOP431" s="1420"/>
      <c r="IOQ431" s="1420"/>
      <c r="IOR431" s="1420"/>
      <c r="IOS431" s="1420"/>
      <c r="IOT431" s="1420"/>
      <c r="IOU431" s="1420"/>
      <c r="IOV431" s="1420"/>
      <c r="IOW431" s="1420"/>
      <c r="IOX431" s="1420"/>
      <c r="IOY431" s="1420"/>
      <c r="IOZ431" s="1420"/>
      <c r="IPA431" s="1420"/>
      <c r="IPB431" s="1420"/>
      <c r="IPC431" s="1420"/>
      <c r="IPD431" s="1420"/>
      <c r="IPE431" s="1420"/>
      <c r="IPF431" s="1420"/>
      <c r="IPG431" s="1420"/>
      <c r="IPH431" s="1420"/>
      <c r="IPI431" s="1420"/>
      <c r="IPJ431" s="1420"/>
      <c r="IPK431" s="1420"/>
      <c r="IPL431" s="1420"/>
      <c r="IPM431" s="1420"/>
      <c r="IPN431" s="1420"/>
      <c r="IPO431" s="1420"/>
      <c r="IPP431" s="1420"/>
      <c r="IPQ431" s="1420"/>
      <c r="IPR431" s="1420"/>
      <c r="IPS431" s="1420"/>
      <c r="IPT431" s="1420"/>
      <c r="IPU431" s="1420"/>
      <c r="IPV431" s="1420"/>
      <c r="IPW431" s="1420"/>
      <c r="IPX431" s="1420"/>
      <c r="IPY431" s="1420"/>
      <c r="IPZ431" s="1420"/>
      <c r="IQA431" s="1420"/>
      <c r="IQB431" s="1420"/>
      <c r="IQC431" s="1420"/>
      <c r="IQD431" s="1420"/>
      <c r="IQE431" s="1420"/>
      <c r="IQF431" s="1420"/>
      <c r="IQG431" s="1420"/>
      <c r="IQH431" s="1420"/>
      <c r="IQI431" s="1420"/>
      <c r="IQJ431" s="1420"/>
      <c r="IQK431" s="1420"/>
      <c r="IQL431" s="1420"/>
      <c r="IQM431" s="1420"/>
      <c r="IQN431" s="1420"/>
      <c r="IQO431" s="1420"/>
      <c r="IQP431" s="1420"/>
      <c r="IQQ431" s="1420"/>
      <c r="IQR431" s="1420"/>
      <c r="IQS431" s="1420"/>
      <c r="IQT431" s="1420"/>
      <c r="IQU431" s="1420"/>
      <c r="IQV431" s="1420"/>
      <c r="IQW431" s="1420"/>
      <c r="IQX431" s="1420"/>
      <c r="IQY431" s="1420"/>
      <c r="IQZ431" s="1420"/>
      <c r="IRA431" s="1420"/>
      <c r="IRB431" s="1420"/>
      <c r="IRC431" s="1420"/>
      <c r="IRD431" s="1420"/>
      <c r="IRE431" s="1420"/>
      <c r="IRF431" s="1420"/>
      <c r="IRG431" s="1420"/>
      <c r="IRH431" s="1420"/>
      <c r="IRI431" s="1420"/>
      <c r="IRJ431" s="1420"/>
      <c r="IRK431" s="1420"/>
      <c r="IRL431" s="1420"/>
      <c r="IRM431" s="1420"/>
      <c r="IRN431" s="1420"/>
      <c r="IRO431" s="1420"/>
      <c r="IRP431" s="1420"/>
      <c r="IRQ431" s="1420"/>
      <c r="IRR431" s="1420"/>
      <c r="IRS431" s="1420"/>
      <c r="IRT431" s="1420"/>
      <c r="IRU431" s="1420"/>
      <c r="IRV431" s="1420"/>
      <c r="IRW431" s="1420"/>
      <c r="IRX431" s="1420"/>
      <c r="IRY431" s="1420"/>
      <c r="IRZ431" s="1420"/>
      <c r="ISA431" s="1420"/>
      <c r="ISB431" s="1420"/>
      <c r="ISC431" s="1420"/>
      <c r="ISD431" s="1420"/>
      <c r="ISE431" s="1420"/>
      <c r="ISF431" s="1420"/>
      <c r="ISG431" s="1420"/>
      <c r="ISH431" s="1420"/>
      <c r="ISI431" s="1420"/>
      <c r="ISJ431" s="1420"/>
      <c r="ISK431" s="1420"/>
      <c r="ISL431" s="1420"/>
      <c r="ISM431" s="1420"/>
      <c r="ISN431" s="1420"/>
      <c r="ISO431" s="1420"/>
      <c r="ISP431" s="1420"/>
      <c r="ISQ431" s="1420"/>
      <c r="ISR431" s="1420"/>
      <c r="ISS431" s="1420"/>
      <c r="IST431" s="1420"/>
      <c r="ISU431" s="1420"/>
      <c r="ISV431" s="1420"/>
      <c r="ISW431" s="1420"/>
      <c r="ISX431" s="1420"/>
      <c r="ISY431" s="1420"/>
      <c r="ISZ431" s="1420"/>
      <c r="ITA431" s="1420"/>
      <c r="ITB431" s="1420"/>
      <c r="ITC431" s="1420"/>
      <c r="ITD431" s="1420"/>
      <c r="ITE431" s="1420"/>
      <c r="ITF431" s="1420"/>
      <c r="ITG431" s="1420"/>
      <c r="ITH431" s="1420"/>
      <c r="ITI431" s="1420"/>
      <c r="ITJ431" s="1420"/>
      <c r="ITK431" s="1420"/>
      <c r="ITL431" s="1420"/>
      <c r="ITM431" s="1420"/>
      <c r="ITN431" s="1420"/>
      <c r="ITO431" s="1420"/>
      <c r="ITP431" s="1420"/>
      <c r="ITQ431" s="1420"/>
      <c r="ITR431" s="1420"/>
      <c r="ITS431" s="1420"/>
      <c r="ITT431" s="1420"/>
      <c r="ITU431" s="1420"/>
      <c r="ITV431" s="1420"/>
      <c r="ITW431" s="1420"/>
      <c r="ITX431" s="1420"/>
      <c r="ITY431" s="1420"/>
      <c r="ITZ431" s="1420"/>
      <c r="IUA431" s="1420"/>
      <c r="IUB431" s="1420"/>
      <c r="IUC431" s="1420"/>
      <c r="IUD431" s="1420"/>
      <c r="IUE431" s="1420"/>
      <c r="IUF431" s="1420"/>
      <c r="IUG431" s="1420"/>
      <c r="IUH431" s="1420"/>
      <c r="IUI431" s="1420"/>
      <c r="IUJ431" s="1420"/>
      <c r="IUK431" s="1420"/>
      <c r="IUL431" s="1420"/>
      <c r="IUM431" s="1420"/>
      <c r="IUN431" s="1420"/>
      <c r="IUO431" s="1420"/>
      <c r="IUP431" s="1420"/>
      <c r="IUQ431" s="1420"/>
      <c r="IUR431" s="1420"/>
      <c r="IUS431" s="1420"/>
      <c r="IUT431" s="1420"/>
      <c r="IUU431" s="1420"/>
      <c r="IUV431" s="1420"/>
      <c r="IUW431" s="1420"/>
      <c r="IUX431" s="1420"/>
      <c r="IUY431" s="1420"/>
      <c r="IUZ431" s="1420"/>
      <c r="IVA431" s="1420"/>
      <c r="IVB431" s="1420"/>
      <c r="IVC431" s="1420"/>
      <c r="IVD431" s="1420"/>
      <c r="IVE431" s="1420"/>
      <c r="IVF431" s="1420"/>
      <c r="IVG431" s="1420"/>
      <c r="IVH431" s="1420"/>
      <c r="IVI431" s="1420"/>
      <c r="IVJ431" s="1420"/>
      <c r="IVK431" s="1420"/>
      <c r="IVL431" s="1420"/>
      <c r="IVM431" s="1420"/>
      <c r="IVN431" s="1420"/>
      <c r="IVO431" s="1420"/>
      <c r="IVP431" s="1420"/>
      <c r="IVQ431" s="1420"/>
      <c r="IVR431" s="1420"/>
      <c r="IVS431" s="1420"/>
      <c r="IVT431" s="1420"/>
      <c r="IVU431" s="1420"/>
      <c r="IVV431" s="1420"/>
      <c r="IVW431" s="1420"/>
      <c r="IVX431" s="1420"/>
      <c r="IVY431" s="1420"/>
      <c r="IVZ431" s="1420"/>
      <c r="IWA431" s="1420"/>
      <c r="IWB431" s="1420"/>
      <c r="IWC431" s="1420"/>
      <c r="IWD431" s="1420"/>
      <c r="IWE431" s="1420"/>
      <c r="IWF431" s="1420"/>
      <c r="IWG431" s="1420"/>
      <c r="IWH431" s="1420"/>
      <c r="IWI431" s="1420"/>
      <c r="IWJ431" s="1420"/>
      <c r="IWK431" s="1420"/>
      <c r="IWL431" s="1420"/>
      <c r="IWM431" s="1420"/>
      <c r="IWN431" s="1420"/>
      <c r="IWO431" s="1420"/>
      <c r="IWP431" s="1420"/>
      <c r="IWQ431" s="1420"/>
      <c r="IWR431" s="1420"/>
      <c r="IWS431" s="1420"/>
      <c r="IWT431" s="1420"/>
      <c r="IWU431" s="1420"/>
      <c r="IWV431" s="1420"/>
      <c r="IWW431" s="1420"/>
      <c r="IWX431" s="1420"/>
      <c r="IWY431" s="1420"/>
      <c r="IWZ431" s="1420"/>
      <c r="IXA431" s="1420"/>
      <c r="IXB431" s="1420"/>
      <c r="IXC431" s="1420"/>
      <c r="IXD431" s="1420"/>
      <c r="IXE431" s="1420"/>
      <c r="IXF431" s="1420"/>
      <c r="IXG431" s="1420"/>
      <c r="IXH431" s="1420"/>
      <c r="IXI431" s="1420"/>
      <c r="IXJ431" s="1420"/>
      <c r="IXK431" s="1420"/>
      <c r="IXL431" s="1420"/>
      <c r="IXM431" s="1420"/>
      <c r="IXN431" s="1420"/>
      <c r="IXO431" s="1420"/>
      <c r="IXP431" s="1420"/>
      <c r="IXQ431" s="1420"/>
      <c r="IXR431" s="1420"/>
      <c r="IXS431" s="1420"/>
      <c r="IXT431" s="1420"/>
      <c r="IXU431" s="1420"/>
      <c r="IXV431" s="1420"/>
      <c r="IXW431" s="1420"/>
      <c r="IXX431" s="1420"/>
      <c r="IXY431" s="1420"/>
      <c r="IXZ431" s="1420"/>
      <c r="IYA431" s="1420"/>
      <c r="IYB431" s="1420"/>
      <c r="IYC431" s="1420"/>
      <c r="IYD431" s="1420"/>
      <c r="IYE431" s="1420"/>
      <c r="IYF431" s="1420"/>
      <c r="IYG431" s="1420"/>
      <c r="IYH431" s="1420"/>
      <c r="IYI431" s="1420"/>
      <c r="IYJ431" s="1420"/>
      <c r="IYK431" s="1420"/>
      <c r="IYL431" s="1420"/>
      <c r="IYM431" s="1420"/>
      <c r="IYN431" s="1420"/>
      <c r="IYO431" s="1420"/>
      <c r="IYP431" s="1420"/>
      <c r="IYQ431" s="1420"/>
      <c r="IYR431" s="1420"/>
      <c r="IYS431" s="1420"/>
      <c r="IYT431" s="1420"/>
      <c r="IYU431" s="1420"/>
      <c r="IYV431" s="1420"/>
      <c r="IYW431" s="1420"/>
      <c r="IYX431" s="1420"/>
      <c r="IYY431" s="1420"/>
      <c r="IYZ431" s="1420"/>
      <c r="IZA431" s="1420"/>
      <c r="IZB431" s="1420"/>
      <c r="IZC431" s="1420"/>
      <c r="IZD431" s="1420"/>
      <c r="IZE431" s="1420"/>
      <c r="IZF431" s="1420"/>
      <c r="IZG431" s="1420"/>
      <c r="IZH431" s="1420"/>
      <c r="IZI431" s="1420"/>
      <c r="IZJ431" s="1420"/>
      <c r="IZK431" s="1420"/>
      <c r="IZL431" s="1420"/>
      <c r="IZM431" s="1420"/>
      <c r="IZN431" s="1420"/>
      <c r="IZO431" s="1420"/>
      <c r="IZP431" s="1420"/>
      <c r="IZQ431" s="1420"/>
      <c r="IZR431" s="1420"/>
      <c r="IZS431" s="1420"/>
      <c r="IZT431" s="1420"/>
      <c r="IZU431" s="1420"/>
      <c r="IZV431" s="1420"/>
      <c r="IZW431" s="1420"/>
      <c r="IZX431" s="1420"/>
      <c r="IZY431" s="1420"/>
      <c r="IZZ431" s="1420"/>
      <c r="JAA431" s="1420"/>
      <c r="JAB431" s="1420"/>
      <c r="JAC431" s="1420"/>
      <c r="JAD431" s="1420"/>
      <c r="JAE431" s="1420"/>
      <c r="JAF431" s="1420"/>
      <c r="JAG431" s="1420"/>
      <c r="JAH431" s="1420"/>
      <c r="JAI431" s="1420"/>
      <c r="JAJ431" s="1420"/>
      <c r="JAK431" s="1420"/>
      <c r="JAL431" s="1420"/>
      <c r="JAM431" s="1420"/>
      <c r="JAN431" s="1420"/>
      <c r="JAO431" s="1420"/>
      <c r="JAP431" s="1420"/>
      <c r="JAQ431" s="1420"/>
      <c r="JAR431" s="1420"/>
      <c r="JAS431" s="1420"/>
      <c r="JAT431" s="1420"/>
      <c r="JAU431" s="1420"/>
      <c r="JAV431" s="1420"/>
      <c r="JAW431" s="1420"/>
      <c r="JAX431" s="1420"/>
      <c r="JAY431" s="1420"/>
      <c r="JAZ431" s="1420"/>
      <c r="JBA431" s="1420"/>
      <c r="JBB431" s="1420"/>
      <c r="JBC431" s="1420"/>
      <c r="JBD431" s="1420"/>
      <c r="JBE431" s="1420"/>
      <c r="JBF431" s="1420"/>
      <c r="JBG431" s="1420"/>
      <c r="JBH431" s="1420"/>
      <c r="JBI431" s="1420"/>
      <c r="JBJ431" s="1420"/>
      <c r="JBK431" s="1420"/>
      <c r="JBL431" s="1420"/>
      <c r="JBM431" s="1420"/>
      <c r="JBN431" s="1420"/>
      <c r="JBO431" s="1420"/>
      <c r="JBP431" s="1420"/>
      <c r="JBQ431" s="1420"/>
      <c r="JBR431" s="1420"/>
      <c r="JBS431" s="1420"/>
      <c r="JBT431" s="1420"/>
      <c r="JBU431" s="1420"/>
      <c r="JBV431" s="1420"/>
      <c r="JBW431" s="1420"/>
      <c r="JBX431" s="1420"/>
      <c r="JBY431" s="1420"/>
      <c r="JBZ431" s="1420"/>
      <c r="JCA431" s="1420"/>
      <c r="JCB431" s="1420"/>
      <c r="JCC431" s="1420"/>
      <c r="JCD431" s="1420"/>
      <c r="JCE431" s="1420"/>
      <c r="JCF431" s="1420"/>
      <c r="JCG431" s="1420"/>
      <c r="JCH431" s="1420"/>
      <c r="JCI431" s="1420"/>
      <c r="JCJ431" s="1420"/>
      <c r="JCK431" s="1420"/>
      <c r="JCL431" s="1420"/>
      <c r="JCM431" s="1420"/>
      <c r="JCN431" s="1420"/>
      <c r="JCO431" s="1420"/>
      <c r="JCP431" s="1420"/>
      <c r="JCQ431" s="1420"/>
      <c r="JCR431" s="1420"/>
      <c r="JCS431" s="1420"/>
      <c r="JCT431" s="1420"/>
      <c r="JCU431" s="1420"/>
      <c r="JCV431" s="1420"/>
      <c r="JCW431" s="1420"/>
      <c r="JCX431" s="1420"/>
      <c r="JCY431" s="1420"/>
      <c r="JCZ431" s="1420"/>
      <c r="JDA431" s="1420"/>
      <c r="JDB431" s="1420"/>
      <c r="JDC431" s="1420"/>
      <c r="JDD431" s="1420"/>
      <c r="JDE431" s="1420"/>
      <c r="JDF431" s="1420"/>
      <c r="JDG431" s="1420"/>
      <c r="JDH431" s="1420"/>
      <c r="JDI431" s="1420"/>
      <c r="JDJ431" s="1420"/>
      <c r="JDK431" s="1420"/>
      <c r="JDL431" s="1420"/>
      <c r="JDM431" s="1420"/>
      <c r="JDN431" s="1420"/>
      <c r="JDO431" s="1420"/>
      <c r="JDP431" s="1420"/>
      <c r="JDQ431" s="1420"/>
      <c r="JDR431" s="1420"/>
      <c r="JDS431" s="1420"/>
      <c r="JDT431" s="1420"/>
      <c r="JDU431" s="1420"/>
      <c r="JDV431" s="1420"/>
      <c r="JDW431" s="1420"/>
      <c r="JDX431" s="1420"/>
      <c r="JDY431" s="1420"/>
      <c r="JDZ431" s="1420"/>
      <c r="JEA431" s="1420"/>
      <c r="JEB431" s="1420"/>
      <c r="JEC431" s="1420"/>
      <c r="JED431" s="1420"/>
      <c r="JEE431" s="1420"/>
      <c r="JEF431" s="1420"/>
      <c r="JEG431" s="1420"/>
      <c r="JEH431" s="1420"/>
      <c r="JEI431" s="1420"/>
      <c r="JEJ431" s="1420"/>
      <c r="JEK431" s="1420"/>
      <c r="JEL431" s="1420"/>
      <c r="JEM431" s="1420"/>
      <c r="JEN431" s="1420"/>
      <c r="JEO431" s="1420"/>
      <c r="JEP431" s="1420"/>
      <c r="JEQ431" s="1420"/>
      <c r="JER431" s="1420"/>
      <c r="JES431" s="1420"/>
      <c r="JET431" s="1420"/>
      <c r="JEU431" s="1420"/>
      <c r="JEV431" s="1420"/>
      <c r="JEW431" s="1420"/>
      <c r="JEX431" s="1420"/>
      <c r="JEY431" s="1420"/>
      <c r="JEZ431" s="1420"/>
      <c r="JFA431" s="1420"/>
      <c r="JFB431" s="1420"/>
      <c r="JFC431" s="1420"/>
      <c r="JFD431" s="1420"/>
      <c r="JFE431" s="1420"/>
      <c r="JFF431" s="1420"/>
      <c r="JFG431" s="1420"/>
      <c r="JFH431" s="1420"/>
      <c r="JFI431" s="1420"/>
      <c r="JFJ431" s="1420"/>
      <c r="JFK431" s="1420"/>
      <c r="JFL431" s="1420"/>
      <c r="JFM431" s="1420"/>
      <c r="JFN431" s="1420"/>
      <c r="JFO431" s="1420"/>
      <c r="JFP431" s="1420"/>
      <c r="JFQ431" s="1420"/>
      <c r="JFR431" s="1420"/>
      <c r="JFS431" s="1420"/>
      <c r="JFT431" s="1420"/>
      <c r="JFU431" s="1420"/>
      <c r="JFV431" s="1420"/>
      <c r="JFW431" s="1420"/>
      <c r="JFX431" s="1420"/>
      <c r="JFY431" s="1420"/>
      <c r="JFZ431" s="1420"/>
      <c r="JGA431" s="1420"/>
      <c r="JGB431" s="1420"/>
      <c r="JGC431" s="1420"/>
      <c r="JGD431" s="1420"/>
      <c r="JGE431" s="1420"/>
      <c r="JGF431" s="1420"/>
      <c r="JGG431" s="1420"/>
      <c r="JGH431" s="1420"/>
      <c r="JGI431" s="1420"/>
      <c r="JGJ431" s="1420"/>
      <c r="JGK431" s="1420"/>
      <c r="JGL431" s="1420"/>
      <c r="JGM431" s="1420"/>
      <c r="JGN431" s="1420"/>
      <c r="JGO431" s="1420"/>
      <c r="JGP431" s="1420"/>
      <c r="JGQ431" s="1420"/>
      <c r="JGR431" s="1420"/>
      <c r="JGS431" s="1420"/>
      <c r="JGT431" s="1420"/>
      <c r="JGU431" s="1420"/>
      <c r="JGV431" s="1420"/>
      <c r="JGW431" s="1420"/>
      <c r="JGX431" s="1420"/>
      <c r="JGY431" s="1420"/>
      <c r="JGZ431" s="1420"/>
      <c r="JHA431" s="1420"/>
      <c r="JHB431" s="1420"/>
      <c r="JHC431" s="1420"/>
      <c r="JHD431" s="1420"/>
      <c r="JHE431" s="1420"/>
      <c r="JHF431" s="1420"/>
      <c r="JHG431" s="1420"/>
      <c r="JHH431" s="1420"/>
      <c r="JHI431" s="1420"/>
      <c r="JHJ431" s="1420"/>
      <c r="JHK431" s="1420"/>
      <c r="JHL431" s="1420"/>
      <c r="JHM431" s="1420"/>
      <c r="JHN431" s="1420"/>
      <c r="JHO431" s="1420"/>
      <c r="JHP431" s="1420"/>
      <c r="JHQ431" s="1420"/>
      <c r="JHR431" s="1420"/>
      <c r="JHS431" s="1420"/>
      <c r="JHT431" s="1420"/>
      <c r="JHU431" s="1420"/>
      <c r="JHV431" s="1420"/>
      <c r="JHW431" s="1420"/>
      <c r="JHX431" s="1420"/>
      <c r="JHY431" s="1420"/>
      <c r="JHZ431" s="1420"/>
      <c r="JIA431" s="1420"/>
      <c r="JIB431" s="1420"/>
      <c r="JIC431" s="1420"/>
      <c r="JID431" s="1420"/>
      <c r="JIE431" s="1420"/>
      <c r="JIF431" s="1420"/>
      <c r="JIG431" s="1420"/>
      <c r="JIH431" s="1420"/>
      <c r="JII431" s="1420"/>
      <c r="JIJ431" s="1420"/>
      <c r="JIK431" s="1420"/>
      <c r="JIL431" s="1420"/>
      <c r="JIM431" s="1420"/>
      <c r="JIN431" s="1420"/>
      <c r="JIO431" s="1420"/>
      <c r="JIP431" s="1420"/>
      <c r="JIQ431" s="1420"/>
      <c r="JIR431" s="1420"/>
      <c r="JIS431" s="1420"/>
      <c r="JIT431" s="1420"/>
      <c r="JIU431" s="1420"/>
      <c r="JIV431" s="1420"/>
      <c r="JIW431" s="1420"/>
      <c r="JIX431" s="1420"/>
      <c r="JIY431" s="1420"/>
      <c r="JIZ431" s="1420"/>
      <c r="JJA431" s="1420"/>
      <c r="JJB431" s="1420"/>
      <c r="JJC431" s="1420"/>
      <c r="JJD431" s="1420"/>
      <c r="JJE431" s="1420"/>
      <c r="JJF431" s="1420"/>
      <c r="JJG431" s="1420"/>
      <c r="JJH431" s="1420"/>
      <c r="JJI431" s="1420"/>
      <c r="JJJ431" s="1420"/>
      <c r="JJK431" s="1420"/>
      <c r="JJL431" s="1420"/>
      <c r="JJM431" s="1420"/>
      <c r="JJN431" s="1420"/>
      <c r="JJO431" s="1420"/>
      <c r="JJP431" s="1420"/>
      <c r="JJQ431" s="1420"/>
      <c r="JJR431" s="1420"/>
      <c r="JJS431" s="1420"/>
      <c r="JJT431" s="1420"/>
      <c r="JJU431" s="1420"/>
      <c r="JJV431" s="1420"/>
      <c r="JJW431" s="1420"/>
      <c r="JJX431" s="1420"/>
      <c r="JJY431" s="1420"/>
      <c r="JJZ431" s="1420"/>
      <c r="JKA431" s="1420"/>
      <c r="JKB431" s="1420"/>
      <c r="JKC431" s="1420"/>
      <c r="JKD431" s="1420"/>
      <c r="JKE431" s="1420"/>
      <c r="JKF431" s="1420"/>
      <c r="JKG431" s="1420"/>
      <c r="JKH431" s="1420"/>
      <c r="JKI431" s="1420"/>
      <c r="JKJ431" s="1420"/>
      <c r="JKK431" s="1420"/>
      <c r="JKL431" s="1420"/>
      <c r="JKM431" s="1420"/>
      <c r="JKN431" s="1420"/>
      <c r="JKO431" s="1420"/>
      <c r="JKP431" s="1420"/>
      <c r="JKQ431" s="1420"/>
      <c r="JKR431" s="1420"/>
      <c r="JKS431" s="1420"/>
      <c r="JKT431" s="1420"/>
      <c r="JKU431" s="1420"/>
      <c r="JKV431" s="1420"/>
      <c r="JKW431" s="1420"/>
      <c r="JKX431" s="1420"/>
      <c r="JKY431" s="1420"/>
      <c r="JKZ431" s="1420"/>
      <c r="JLA431" s="1420"/>
      <c r="JLB431" s="1420"/>
      <c r="JLC431" s="1420"/>
      <c r="JLD431" s="1420"/>
      <c r="JLE431" s="1420"/>
      <c r="JLF431" s="1420"/>
      <c r="JLG431" s="1420"/>
      <c r="JLH431" s="1420"/>
      <c r="JLI431" s="1420"/>
      <c r="JLJ431" s="1420"/>
      <c r="JLK431" s="1420"/>
      <c r="JLL431" s="1420"/>
      <c r="JLM431" s="1420"/>
      <c r="JLN431" s="1420"/>
      <c r="JLO431" s="1420"/>
      <c r="JLP431" s="1420"/>
      <c r="JLQ431" s="1420"/>
      <c r="JLR431" s="1420"/>
      <c r="JLS431" s="1420"/>
      <c r="JLT431" s="1420"/>
      <c r="JLU431" s="1420"/>
      <c r="JLV431" s="1420"/>
      <c r="JLW431" s="1420"/>
      <c r="JLX431" s="1420"/>
      <c r="JLY431" s="1420"/>
      <c r="JLZ431" s="1420"/>
      <c r="JMA431" s="1420"/>
      <c r="JMB431" s="1420"/>
      <c r="JMC431" s="1420"/>
      <c r="JMD431" s="1420"/>
      <c r="JME431" s="1420"/>
      <c r="JMF431" s="1420"/>
      <c r="JMG431" s="1420"/>
      <c r="JMH431" s="1420"/>
      <c r="JMI431" s="1420"/>
      <c r="JMJ431" s="1420"/>
      <c r="JMK431" s="1420"/>
      <c r="JML431" s="1420"/>
      <c r="JMM431" s="1420"/>
      <c r="JMN431" s="1420"/>
      <c r="JMO431" s="1420"/>
      <c r="JMP431" s="1420"/>
      <c r="JMQ431" s="1420"/>
      <c r="JMR431" s="1420"/>
      <c r="JMS431" s="1420"/>
      <c r="JMT431" s="1420"/>
      <c r="JMU431" s="1420"/>
      <c r="JMV431" s="1420"/>
      <c r="JMW431" s="1420"/>
      <c r="JMX431" s="1420"/>
      <c r="JMY431" s="1420"/>
      <c r="JMZ431" s="1420"/>
      <c r="JNA431" s="1420"/>
      <c r="JNB431" s="1420"/>
      <c r="JNC431" s="1420"/>
      <c r="JND431" s="1420"/>
      <c r="JNE431" s="1420"/>
      <c r="JNF431" s="1420"/>
      <c r="JNG431" s="1420"/>
      <c r="JNH431" s="1420"/>
      <c r="JNI431" s="1420"/>
      <c r="JNJ431" s="1420"/>
      <c r="JNK431" s="1420"/>
      <c r="JNL431" s="1420"/>
      <c r="JNM431" s="1420"/>
      <c r="JNN431" s="1420"/>
      <c r="JNO431" s="1420"/>
      <c r="JNP431" s="1420"/>
      <c r="JNQ431" s="1420"/>
      <c r="JNR431" s="1420"/>
      <c r="JNS431" s="1420"/>
      <c r="JNT431" s="1420"/>
      <c r="JNU431" s="1420"/>
      <c r="JNV431" s="1420"/>
      <c r="JNW431" s="1420"/>
      <c r="JNX431" s="1420"/>
      <c r="JNY431" s="1420"/>
      <c r="JNZ431" s="1420"/>
      <c r="JOA431" s="1420"/>
      <c r="JOB431" s="1420"/>
      <c r="JOC431" s="1420"/>
      <c r="JOD431" s="1420"/>
      <c r="JOE431" s="1420"/>
      <c r="JOF431" s="1420"/>
      <c r="JOG431" s="1420"/>
      <c r="JOH431" s="1420"/>
      <c r="JOI431" s="1420"/>
      <c r="JOJ431" s="1420"/>
      <c r="JOK431" s="1420"/>
      <c r="JOL431" s="1420"/>
      <c r="JOM431" s="1420"/>
      <c r="JON431" s="1420"/>
      <c r="JOO431" s="1420"/>
      <c r="JOP431" s="1420"/>
      <c r="JOQ431" s="1420"/>
      <c r="JOR431" s="1420"/>
      <c r="JOS431" s="1420"/>
      <c r="JOT431" s="1420"/>
      <c r="JOU431" s="1420"/>
      <c r="JOV431" s="1420"/>
      <c r="JOW431" s="1420"/>
      <c r="JOX431" s="1420"/>
      <c r="JOY431" s="1420"/>
      <c r="JOZ431" s="1420"/>
      <c r="JPA431" s="1420"/>
      <c r="JPB431" s="1420"/>
      <c r="JPC431" s="1420"/>
      <c r="JPD431" s="1420"/>
      <c r="JPE431" s="1420"/>
      <c r="JPF431" s="1420"/>
      <c r="JPG431" s="1420"/>
      <c r="JPH431" s="1420"/>
      <c r="JPI431" s="1420"/>
      <c r="JPJ431" s="1420"/>
      <c r="JPK431" s="1420"/>
      <c r="JPL431" s="1420"/>
      <c r="JPM431" s="1420"/>
      <c r="JPN431" s="1420"/>
      <c r="JPO431" s="1420"/>
      <c r="JPP431" s="1420"/>
      <c r="JPQ431" s="1420"/>
      <c r="JPR431" s="1420"/>
      <c r="JPS431" s="1420"/>
      <c r="JPT431" s="1420"/>
      <c r="JPU431" s="1420"/>
      <c r="JPV431" s="1420"/>
      <c r="JPW431" s="1420"/>
      <c r="JPX431" s="1420"/>
      <c r="JPY431" s="1420"/>
      <c r="JPZ431" s="1420"/>
      <c r="JQA431" s="1420"/>
      <c r="JQB431" s="1420"/>
      <c r="JQC431" s="1420"/>
      <c r="JQD431" s="1420"/>
      <c r="JQE431" s="1420"/>
      <c r="JQF431" s="1420"/>
      <c r="JQG431" s="1420"/>
      <c r="JQH431" s="1420"/>
      <c r="JQI431" s="1420"/>
      <c r="JQJ431" s="1420"/>
      <c r="JQK431" s="1420"/>
      <c r="JQL431" s="1420"/>
      <c r="JQM431" s="1420"/>
      <c r="JQN431" s="1420"/>
      <c r="JQO431" s="1420"/>
      <c r="JQP431" s="1420"/>
      <c r="JQQ431" s="1420"/>
      <c r="JQR431" s="1420"/>
      <c r="JQS431" s="1420"/>
      <c r="JQT431" s="1420"/>
      <c r="JQU431" s="1420"/>
      <c r="JQV431" s="1420"/>
      <c r="JQW431" s="1420"/>
      <c r="JQX431" s="1420"/>
      <c r="JQY431" s="1420"/>
      <c r="JQZ431" s="1420"/>
      <c r="JRA431" s="1420"/>
      <c r="JRB431" s="1420"/>
      <c r="JRC431" s="1420"/>
      <c r="JRD431" s="1420"/>
      <c r="JRE431" s="1420"/>
      <c r="JRF431" s="1420"/>
      <c r="JRG431" s="1420"/>
      <c r="JRH431" s="1420"/>
      <c r="JRI431" s="1420"/>
      <c r="JRJ431" s="1420"/>
      <c r="JRK431" s="1420"/>
      <c r="JRL431" s="1420"/>
      <c r="JRM431" s="1420"/>
      <c r="JRN431" s="1420"/>
      <c r="JRO431" s="1420"/>
      <c r="JRP431" s="1420"/>
      <c r="JRQ431" s="1420"/>
      <c r="JRR431" s="1420"/>
      <c r="JRS431" s="1420"/>
      <c r="JRT431" s="1420"/>
      <c r="JRU431" s="1420"/>
      <c r="JRV431" s="1420"/>
      <c r="JRW431" s="1420"/>
      <c r="JRX431" s="1420"/>
      <c r="JRY431" s="1420"/>
      <c r="JRZ431" s="1420"/>
      <c r="JSA431" s="1420"/>
      <c r="JSB431" s="1420"/>
      <c r="JSC431" s="1420"/>
      <c r="JSD431" s="1420"/>
      <c r="JSE431" s="1420"/>
      <c r="JSF431" s="1420"/>
      <c r="JSG431" s="1420"/>
      <c r="JSH431" s="1420"/>
      <c r="JSI431" s="1420"/>
      <c r="JSJ431" s="1420"/>
      <c r="JSK431" s="1420"/>
      <c r="JSL431" s="1420"/>
      <c r="JSM431" s="1420"/>
      <c r="JSN431" s="1420"/>
      <c r="JSO431" s="1420"/>
      <c r="JSP431" s="1420"/>
      <c r="JSQ431" s="1420"/>
      <c r="JSR431" s="1420"/>
      <c r="JSS431" s="1420"/>
      <c r="JST431" s="1420"/>
      <c r="JSU431" s="1420"/>
      <c r="JSV431" s="1420"/>
      <c r="JSW431" s="1420"/>
      <c r="JSX431" s="1420"/>
      <c r="JSY431" s="1420"/>
      <c r="JSZ431" s="1420"/>
      <c r="JTA431" s="1420"/>
      <c r="JTB431" s="1420"/>
      <c r="JTC431" s="1420"/>
      <c r="JTD431" s="1420"/>
      <c r="JTE431" s="1420"/>
      <c r="JTF431" s="1420"/>
      <c r="JTG431" s="1420"/>
      <c r="JTH431" s="1420"/>
      <c r="JTI431" s="1420"/>
      <c r="JTJ431" s="1420"/>
      <c r="JTK431" s="1420"/>
      <c r="JTL431" s="1420"/>
      <c r="JTM431" s="1420"/>
      <c r="JTN431" s="1420"/>
      <c r="JTO431" s="1420"/>
      <c r="JTP431" s="1420"/>
      <c r="JTQ431" s="1420"/>
      <c r="JTR431" s="1420"/>
      <c r="JTS431" s="1420"/>
      <c r="JTT431" s="1420"/>
      <c r="JTU431" s="1420"/>
      <c r="JTV431" s="1420"/>
      <c r="JTW431" s="1420"/>
      <c r="JTX431" s="1420"/>
      <c r="JTY431" s="1420"/>
      <c r="JTZ431" s="1420"/>
      <c r="JUA431" s="1420"/>
      <c r="JUB431" s="1420"/>
      <c r="JUC431" s="1420"/>
      <c r="JUD431" s="1420"/>
      <c r="JUE431" s="1420"/>
      <c r="JUF431" s="1420"/>
      <c r="JUG431" s="1420"/>
      <c r="JUH431" s="1420"/>
      <c r="JUI431" s="1420"/>
      <c r="JUJ431" s="1420"/>
      <c r="JUK431" s="1420"/>
      <c r="JUL431" s="1420"/>
      <c r="JUM431" s="1420"/>
      <c r="JUN431" s="1420"/>
      <c r="JUO431" s="1420"/>
      <c r="JUP431" s="1420"/>
      <c r="JUQ431" s="1420"/>
      <c r="JUR431" s="1420"/>
      <c r="JUS431" s="1420"/>
      <c r="JUT431" s="1420"/>
      <c r="JUU431" s="1420"/>
      <c r="JUV431" s="1420"/>
      <c r="JUW431" s="1420"/>
      <c r="JUX431" s="1420"/>
      <c r="JUY431" s="1420"/>
      <c r="JUZ431" s="1420"/>
      <c r="JVA431" s="1420"/>
      <c r="JVB431" s="1420"/>
      <c r="JVC431" s="1420"/>
      <c r="JVD431" s="1420"/>
      <c r="JVE431" s="1420"/>
      <c r="JVF431" s="1420"/>
      <c r="JVG431" s="1420"/>
      <c r="JVH431" s="1420"/>
      <c r="JVI431" s="1420"/>
      <c r="JVJ431" s="1420"/>
      <c r="JVK431" s="1420"/>
      <c r="JVL431" s="1420"/>
      <c r="JVM431" s="1420"/>
      <c r="JVN431" s="1420"/>
      <c r="JVO431" s="1420"/>
      <c r="JVP431" s="1420"/>
      <c r="JVQ431" s="1420"/>
      <c r="JVR431" s="1420"/>
      <c r="JVS431" s="1420"/>
      <c r="JVT431" s="1420"/>
      <c r="JVU431" s="1420"/>
      <c r="JVV431" s="1420"/>
      <c r="JVW431" s="1420"/>
      <c r="JVX431" s="1420"/>
      <c r="JVY431" s="1420"/>
      <c r="JVZ431" s="1420"/>
      <c r="JWA431" s="1420"/>
      <c r="JWB431" s="1420"/>
      <c r="JWC431" s="1420"/>
      <c r="JWD431" s="1420"/>
      <c r="JWE431" s="1420"/>
      <c r="JWF431" s="1420"/>
      <c r="JWG431" s="1420"/>
      <c r="JWH431" s="1420"/>
      <c r="JWI431" s="1420"/>
      <c r="JWJ431" s="1420"/>
      <c r="JWK431" s="1420"/>
      <c r="JWL431" s="1420"/>
      <c r="JWM431" s="1420"/>
      <c r="JWN431" s="1420"/>
      <c r="JWO431" s="1420"/>
      <c r="JWP431" s="1420"/>
      <c r="JWQ431" s="1420"/>
      <c r="JWR431" s="1420"/>
      <c r="JWS431" s="1420"/>
      <c r="JWT431" s="1420"/>
      <c r="JWU431" s="1420"/>
      <c r="JWV431" s="1420"/>
      <c r="JWW431" s="1420"/>
      <c r="JWX431" s="1420"/>
      <c r="JWY431" s="1420"/>
      <c r="JWZ431" s="1420"/>
      <c r="JXA431" s="1420"/>
      <c r="JXB431" s="1420"/>
      <c r="JXC431" s="1420"/>
      <c r="JXD431" s="1420"/>
      <c r="JXE431" s="1420"/>
      <c r="JXF431" s="1420"/>
      <c r="JXG431" s="1420"/>
      <c r="JXH431" s="1420"/>
      <c r="JXI431" s="1420"/>
      <c r="JXJ431" s="1420"/>
      <c r="JXK431" s="1420"/>
      <c r="JXL431" s="1420"/>
      <c r="JXM431" s="1420"/>
      <c r="JXN431" s="1420"/>
      <c r="JXO431" s="1420"/>
      <c r="JXP431" s="1420"/>
      <c r="JXQ431" s="1420"/>
      <c r="JXR431" s="1420"/>
      <c r="JXS431" s="1420"/>
      <c r="JXT431" s="1420"/>
      <c r="JXU431" s="1420"/>
      <c r="JXV431" s="1420"/>
      <c r="JXW431" s="1420"/>
      <c r="JXX431" s="1420"/>
      <c r="JXY431" s="1420"/>
      <c r="JXZ431" s="1420"/>
      <c r="JYA431" s="1420"/>
      <c r="JYB431" s="1420"/>
      <c r="JYC431" s="1420"/>
      <c r="JYD431" s="1420"/>
      <c r="JYE431" s="1420"/>
      <c r="JYF431" s="1420"/>
      <c r="JYG431" s="1420"/>
      <c r="JYH431" s="1420"/>
      <c r="JYI431" s="1420"/>
      <c r="JYJ431" s="1420"/>
      <c r="JYK431" s="1420"/>
      <c r="JYL431" s="1420"/>
      <c r="JYM431" s="1420"/>
      <c r="JYN431" s="1420"/>
      <c r="JYO431" s="1420"/>
      <c r="JYP431" s="1420"/>
      <c r="JYQ431" s="1420"/>
      <c r="JYR431" s="1420"/>
      <c r="JYS431" s="1420"/>
      <c r="JYT431" s="1420"/>
      <c r="JYU431" s="1420"/>
      <c r="JYV431" s="1420"/>
      <c r="JYW431" s="1420"/>
      <c r="JYX431" s="1420"/>
      <c r="JYY431" s="1420"/>
      <c r="JYZ431" s="1420"/>
      <c r="JZA431" s="1420"/>
      <c r="JZB431" s="1420"/>
      <c r="JZC431" s="1420"/>
      <c r="JZD431" s="1420"/>
      <c r="JZE431" s="1420"/>
      <c r="JZF431" s="1420"/>
      <c r="JZG431" s="1420"/>
      <c r="JZH431" s="1420"/>
      <c r="JZI431" s="1420"/>
      <c r="JZJ431" s="1420"/>
      <c r="JZK431" s="1420"/>
      <c r="JZL431" s="1420"/>
      <c r="JZM431" s="1420"/>
      <c r="JZN431" s="1420"/>
      <c r="JZO431" s="1420"/>
      <c r="JZP431" s="1420"/>
      <c r="JZQ431" s="1420"/>
      <c r="JZR431" s="1420"/>
      <c r="JZS431" s="1420"/>
      <c r="JZT431" s="1420"/>
      <c r="JZU431" s="1420"/>
      <c r="JZV431" s="1420"/>
      <c r="JZW431" s="1420"/>
      <c r="JZX431" s="1420"/>
      <c r="JZY431" s="1420"/>
      <c r="JZZ431" s="1420"/>
      <c r="KAA431" s="1420"/>
      <c r="KAB431" s="1420"/>
      <c r="KAC431" s="1420"/>
      <c r="KAD431" s="1420"/>
      <c r="KAE431" s="1420"/>
      <c r="KAF431" s="1420"/>
      <c r="KAG431" s="1420"/>
      <c r="KAH431" s="1420"/>
      <c r="KAI431" s="1420"/>
      <c r="KAJ431" s="1420"/>
      <c r="KAK431" s="1420"/>
      <c r="KAL431" s="1420"/>
      <c r="KAM431" s="1420"/>
      <c r="KAN431" s="1420"/>
      <c r="KAO431" s="1420"/>
      <c r="KAP431" s="1420"/>
      <c r="KAQ431" s="1420"/>
      <c r="KAR431" s="1420"/>
      <c r="KAS431" s="1420"/>
      <c r="KAT431" s="1420"/>
      <c r="KAU431" s="1420"/>
      <c r="KAV431" s="1420"/>
      <c r="KAW431" s="1420"/>
      <c r="KAX431" s="1420"/>
      <c r="KAY431" s="1420"/>
      <c r="KAZ431" s="1420"/>
      <c r="KBA431" s="1420"/>
      <c r="KBB431" s="1420"/>
      <c r="KBC431" s="1420"/>
      <c r="KBD431" s="1420"/>
      <c r="KBE431" s="1420"/>
      <c r="KBF431" s="1420"/>
      <c r="KBG431" s="1420"/>
      <c r="KBH431" s="1420"/>
      <c r="KBI431" s="1420"/>
      <c r="KBJ431" s="1420"/>
      <c r="KBK431" s="1420"/>
      <c r="KBL431" s="1420"/>
      <c r="KBM431" s="1420"/>
      <c r="KBN431" s="1420"/>
      <c r="KBO431" s="1420"/>
      <c r="KBP431" s="1420"/>
      <c r="KBQ431" s="1420"/>
      <c r="KBR431" s="1420"/>
      <c r="KBS431" s="1420"/>
      <c r="KBT431" s="1420"/>
      <c r="KBU431" s="1420"/>
      <c r="KBV431" s="1420"/>
      <c r="KBW431" s="1420"/>
      <c r="KBX431" s="1420"/>
      <c r="KBY431" s="1420"/>
      <c r="KBZ431" s="1420"/>
      <c r="KCA431" s="1420"/>
      <c r="KCB431" s="1420"/>
      <c r="KCC431" s="1420"/>
      <c r="KCD431" s="1420"/>
      <c r="KCE431" s="1420"/>
      <c r="KCF431" s="1420"/>
      <c r="KCG431" s="1420"/>
      <c r="KCH431" s="1420"/>
      <c r="KCI431" s="1420"/>
      <c r="KCJ431" s="1420"/>
      <c r="KCK431" s="1420"/>
      <c r="KCL431" s="1420"/>
      <c r="KCM431" s="1420"/>
      <c r="KCN431" s="1420"/>
      <c r="KCO431" s="1420"/>
      <c r="KCP431" s="1420"/>
      <c r="KCQ431" s="1420"/>
      <c r="KCR431" s="1420"/>
      <c r="KCS431" s="1420"/>
      <c r="KCT431" s="1420"/>
      <c r="KCU431" s="1420"/>
      <c r="KCV431" s="1420"/>
      <c r="KCW431" s="1420"/>
      <c r="KCX431" s="1420"/>
      <c r="KCY431" s="1420"/>
      <c r="KCZ431" s="1420"/>
      <c r="KDA431" s="1420"/>
      <c r="KDB431" s="1420"/>
      <c r="KDC431" s="1420"/>
      <c r="KDD431" s="1420"/>
      <c r="KDE431" s="1420"/>
      <c r="KDF431" s="1420"/>
      <c r="KDG431" s="1420"/>
      <c r="KDH431" s="1420"/>
      <c r="KDI431" s="1420"/>
      <c r="KDJ431" s="1420"/>
      <c r="KDK431" s="1420"/>
      <c r="KDL431" s="1420"/>
      <c r="KDM431" s="1420"/>
      <c r="KDN431" s="1420"/>
      <c r="KDO431" s="1420"/>
      <c r="KDP431" s="1420"/>
      <c r="KDQ431" s="1420"/>
      <c r="KDR431" s="1420"/>
      <c r="KDS431" s="1420"/>
      <c r="KDT431" s="1420"/>
      <c r="KDU431" s="1420"/>
      <c r="KDV431" s="1420"/>
      <c r="KDW431" s="1420"/>
      <c r="KDX431" s="1420"/>
      <c r="KDY431" s="1420"/>
      <c r="KDZ431" s="1420"/>
      <c r="KEA431" s="1420"/>
      <c r="KEB431" s="1420"/>
      <c r="KEC431" s="1420"/>
      <c r="KED431" s="1420"/>
      <c r="KEE431" s="1420"/>
      <c r="KEF431" s="1420"/>
      <c r="KEG431" s="1420"/>
      <c r="KEH431" s="1420"/>
      <c r="KEI431" s="1420"/>
      <c r="KEJ431" s="1420"/>
      <c r="KEK431" s="1420"/>
      <c r="KEL431" s="1420"/>
      <c r="KEM431" s="1420"/>
      <c r="KEN431" s="1420"/>
      <c r="KEO431" s="1420"/>
      <c r="KEP431" s="1420"/>
      <c r="KEQ431" s="1420"/>
      <c r="KER431" s="1420"/>
      <c r="KES431" s="1420"/>
      <c r="KET431" s="1420"/>
      <c r="KEU431" s="1420"/>
      <c r="KEV431" s="1420"/>
      <c r="KEW431" s="1420"/>
      <c r="KEX431" s="1420"/>
      <c r="KEY431" s="1420"/>
      <c r="KEZ431" s="1420"/>
      <c r="KFA431" s="1420"/>
      <c r="KFB431" s="1420"/>
      <c r="KFC431" s="1420"/>
      <c r="KFD431" s="1420"/>
      <c r="KFE431" s="1420"/>
      <c r="KFF431" s="1420"/>
      <c r="KFG431" s="1420"/>
      <c r="KFH431" s="1420"/>
      <c r="KFI431" s="1420"/>
      <c r="KFJ431" s="1420"/>
      <c r="KFK431" s="1420"/>
      <c r="KFL431" s="1420"/>
      <c r="KFM431" s="1420"/>
      <c r="KFN431" s="1420"/>
      <c r="KFO431" s="1420"/>
      <c r="KFP431" s="1420"/>
      <c r="KFQ431" s="1420"/>
      <c r="KFR431" s="1420"/>
      <c r="KFS431" s="1420"/>
      <c r="KFT431" s="1420"/>
      <c r="KFU431" s="1420"/>
      <c r="KFV431" s="1420"/>
      <c r="KFW431" s="1420"/>
      <c r="KFX431" s="1420"/>
      <c r="KFY431" s="1420"/>
      <c r="KFZ431" s="1420"/>
      <c r="KGA431" s="1420"/>
      <c r="KGB431" s="1420"/>
      <c r="KGC431" s="1420"/>
      <c r="KGD431" s="1420"/>
      <c r="KGE431" s="1420"/>
      <c r="KGF431" s="1420"/>
      <c r="KGG431" s="1420"/>
      <c r="KGH431" s="1420"/>
      <c r="KGI431" s="1420"/>
      <c r="KGJ431" s="1420"/>
      <c r="KGK431" s="1420"/>
      <c r="KGL431" s="1420"/>
      <c r="KGM431" s="1420"/>
      <c r="KGN431" s="1420"/>
      <c r="KGO431" s="1420"/>
      <c r="KGP431" s="1420"/>
      <c r="KGQ431" s="1420"/>
      <c r="KGR431" s="1420"/>
      <c r="KGS431" s="1420"/>
      <c r="KGT431" s="1420"/>
      <c r="KGU431" s="1420"/>
      <c r="KGV431" s="1420"/>
      <c r="KGW431" s="1420"/>
      <c r="KGX431" s="1420"/>
      <c r="KGY431" s="1420"/>
      <c r="KGZ431" s="1420"/>
      <c r="KHA431" s="1420"/>
      <c r="KHB431" s="1420"/>
      <c r="KHC431" s="1420"/>
      <c r="KHD431" s="1420"/>
      <c r="KHE431" s="1420"/>
      <c r="KHF431" s="1420"/>
      <c r="KHG431" s="1420"/>
      <c r="KHH431" s="1420"/>
      <c r="KHI431" s="1420"/>
      <c r="KHJ431" s="1420"/>
      <c r="KHK431" s="1420"/>
      <c r="KHL431" s="1420"/>
      <c r="KHM431" s="1420"/>
      <c r="KHN431" s="1420"/>
      <c r="KHO431" s="1420"/>
      <c r="KHP431" s="1420"/>
      <c r="KHQ431" s="1420"/>
      <c r="KHR431" s="1420"/>
      <c r="KHS431" s="1420"/>
      <c r="KHT431" s="1420"/>
      <c r="KHU431" s="1420"/>
      <c r="KHV431" s="1420"/>
      <c r="KHW431" s="1420"/>
      <c r="KHX431" s="1420"/>
      <c r="KHY431" s="1420"/>
      <c r="KHZ431" s="1420"/>
      <c r="KIA431" s="1420"/>
      <c r="KIB431" s="1420"/>
      <c r="KIC431" s="1420"/>
      <c r="KID431" s="1420"/>
      <c r="KIE431" s="1420"/>
      <c r="KIF431" s="1420"/>
      <c r="KIG431" s="1420"/>
      <c r="KIH431" s="1420"/>
      <c r="KII431" s="1420"/>
      <c r="KIJ431" s="1420"/>
      <c r="KIK431" s="1420"/>
      <c r="KIL431" s="1420"/>
      <c r="KIM431" s="1420"/>
      <c r="KIN431" s="1420"/>
      <c r="KIO431" s="1420"/>
      <c r="KIP431" s="1420"/>
      <c r="KIQ431" s="1420"/>
      <c r="KIR431" s="1420"/>
      <c r="KIS431" s="1420"/>
      <c r="KIT431" s="1420"/>
      <c r="KIU431" s="1420"/>
      <c r="KIV431" s="1420"/>
      <c r="KIW431" s="1420"/>
      <c r="KIX431" s="1420"/>
      <c r="KIY431" s="1420"/>
      <c r="KIZ431" s="1420"/>
      <c r="KJA431" s="1420"/>
      <c r="KJB431" s="1420"/>
      <c r="KJC431" s="1420"/>
      <c r="KJD431" s="1420"/>
      <c r="KJE431" s="1420"/>
      <c r="KJF431" s="1420"/>
      <c r="KJG431" s="1420"/>
      <c r="KJH431" s="1420"/>
      <c r="KJI431" s="1420"/>
      <c r="KJJ431" s="1420"/>
      <c r="KJK431" s="1420"/>
      <c r="KJL431" s="1420"/>
      <c r="KJM431" s="1420"/>
      <c r="KJN431" s="1420"/>
      <c r="KJO431" s="1420"/>
      <c r="KJP431" s="1420"/>
      <c r="KJQ431" s="1420"/>
      <c r="KJR431" s="1420"/>
      <c r="KJS431" s="1420"/>
      <c r="KJT431" s="1420"/>
      <c r="KJU431" s="1420"/>
      <c r="KJV431" s="1420"/>
      <c r="KJW431" s="1420"/>
      <c r="KJX431" s="1420"/>
      <c r="KJY431" s="1420"/>
      <c r="KJZ431" s="1420"/>
      <c r="KKA431" s="1420"/>
      <c r="KKB431" s="1420"/>
      <c r="KKC431" s="1420"/>
      <c r="KKD431" s="1420"/>
      <c r="KKE431" s="1420"/>
      <c r="KKF431" s="1420"/>
      <c r="KKG431" s="1420"/>
      <c r="KKH431" s="1420"/>
      <c r="KKI431" s="1420"/>
      <c r="KKJ431" s="1420"/>
      <c r="KKK431" s="1420"/>
      <c r="KKL431" s="1420"/>
      <c r="KKM431" s="1420"/>
      <c r="KKN431" s="1420"/>
      <c r="KKO431" s="1420"/>
      <c r="KKP431" s="1420"/>
      <c r="KKQ431" s="1420"/>
      <c r="KKR431" s="1420"/>
      <c r="KKS431" s="1420"/>
      <c r="KKT431" s="1420"/>
      <c r="KKU431" s="1420"/>
      <c r="KKV431" s="1420"/>
      <c r="KKW431" s="1420"/>
      <c r="KKX431" s="1420"/>
      <c r="KKY431" s="1420"/>
      <c r="KKZ431" s="1420"/>
      <c r="KLA431" s="1420"/>
      <c r="KLB431" s="1420"/>
      <c r="KLC431" s="1420"/>
      <c r="KLD431" s="1420"/>
      <c r="KLE431" s="1420"/>
      <c r="KLF431" s="1420"/>
      <c r="KLG431" s="1420"/>
      <c r="KLH431" s="1420"/>
      <c r="KLI431" s="1420"/>
      <c r="KLJ431" s="1420"/>
      <c r="KLK431" s="1420"/>
      <c r="KLL431" s="1420"/>
      <c r="KLM431" s="1420"/>
      <c r="KLN431" s="1420"/>
      <c r="KLO431" s="1420"/>
      <c r="KLP431" s="1420"/>
      <c r="KLQ431" s="1420"/>
      <c r="KLR431" s="1420"/>
      <c r="KLS431" s="1420"/>
      <c r="KLT431" s="1420"/>
      <c r="KLU431" s="1420"/>
      <c r="KLV431" s="1420"/>
      <c r="KLW431" s="1420"/>
      <c r="KLX431" s="1420"/>
      <c r="KLY431" s="1420"/>
      <c r="KLZ431" s="1420"/>
      <c r="KMA431" s="1420"/>
      <c r="KMB431" s="1420"/>
      <c r="KMC431" s="1420"/>
      <c r="KMD431" s="1420"/>
      <c r="KME431" s="1420"/>
      <c r="KMF431" s="1420"/>
      <c r="KMG431" s="1420"/>
      <c r="KMH431" s="1420"/>
      <c r="KMI431" s="1420"/>
      <c r="KMJ431" s="1420"/>
      <c r="KMK431" s="1420"/>
      <c r="KML431" s="1420"/>
      <c r="KMM431" s="1420"/>
      <c r="KMN431" s="1420"/>
      <c r="KMO431" s="1420"/>
      <c r="KMP431" s="1420"/>
      <c r="KMQ431" s="1420"/>
      <c r="KMR431" s="1420"/>
      <c r="KMS431" s="1420"/>
      <c r="KMT431" s="1420"/>
      <c r="KMU431" s="1420"/>
      <c r="KMV431" s="1420"/>
      <c r="KMW431" s="1420"/>
      <c r="KMX431" s="1420"/>
      <c r="KMY431" s="1420"/>
      <c r="KMZ431" s="1420"/>
      <c r="KNA431" s="1420"/>
      <c r="KNB431" s="1420"/>
      <c r="KNC431" s="1420"/>
      <c r="KND431" s="1420"/>
      <c r="KNE431" s="1420"/>
      <c r="KNF431" s="1420"/>
      <c r="KNG431" s="1420"/>
      <c r="KNH431" s="1420"/>
      <c r="KNI431" s="1420"/>
      <c r="KNJ431" s="1420"/>
      <c r="KNK431" s="1420"/>
      <c r="KNL431" s="1420"/>
      <c r="KNM431" s="1420"/>
      <c r="KNN431" s="1420"/>
      <c r="KNO431" s="1420"/>
      <c r="KNP431" s="1420"/>
      <c r="KNQ431" s="1420"/>
      <c r="KNR431" s="1420"/>
      <c r="KNS431" s="1420"/>
      <c r="KNT431" s="1420"/>
      <c r="KNU431" s="1420"/>
      <c r="KNV431" s="1420"/>
      <c r="KNW431" s="1420"/>
      <c r="KNX431" s="1420"/>
      <c r="KNY431" s="1420"/>
      <c r="KNZ431" s="1420"/>
      <c r="KOA431" s="1420"/>
      <c r="KOB431" s="1420"/>
      <c r="KOC431" s="1420"/>
      <c r="KOD431" s="1420"/>
      <c r="KOE431" s="1420"/>
      <c r="KOF431" s="1420"/>
      <c r="KOG431" s="1420"/>
      <c r="KOH431" s="1420"/>
      <c r="KOI431" s="1420"/>
      <c r="KOJ431" s="1420"/>
      <c r="KOK431" s="1420"/>
      <c r="KOL431" s="1420"/>
      <c r="KOM431" s="1420"/>
      <c r="KON431" s="1420"/>
      <c r="KOO431" s="1420"/>
      <c r="KOP431" s="1420"/>
      <c r="KOQ431" s="1420"/>
      <c r="KOR431" s="1420"/>
      <c r="KOS431" s="1420"/>
      <c r="KOT431" s="1420"/>
      <c r="KOU431" s="1420"/>
      <c r="KOV431" s="1420"/>
      <c r="KOW431" s="1420"/>
      <c r="KOX431" s="1420"/>
      <c r="KOY431" s="1420"/>
      <c r="KOZ431" s="1420"/>
      <c r="KPA431" s="1420"/>
      <c r="KPB431" s="1420"/>
      <c r="KPC431" s="1420"/>
      <c r="KPD431" s="1420"/>
      <c r="KPE431" s="1420"/>
      <c r="KPF431" s="1420"/>
      <c r="KPG431" s="1420"/>
      <c r="KPH431" s="1420"/>
      <c r="KPI431" s="1420"/>
      <c r="KPJ431" s="1420"/>
      <c r="KPK431" s="1420"/>
      <c r="KPL431" s="1420"/>
      <c r="KPM431" s="1420"/>
      <c r="KPN431" s="1420"/>
      <c r="KPO431" s="1420"/>
      <c r="KPP431" s="1420"/>
      <c r="KPQ431" s="1420"/>
      <c r="KPR431" s="1420"/>
      <c r="KPS431" s="1420"/>
      <c r="KPT431" s="1420"/>
      <c r="KPU431" s="1420"/>
      <c r="KPV431" s="1420"/>
      <c r="KPW431" s="1420"/>
      <c r="KPX431" s="1420"/>
      <c r="KPY431" s="1420"/>
      <c r="KPZ431" s="1420"/>
      <c r="KQA431" s="1420"/>
      <c r="KQB431" s="1420"/>
      <c r="KQC431" s="1420"/>
      <c r="KQD431" s="1420"/>
      <c r="KQE431" s="1420"/>
      <c r="KQF431" s="1420"/>
      <c r="KQG431" s="1420"/>
      <c r="KQH431" s="1420"/>
      <c r="KQI431" s="1420"/>
      <c r="KQJ431" s="1420"/>
      <c r="KQK431" s="1420"/>
      <c r="KQL431" s="1420"/>
      <c r="KQM431" s="1420"/>
      <c r="KQN431" s="1420"/>
      <c r="KQO431" s="1420"/>
      <c r="KQP431" s="1420"/>
      <c r="KQQ431" s="1420"/>
      <c r="KQR431" s="1420"/>
      <c r="KQS431" s="1420"/>
      <c r="KQT431" s="1420"/>
      <c r="KQU431" s="1420"/>
      <c r="KQV431" s="1420"/>
      <c r="KQW431" s="1420"/>
      <c r="KQX431" s="1420"/>
      <c r="KQY431" s="1420"/>
      <c r="KQZ431" s="1420"/>
      <c r="KRA431" s="1420"/>
      <c r="KRB431" s="1420"/>
      <c r="KRC431" s="1420"/>
      <c r="KRD431" s="1420"/>
      <c r="KRE431" s="1420"/>
      <c r="KRF431" s="1420"/>
      <c r="KRG431" s="1420"/>
      <c r="KRH431" s="1420"/>
      <c r="KRI431" s="1420"/>
      <c r="KRJ431" s="1420"/>
      <c r="KRK431" s="1420"/>
      <c r="KRL431" s="1420"/>
      <c r="KRM431" s="1420"/>
      <c r="KRN431" s="1420"/>
      <c r="KRO431" s="1420"/>
      <c r="KRP431" s="1420"/>
      <c r="KRQ431" s="1420"/>
      <c r="KRR431" s="1420"/>
      <c r="KRS431" s="1420"/>
      <c r="KRT431" s="1420"/>
      <c r="KRU431" s="1420"/>
      <c r="KRV431" s="1420"/>
      <c r="KRW431" s="1420"/>
      <c r="KRX431" s="1420"/>
      <c r="KRY431" s="1420"/>
      <c r="KRZ431" s="1420"/>
      <c r="KSA431" s="1420"/>
      <c r="KSB431" s="1420"/>
      <c r="KSC431" s="1420"/>
      <c r="KSD431" s="1420"/>
      <c r="KSE431" s="1420"/>
      <c r="KSF431" s="1420"/>
      <c r="KSG431" s="1420"/>
      <c r="KSH431" s="1420"/>
      <c r="KSI431" s="1420"/>
      <c r="KSJ431" s="1420"/>
      <c r="KSK431" s="1420"/>
      <c r="KSL431" s="1420"/>
      <c r="KSM431" s="1420"/>
      <c r="KSN431" s="1420"/>
      <c r="KSO431" s="1420"/>
      <c r="KSP431" s="1420"/>
      <c r="KSQ431" s="1420"/>
      <c r="KSR431" s="1420"/>
      <c r="KSS431" s="1420"/>
      <c r="KST431" s="1420"/>
      <c r="KSU431" s="1420"/>
      <c r="KSV431" s="1420"/>
      <c r="KSW431" s="1420"/>
      <c r="KSX431" s="1420"/>
      <c r="KSY431" s="1420"/>
      <c r="KSZ431" s="1420"/>
      <c r="KTA431" s="1420"/>
      <c r="KTB431" s="1420"/>
      <c r="KTC431" s="1420"/>
      <c r="KTD431" s="1420"/>
      <c r="KTE431" s="1420"/>
      <c r="KTF431" s="1420"/>
      <c r="KTG431" s="1420"/>
      <c r="KTH431" s="1420"/>
      <c r="KTI431" s="1420"/>
      <c r="KTJ431" s="1420"/>
      <c r="KTK431" s="1420"/>
      <c r="KTL431" s="1420"/>
      <c r="KTM431" s="1420"/>
      <c r="KTN431" s="1420"/>
      <c r="KTO431" s="1420"/>
      <c r="KTP431" s="1420"/>
      <c r="KTQ431" s="1420"/>
      <c r="KTR431" s="1420"/>
      <c r="KTS431" s="1420"/>
      <c r="KTT431" s="1420"/>
      <c r="KTU431" s="1420"/>
      <c r="KTV431" s="1420"/>
      <c r="KTW431" s="1420"/>
      <c r="KTX431" s="1420"/>
      <c r="KTY431" s="1420"/>
      <c r="KTZ431" s="1420"/>
      <c r="KUA431" s="1420"/>
      <c r="KUB431" s="1420"/>
      <c r="KUC431" s="1420"/>
      <c r="KUD431" s="1420"/>
      <c r="KUE431" s="1420"/>
      <c r="KUF431" s="1420"/>
      <c r="KUG431" s="1420"/>
      <c r="KUH431" s="1420"/>
      <c r="KUI431" s="1420"/>
      <c r="KUJ431" s="1420"/>
      <c r="KUK431" s="1420"/>
      <c r="KUL431" s="1420"/>
      <c r="KUM431" s="1420"/>
      <c r="KUN431" s="1420"/>
      <c r="KUO431" s="1420"/>
      <c r="KUP431" s="1420"/>
      <c r="KUQ431" s="1420"/>
      <c r="KUR431" s="1420"/>
      <c r="KUS431" s="1420"/>
      <c r="KUT431" s="1420"/>
      <c r="KUU431" s="1420"/>
      <c r="KUV431" s="1420"/>
      <c r="KUW431" s="1420"/>
      <c r="KUX431" s="1420"/>
      <c r="KUY431" s="1420"/>
      <c r="KUZ431" s="1420"/>
      <c r="KVA431" s="1420"/>
      <c r="KVB431" s="1420"/>
      <c r="KVC431" s="1420"/>
      <c r="KVD431" s="1420"/>
      <c r="KVE431" s="1420"/>
      <c r="KVF431" s="1420"/>
      <c r="KVG431" s="1420"/>
      <c r="KVH431" s="1420"/>
      <c r="KVI431" s="1420"/>
      <c r="KVJ431" s="1420"/>
      <c r="KVK431" s="1420"/>
      <c r="KVL431" s="1420"/>
      <c r="KVM431" s="1420"/>
      <c r="KVN431" s="1420"/>
      <c r="KVO431" s="1420"/>
      <c r="KVP431" s="1420"/>
      <c r="KVQ431" s="1420"/>
      <c r="KVR431" s="1420"/>
      <c r="KVS431" s="1420"/>
      <c r="KVT431" s="1420"/>
      <c r="KVU431" s="1420"/>
      <c r="KVV431" s="1420"/>
      <c r="KVW431" s="1420"/>
      <c r="KVX431" s="1420"/>
      <c r="KVY431" s="1420"/>
      <c r="KVZ431" s="1420"/>
      <c r="KWA431" s="1420"/>
      <c r="KWB431" s="1420"/>
      <c r="KWC431" s="1420"/>
      <c r="KWD431" s="1420"/>
      <c r="KWE431" s="1420"/>
      <c r="KWF431" s="1420"/>
      <c r="KWG431" s="1420"/>
      <c r="KWH431" s="1420"/>
      <c r="KWI431" s="1420"/>
      <c r="KWJ431" s="1420"/>
      <c r="KWK431" s="1420"/>
      <c r="KWL431" s="1420"/>
      <c r="KWM431" s="1420"/>
      <c r="KWN431" s="1420"/>
      <c r="KWO431" s="1420"/>
      <c r="KWP431" s="1420"/>
      <c r="KWQ431" s="1420"/>
      <c r="KWR431" s="1420"/>
      <c r="KWS431" s="1420"/>
      <c r="KWT431" s="1420"/>
      <c r="KWU431" s="1420"/>
      <c r="KWV431" s="1420"/>
      <c r="KWW431" s="1420"/>
      <c r="KWX431" s="1420"/>
      <c r="KWY431" s="1420"/>
      <c r="KWZ431" s="1420"/>
      <c r="KXA431" s="1420"/>
      <c r="KXB431" s="1420"/>
      <c r="KXC431" s="1420"/>
      <c r="KXD431" s="1420"/>
      <c r="KXE431" s="1420"/>
      <c r="KXF431" s="1420"/>
      <c r="KXG431" s="1420"/>
      <c r="KXH431" s="1420"/>
      <c r="KXI431" s="1420"/>
      <c r="KXJ431" s="1420"/>
      <c r="KXK431" s="1420"/>
      <c r="KXL431" s="1420"/>
      <c r="KXM431" s="1420"/>
      <c r="KXN431" s="1420"/>
      <c r="KXO431" s="1420"/>
      <c r="KXP431" s="1420"/>
      <c r="KXQ431" s="1420"/>
      <c r="KXR431" s="1420"/>
      <c r="KXS431" s="1420"/>
      <c r="KXT431" s="1420"/>
      <c r="KXU431" s="1420"/>
      <c r="KXV431" s="1420"/>
      <c r="KXW431" s="1420"/>
      <c r="KXX431" s="1420"/>
      <c r="KXY431" s="1420"/>
      <c r="KXZ431" s="1420"/>
      <c r="KYA431" s="1420"/>
      <c r="KYB431" s="1420"/>
      <c r="KYC431" s="1420"/>
      <c r="KYD431" s="1420"/>
      <c r="KYE431" s="1420"/>
      <c r="KYF431" s="1420"/>
      <c r="KYG431" s="1420"/>
      <c r="KYH431" s="1420"/>
      <c r="KYI431" s="1420"/>
      <c r="KYJ431" s="1420"/>
      <c r="KYK431" s="1420"/>
      <c r="KYL431" s="1420"/>
      <c r="KYM431" s="1420"/>
      <c r="KYN431" s="1420"/>
      <c r="KYO431" s="1420"/>
      <c r="KYP431" s="1420"/>
      <c r="KYQ431" s="1420"/>
      <c r="KYR431" s="1420"/>
      <c r="KYS431" s="1420"/>
      <c r="KYT431" s="1420"/>
      <c r="KYU431" s="1420"/>
      <c r="KYV431" s="1420"/>
      <c r="KYW431" s="1420"/>
      <c r="KYX431" s="1420"/>
      <c r="KYY431" s="1420"/>
      <c r="KYZ431" s="1420"/>
      <c r="KZA431" s="1420"/>
      <c r="KZB431" s="1420"/>
      <c r="KZC431" s="1420"/>
      <c r="KZD431" s="1420"/>
      <c r="KZE431" s="1420"/>
      <c r="KZF431" s="1420"/>
      <c r="KZG431" s="1420"/>
      <c r="KZH431" s="1420"/>
      <c r="KZI431" s="1420"/>
      <c r="KZJ431" s="1420"/>
      <c r="KZK431" s="1420"/>
      <c r="KZL431" s="1420"/>
      <c r="KZM431" s="1420"/>
      <c r="KZN431" s="1420"/>
      <c r="KZO431" s="1420"/>
      <c r="KZP431" s="1420"/>
      <c r="KZQ431" s="1420"/>
      <c r="KZR431" s="1420"/>
      <c r="KZS431" s="1420"/>
      <c r="KZT431" s="1420"/>
      <c r="KZU431" s="1420"/>
      <c r="KZV431" s="1420"/>
      <c r="KZW431" s="1420"/>
      <c r="KZX431" s="1420"/>
      <c r="KZY431" s="1420"/>
      <c r="KZZ431" s="1420"/>
      <c r="LAA431" s="1420"/>
      <c r="LAB431" s="1420"/>
      <c r="LAC431" s="1420"/>
      <c r="LAD431" s="1420"/>
      <c r="LAE431" s="1420"/>
      <c r="LAF431" s="1420"/>
      <c r="LAG431" s="1420"/>
      <c r="LAH431" s="1420"/>
      <c r="LAI431" s="1420"/>
      <c r="LAJ431" s="1420"/>
      <c r="LAK431" s="1420"/>
      <c r="LAL431" s="1420"/>
      <c r="LAM431" s="1420"/>
      <c r="LAN431" s="1420"/>
      <c r="LAO431" s="1420"/>
      <c r="LAP431" s="1420"/>
      <c r="LAQ431" s="1420"/>
      <c r="LAR431" s="1420"/>
      <c r="LAS431" s="1420"/>
      <c r="LAT431" s="1420"/>
      <c r="LAU431" s="1420"/>
      <c r="LAV431" s="1420"/>
      <c r="LAW431" s="1420"/>
      <c r="LAX431" s="1420"/>
      <c r="LAY431" s="1420"/>
      <c r="LAZ431" s="1420"/>
      <c r="LBA431" s="1420"/>
      <c r="LBB431" s="1420"/>
      <c r="LBC431" s="1420"/>
      <c r="LBD431" s="1420"/>
      <c r="LBE431" s="1420"/>
      <c r="LBF431" s="1420"/>
      <c r="LBG431" s="1420"/>
      <c r="LBH431" s="1420"/>
      <c r="LBI431" s="1420"/>
      <c r="LBJ431" s="1420"/>
      <c r="LBK431" s="1420"/>
      <c r="LBL431" s="1420"/>
      <c r="LBM431" s="1420"/>
      <c r="LBN431" s="1420"/>
      <c r="LBO431" s="1420"/>
      <c r="LBP431" s="1420"/>
      <c r="LBQ431" s="1420"/>
      <c r="LBR431" s="1420"/>
      <c r="LBS431" s="1420"/>
      <c r="LBT431" s="1420"/>
      <c r="LBU431" s="1420"/>
      <c r="LBV431" s="1420"/>
      <c r="LBW431" s="1420"/>
      <c r="LBX431" s="1420"/>
      <c r="LBY431" s="1420"/>
      <c r="LBZ431" s="1420"/>
      <c r="LCA431" s="1420"/>
      <c r="LCB431" s="1420"/>
      <c r="LCC431" s="1420"/>
      <c r="LCD431" s="1420"/>
      <c r="LCE431" s="1420"/>
      <c r="LCF431" s="1420"/>
      <c r="LCG431" s="1420"/>
      <c r="LCH431" s="1420"/>
      <c r="LCI431" s="1420"/>
      <c r="LCJ431" s="1420"/>
      <c r="LCK431" s="1420"/>
      <c r="LCL431" s="1420"/>
      <c r="LCM431" s="1420"/>
      <c r="LCN431" s="1420"/>
      <c r="LCO431" s="1420"/>
      <c r="LCP431" s="1420"/>
      <c r="LCQ431" s="1420"/>
      <c r="LCR431" s="1420"/>
      <c r="LCS431" s="1420"/>
      <c r="LCT431" s="1420"/>
      <c r="LCU431" s="1420"/>
      <c r="LCV431" s="1420"/>
      <c r="LCW431" s="1420"/>
      <c r="LCX431" s="1420"/>
      <c r="LCY431" s="1420"/>
      <c r="LCZ431" s="1420"/>
      <c r="LDA431" s="1420"/>
      <c r="LDB431" s="1420"/>
      <c r="LDC431" s="1420"/>
      <c r="LDD431" s="1420"/>
      <c r="LDE431" s="1420"/>
      <c r="LDF431" s="1420"/>
      <c r="LDG431" s="1420"/>
      <c r="LDH431" s="1420"/>
      <c r="LDI431" s="1420"/>
      <c r="LDJ431" s="1420"/>
      <c r="LDK431" s="1420"/>
      <c r="LDL431" s="1420"/>
      <c r="LDM431" s="1420"/>
      <c r="LDN431" s="1420"/>
      <c r="LDO431" s="1420"/>
      <c r="LDP431" s="1420"/>
      <c r="LDQ431" s="1420"/>
      <c r="LDR431" s="1420"/>
      <c r="LDS431" s="1420"/>
      <c r="LDT431" s="1420"/>
      <c r="LDU431" s="1420"/>
      <c r="LDV431" s="1420"/>
      <c r="LDW431" s="1420"/>
      <c r="LDX431" s="1420"/>
      <c r="LDY431" s="1420"/>
      <c r="LDZ431" s="1420"/>
      <c r="LEA431" s="1420"/>
      <c r="LEB431" s="1420"/>
      <c r="LEC431" s="1420"/>
      <c r="LED431" s="1420"/>
      <c r="LEE431" s="1420"/>
      <c r="LEF431" s="1420"/>
      <c r="LEG431" s="1420"/>
      <c r="LEH431" s="1420"/>
      <c r="LEI431" s="1420"/>
      <c r="LEJ431" s="1420"/>
      <c r="LEK431" s="1420"/>
      <c r="LEL431" s="1420"/>
      <c r="LEM431" s="1420"/>
      <c r="LEN431" s="1420"/>
      <c r="LEO431" s="1420"/>
      <c r="LEP431" s="1420"/>
      <c r="LEQ431" s="1420"/>
      <c r="LER431" s="1420"/>
      <c r="LES431" s="1420"/>
      <c r="LET431" s="1420"/>
      <c r="LEU431" s="1420"/>
      <c r="LEV431" s="1420"/>
      <c r="LEW431" s="1420"/>
      <c r="LEX431" s="1420"/>
      <c r="LEY431" s="1420"/>
      <c r="LEZ431" s="1420"/>
      <c r="LFA431" s="1420"/>
      <c r="LFB431" s="1420"/>
      <c r="LFC431" s="1420"/>
      <c r="LFD431" s="1420"/>
      <c r="LFE431" s="1420"/>
      <c r="LFF431" s="1420"/>
      <c r="LFG431" s="1420"/>
      <c r="LFH431" s="1420"/>
      <c r="LFI431" s="1420"/>
      <c r="LFJ431" s="1420"/>
      <c r="LFK431" s="1420"/>
      <c r="LFL431" s="1420"/>
      <c r="LFM431" s="1420"/>
      <c r="LFN431" s="1420"/>
      <c r="LFO431" s="1420"/>
      <c r="LFP431" s="1420"/>
      <c r="LFQ431" s="1420"/>
      <c r="LFR431" s="1420"/>
      <c r="LFS431" s="1420"/>
      <c r="LFT431" s="1420"/>
      <c r="LFU431" s="1420"/>
      <c r="LFV431" s="1420"/>
      <c r="LFW431" s="1420"/>
      <c r="LFX431" s="1420"/>
      <c r="LFY431" s="1420"/>
      <c r="LFZ431" s="1420"/>
      <c r="LGA431" s="1420"/>
      <c r="LGB431" s="1420"/>
      <c r="LGC431" s="1420"/>
      <c r="LGD431" s="1420"/>
      <c r="LGE431" s="1420"/>
      <c r="LGF431" s="1420"/>
      <c r="LGG431" s="1420"/>
      <c r="LGH431" s="1420"/>
      <c r="LGI431" s="1420"/>
      <c r="LGJ431" s="1420"/>
      <c r="LGK431" s="1420"/>
      <c r="LGL431" s="1420"/>
      <c r="LGM431" s="1420"/>
      <c r="LGN431" s="1420"/>
      <c r="LGO431" s="1420"/>
      <c r="LGP431" s="1420"/>
      <c r="LGQ431" s="1420"/>
      <c r="LGR431" s="1420"/>
      <c r="LGS431" s="1420"/>
      <c r="LGT431" s="1420"/>
      <c r="LGU431" s="1420"/>
      <c r="LGV431" s="1420"/>
      <c r="LGW431" s="1420"/>
      <c r="LGX431" s="1420"/>
      <c r="LGY431" s="1420"/>
      <c r="LGZ431" s="1420"/>
      <c r="LHA431" s="1420"/>
      <c r="LHB431" s="1420"/>
      <c r="LHC431" s="1420"/>
      <c r="LHD431" s="1420"/>
      <c r="LHE431" s="1420"/>
      <c r="LHF431" s="1420"/>
      <c r="LHG431" s="1420"/>
      <c r="LHH431" s="1420"/>
      <c r="LHI431" s="1420"/>
      <c r="LHJ431" s="1420"/>
      <c r="LHK431" s="1420"/>
      <c r="LHL431" s="1420"/>
      <c r="LHM431" s="1420"/>
      <c r="LHN431" s="1420"/>
      <c r="LHO431" s="1420"/>
      <c r="LHP431" s="1420"/>
      <c r="LHQ431" s="1420"/>
      <c r="LHR431" s="1420"/>
      <c r="LHS431" s="1420"/>
      <c r="LHT431" s="1420"/>
      <c r="LHU431" s="1420"/>
      <c r="LHV431" s="1420"/>
      <c r="LHW431" s="1420"/>
      <c r="LHX431" s="1420"/>
      <c r="LHY431" s="1420"/>
      <c r="LHZ431" s="1420"/>
      <c r="LIA431" s="1420"/>
      <c r="LIB431" s="1420"/>
      <c r="LIC431" s="1420"/>
      <c r="LID431" s="1420"/>
      <c r="LIE431" s="1420"/>
      <c r="LIF431" s="1420"/>
      <c r="LIG431" s="1420"/>
      <c r="LIH431" s="1420"/>
      <c r="LII431" s="1420"/>
      <c r="LIJ431" s="1420"/>
      <c r="LIK431" s="1420"/>
      <c r="LIL431" s="1420"/>
      <c r="LIM431" s="1420"/>
      <c r="LIN431" s="1420"/>
      <c r="LIO431" s="1420"/>
      <c r="LIP431" s="1420"/>
      <c r="LIQ431" s="1420"/>
      <c r="LIR431" s="1420"/>
      <c r="LIS431" s="1420"/>
      <c r="LIT431" s="1420"/>
      <c r="LIU431" s="1420"/>
      <c r="LIV431" s="1420"/>
      <c r="LIW431" s="1420"/>
      <c r="LIX431" s="1420"/>
      <c r="LIY431" s="1420"/>
      <c r="LIZ431" s="1420"/>
      <c r="LJA431" s="1420"/>
      <c r="LJB431" s="1420"/>
      <c r="LJC431" s="1420"/>
      <c r="LJD431" s="1420"/>
      <c r="LJE431" s="1420"/>
      <c r="LJF431" s="1420"/>
      <c r="LJG431" s="1420"/>
      <c r="LJH431" s="1420"/>
      <c r="LJI431" s="1420"/>
      <c r="LJJ431" s="1420"/>
      <c r="LJK431" s="1420"/>
      <c r="LJL431" s="1420"/>
      <c r="LJM431" s="1420"/>
      <c r="LJN431" s="1420"/>
      <c r="LJO431" s="1420"/>
      <c r="LJP431" s="1420"/>
      <c r="LJQ431" s="1420"/>
      <c r="LJR431" s="1420"/>
      <c r="LJS431" s="1420"/>
      <c r="LJT431" s="1420"/>
      <c r="LJU431" s="1420"/>
      <c r="LJV431" s="1420"/>
      <c r="LJW431" s="1420"/>
      <c r="LJX431" s="1420"/>
      <c r="LJY431" s="1420"/>
      <c r="LJZ431" s="1420"/>
      <c r="LKA431" s="1420"/>
      <c r="LKB431" s="1420"/>
      <c r="LKC431" s="1420"/>
      <c r="LKD431" s="1420"/>
      <c r="LKE431" s="1420"/>
      <c r="LKF431" s="1420"/>
      <c r="LKG431" s="1420"/>
      <c r="LKH431" s="1420"/>
      <c r="LKI431" s="1420"/>
      <c r="LKJ431" s="1420"/>
      <c r="LKK431" s="1420"/>
      <c r="LKL431" s="1420"/>
      <c r="LKM431" s="1420"/>
      <c r="LKN431" s="1420"/>
      <c r="LKO431" s="1420"/>
      <c r="LKP431" s="1420"/>
      <c r="LKQ431" s="1420"/>
      <c r="LKR431" s="1420"/>
      <c r="LKS431" s="1420"/>
      <c r="LKT431" s="1420"/>
      <c r="LKU431" s="1420"/>
      <c r="LKV431" s="1420"/>
      <c r="LKW431" s="1420"/>
      <c r="LKX431" s="1420"/>
      <c r="LKY431" s="1420"/>
      <c r="LKZ431" s="1420"/>
      <c r="LLA431" s="1420"/>
      <c r="LLB431" s="1420"/>
      <c r="LLC431" s="1420"/>
      <c r="LLD431" s="1420"/>
      <c r="LLE431" s="1420"/>
      <c r="LLF431" s="1420"/>
      <c r="LLG431" s="1420"/>
      <c r="LLH431" s="1420"/>
      <c r="LLI431" s="1420"/>
      <c r="LLJ431" s="1420"/>
      <c r="LLK431" s="1420"/>
      <c r="LLL431" s="1420"/>
      <c r="LLM431" s="1420"/>
      <c r="LLN431" s="1420"/>
      <c r="LLO431" s="1420"/>
      <c r="LLP431" s="1420"/>
      <c r="LLQ431" s="1420"/>
      <c r="LLR431" s="1420"/>
      <c r="LLS431" s="1420"/>
      <c r="LLT431" s="1420"/>
      <c r="LLU431" s="1420"/>
      <c r="LLV431" s="1420"/>
      <c r="LLW431" s="1420"/>
      <c r="LLX431" s="1420"/>
      <c r="LLY431" s="1420"/>
      <c r="LLZ431" s="1420"/>
      <c r="LMA431" s="1420"/>
      <c r="LMB431" s="1420"/>
      <c r="LMC431" s="1420"/>
      <c r="LMD431" s="1420"/>
      <c r="LME431" s="1420"/>
      <c r="LMF431" s="1420"/>
      <c r="LMG431" s="1420"/>
      <c r="LMH431" s="1420"/>
      <c r="LMI431" s="1420"/>
      <c r="LMJ431" s="1420"/>
      <c r="LMK431" s="1420"/>
      <c r="LML431" s="1420"/>
      <c r="LMM431" s="1420"/>
      <c r="LMN431" s="1420"/>
      <c r="LMO431" s="1420"/>
      <c r="LMP431" s="1420"/>
      <c r="LMQ431" s="1420"/>
      <c r="LMR431" s="1420"/>
      <c r="LMS431" s="1420"/>
      <c r="LMT431" s="1420"/>
      <c r="LMU431" s="1420"/>
      <c r="LMV431" s="1420"/>
      <c r="LMW431" s="1420"/>
      <c r="LMX431" s="1420"/>
      <c r="LMY431" s="1420"/>
      <c r="LMZ431" s="1420"/>
      <c r="LNA431" s="1420"/>
      <c r="LNB431" s="1420"/>
      <c r="LNC431" s="1420"/>
      <c r="LND431" s="1420"/>
      <c r="LNE431" s="1420"/>
      <c r="LNF431" s="1420"/>
      <c r="LNG431" s="1420"/>
      <c r="LNH431" s="1420"/>
      <c r="LNI431" s="1420"/>
      <c r="LNJ431" s="1420"/>
      <c r="LNK431" s="1420"/>
      <c r="LNL431" s="1420"/>
      <c r="LNM431" s="1420"/>
      <c r="LNN431" s="1420"/>
      <c r="LNO431" s="1420"/>
      <c r="LNP431" s="1420"/>
      <c r="LNQ431" s="1420"/>
      <c r="LNR431" s="1420"/>
      <c r="LNS431" s="1420"/>
      <c r="LNT431" s="1420"/>
      <c r="LNU431" s="1420"/>
      <c r="LNV431" s="1420"/>
      <c r="LNW431" s="1420"/>
      <c r="LNX431" s="1420"/>
      <c r="LNY431" s="1420"/>
      <c r="LNZ431" s="1420"/>
      <c r="LOA431" s="1420"/>
      <c r="LOB431" s="1420"/>
      <c r="LOC431" s="1420"/>
      <c r="LOD431" s="1420"/>
      <c r="LOE431" s="1420"/>
      <c r="LOF431" s="1420"/>
      <c r="LOG431" s="1420"/>
      <c r="LOH431" s="1420"/>
      <c r="LOI431" s="1420"/>
      <c r="LOJ431" s="1420"/>
      <c r="LOK431" s="1420"/>
      <c r="LOL431" s="1420"/>
      <c r="LOM431" s="1420"/>
      <c r="LON431" s="1420"/>
      <c r="LOO431" s="1420"/>
      <c r="LOP431" s="1420"/>
      <c r="LOQ431" s="1420"/>
      <c r="LOR431" s="1420"/>
      <c r="LOS431" s="1420"/>
      <c r="LOT431" s="1420"/>
      <c r="LOU431" s="1420"/>
      <c r="LOV431" s="1420"/>
      <c r="LOW431" s="1420"/>
      <c r="LOX431" s="1420"/>
      <c r="LOY431" s="1420"/>
      <c r="LOZ431" s="1420"/>
      <c r="LPA431" s="1420"/>
      <c r="LPB431" s="1420"/>
      <c r="LPC431" s="1420"/>
      <c r="LPD431" s="1420"/>
      <c r="LPE431" s="1420"/>
      <c r="LPF431" s="1420"/>
      <c r="LPG431" s="1420"/>
      <c r="LPH431" s="1420"/>
      <c r="LPI431" s="1420"/>
      <c r="LPJ431" s="1420"/>
      <c r="LPK431" s="1420"/>
      <c r="LPL431" s="1420"/>
      <c r="LPM431" s="1420"/>
      <c r="LPN431" s="1420"/>
      <c r="LPO431" s="1420"/>
      <c r="LPP431" s="1420"/>
      <c r="LPQ431" s="1420"/>
      <c r="LPR431" s="1420"/>
      <c r="LPS431" s="1420"/>
      <c r="LPT431" s="1420"/>
      <c r="LPU431" s="1420"/>
      <c r="LPV431" s="1420"/>
      <c r="LPW431" s="1420"/>
      <c r="LPX431" s="1420"/>
      <c r="LPY431" s="1420"/>
      <c r="LPZ431" s="1420"/>
      <c r="LQA431" s="1420"/>
      <c r="LQB431" s="1420"/>
      <c r="LQC431" s="1420"/>
      <c r="LQD431" s="1420"/>
      <c r="LQE431" s="1420"/>
      <c r="LQF431" s="1420"/>
      <c r="LQG431" s="1420"/>
      <c r="LQH431" s="1420"/>
      <c r="LQI431" s="1420"/>
      <c r="LQJ431" s="1420"/>
      <c r="LQK431" s="1420"/>
      <c r="LQL431" s="1420"/>
      <c r="LQM431" s="1420"/>
      <c r="LQN431" s="1420"/>
      <c r="LQO431" s="1420"/>
      <c r="LQP431" s="1420"/>
      <c r="LQQ431" s="1420"/>
      <c r="LQR431" s="1420"/>
      <c r="LQS431" s="1420"/>
      <c r="LQT431" s="1420"/>
      <c r="LQU431" s="1420"/>
      <c r="LQV431" s="1420"/>
      <c r="LQW431" s="1420"/>
      <c r="LQX431" s="1420"/>
      <c r="LQY431" s="1420"/>
      <c r="LQZ431" s="1420"/>
      <c r="LRA431" s="1420"/>
      <c r="LRB431" s="1420"/>
      <c r="LRC431" s="1420"/>
      <c r="LRD431" s="1420"/>
      <c r="LRE431" s="1420"/>
      <c r="LRF431" s="1420"/>
      <c r="LRG431" s="1420"/>
      <c r="LRH431" s="1420"/>
      <c r="LRI431" s="1420"/>
      <c r="LRJ431" s="1420"/>
      <c r="LRK431" s="1420"/>
      <c r="LRL431" s="1420"/>
      <c r="LRM431" s="1420"/>
      <c r="LRN431" s="1420"/>
      <c r="LRO431" s="1420"/>
      <c r="LRP431" s="1420"/>
      <c r="LRQ431" s="1420"/>
      <c r="LRR431" s="1420"/>
      <c r="LRS431" s="1420"/>
      <c r="LRT431" s="1420"/>
      <c r="LRU431" s="1420"/>
      <c r="LRV431" s="1420"/>
      <c r="LRW431" s="1420"/>
      <c r="LRX431" s="1420"/>
      <c r="LRY431" s="1420"/>
      <c r="LRZ431" s="1420"/>
      <c r="LSA431" s="1420"/>
      <c r="LSB431" s="1420"/>
      <c r="LSC431" s="1420"/>
      <c r="LSD431" s="1420"/>
      <c r="LSE431" s="1420"/>
      <c r="LSF431" s="1420"/>
      <c r="LSG431" s="1420"/>
      <c r="LSH431" s="1420"/>
      <c r="LSI431" s="1420"/>
      <c r="LSJ431" s="1420"/>
      <c r="LSK431" s="1420"/>
      <c r="LSL431" s="1420"/>
      <c r="LSM431" s="1420"/>
      <c r="LSN431" s="1420"/>
      <c r="LSO431" s="1420"/>
      <c r="LSP431" s="1420"/>
      <c r="LSQ431" s="1420"/>
      <c r="LSR431" s="1420"/>
      <c r="LSS431" s="1420"/>
      <c r="LST431" s="1420"/>
      <c r="LSU431" s="1420"/>
      <c r="LSV431" s="1420"/>
      <c r="LSW431" s="1420"/>
      <c r="LSX431" s="1420"/>
      <c r="LSY431" s="1420"/>
      <c r="LSZ431" s="1420"/>
      <c r="LTA431" s="1420"/>
      <c r="LTB431" s="1420"/>
      <c r="LTC431" s="1420"/>
      <c r="LTD431" s="1420"/>
      <c r="LTE431" s="1420"/>
      <c r="LTF431" s="1420"/>
      <c r="LTG431" s="1420"/>
      <c r="LTH431" s="1420"/>
      <c r="LTI431" s="1420"/>
      <c r="LTJ431" s="1420"/>
      <c r="LTK431" s="1420"/>
      <c r="LTL431" s="1420"/>
      <c r="LTM431" s="1420"/>
      <c r="LTN431" s="1420"/>
      <c r="LTO431" s="1420"/>
      <c r="LTP431" s="1420"/>
      <c r="LTQ431" s="1420"/>
      <c r="LTR431" s="1420"/>
      <c r="LTS431" s="1420"/>
      <c r="LTT431" s="1420"/>
      <c r="LTU431" s="1420"/>
      <c r="LTV431" s="1420"/>
      <c r="LTW431" s="1420"/>
      <c r="LTX431" s="1420"/>
      <c r="LTY431" s="1420"/>
      <c r="LTZ431" s="1420"/>
      <c r="LUA431" s="1420"/>
      <c r="LUB431" s="1420"/>
      <c r="LUC431" s="1420"/>
      <c r="LUD431" s="1420"/>
      <c r="LUE431" s="1420"/>
      <c r="LUF431" s="1420"/>
      <c r="LUG431" s="1420"/>
      <c r="LUH431" s="1420"/>
      <c r="LUI431" s="1420"/>
      <c r="LUJ431" s="1420"/>
      <c r="LUK431" s="1420"/>
      <c r="LUL431" s="1420"/>
      <c r="LUM431" s="1420"/>
      <c r="LUN431" s="1420"/>
      <c r="LUO431" s="1420"/>
      <c r="LUP431" s="1420"/>
      <c r="LUQ431" s="1420"/>
      <c r="LUR431" s="1420"/>
      <c r="LUS431" s="1420"/>
      <c r="LUT431" s="1420"/>
      <c r="LUU431" s="1420"/>
      <c r="LUV431" s="1420"/>
      <c r="LUW431" s="1420"/>
      <c r="LUX431" s="1420"/>
      <c r="LUY431" s="1420"/>
      <c r="LUZ431" s="1420"/>
      <c r="LVA431" s="1420"/>
      <c r="LVB431" s="1420"/>
      <c r="LVC431" s="1420"/>
      <c r="LVD431" s="1420"/>
      <c r="LVE431" s="1420"/>
      <c r="LVF431" s="1420"/>
      <c r="LVG431" s="1420"/>
      <c r="LVH431" s="1420"/>
      <c r="LVI431" s="1420"/>
      <c r="LVJ431" s="1420"/>
      <c r="LVK431" s="1420"/>
      <c r="LVL431" s="1420"/>
      <c r="LVM431" s="1420"/>
      <c r="LVN431" s="1420"/>
      <c r="LVO431" s="1420"/>
      <c r="LVP431" s="1420"/>
      <c r="LVQ431" s="1420"/>
      <c r="LVR431" s="1420"/>
      <c r="LVS431" s="1420"/>
      <c r="LVT431" s="1420"/>
      <c r="LVU431" s="1420"/>
      <c r="LVV431" s="1420"/>
      <c r="LVW431" s="1420"/>
      <c r="LVX431" s="1420"/>
      <c r="LVY431" s="1420"/>
      <c r="LVZ431" s="1420"/>
      <c r="LWA431" s="1420"/>
      <c r="LWB431" s="1420"/>
      <c r="LWC431" s="1420"/>
      <c r="LWD431" s="1420"/>
      <c r="LWE431" s="1420"/>
      <c r="LWF431" s="1420"/>
      <c r="LWG431" s="1420"/>
      <c r="LWH431" s="1420"/>
      <c r="LWI431" s="1420"/>
      <c r="LWJ431" s="1420"/>
      <c r="LWK431" s="1420"/>
      <c r="LWL431" s="1420"/>
      <c r="LWM431" s="1420"/>
      <c r="LWN431" s="1420"/>
      <c r="LWO431" s="1420"/>
      <c r="LWP431" s="1420"/>
      <c r="LWQ431" s="1420"/>
      <c r="LWR431" s="1420"/>
      <c r="LWS431" s="1420"/>
      <c r="LWT431" s="1420"/>
      <c r="LWU431" s="1420"/>
      <c r="LWV431" s="1420"/>
      <c r="LWW431" s="1420"/>
      <c r="LWX431" s="1420"/>
      <c r="LWY431" s="1420"/>
      <c r="LWZ431" s="1420"/>
      <c r="LXA431" s="1420"/>
      <c r="LXB431" s="1420"/>
      <c r="LXC431" s="1420"/>
      <c r="LXD431" s="1420"/>
      <c r="LXE431" s="1420"/>
      <c r="LXF431" s="1420"/>
      <c r="LXG431" s="1420"/>
      <c r="LXH431" s="1420"/>
      <c r="LXI431" s="1420"/>
      <c r="LXJ431" s="1420"/>
      <c r="LXK431" s="1420"/>
      <c r="LXL431" s="1420"/>
      <c r="LXM431" s="1420"/>
      <c r="LXN431" s="1420"/>
      <c r="LXO431" s="1420"/>
      <c r="LXP431" s="1420"/>
      <c r="LXQ431" s="1420"/>
      <c r="LXR431" s="1420"/>
      <c r="LXS431" s="1420"/>
      <c r="LXT431" s="1420"/>
      <c r="LXU431" s="1420"/>
      <c r="LXV431" s="1420"/>
      <c r="LXW431" s="1420"/>
      <c r="LXX431" s="1420"/>
      <c r="LXY431" s="1420"/>
      <c r="LXZ431" s="1420"/>
      <c r="LYA431" s="1420"/>
      <c r="LYB431" s="1420"/>
      <c r="LYC431" s="1420"/>
      <c r="LYD431" s="1420"/>
      <c r="LYE431" s="1420"/>
      <c r="LYF431" s="1420"/>
      <c r="LYG431" s="1420"/>
      <c r="LYH431" s="1420"/>
      <c r="LYI431" s="1420"/>
      <c r="LYJ431" s="1420"/>
      <c r="LYK431" s="1420"/>
      <c r="LYL431" s="1420"/>
      <c r="LYM431" s="1420"/>
      <c r="LYN431" s="1420"/>
      <c r="LYO431" s="1420"/>
      <c r="LYP431" s="1420"/>
      <c r="LYQ431" s="1420"/>
      <c r="LYR431" s="1420"/>
      <c r="LYS431" s="1420"/>
      <c r="LYT431" s="1420"/>
      <c r="LYU431" s="1420"/>
      <c r="LYV431" s="1420"/>
      <c r="LYW431" s="1420"/>
      <c r="LYX431" s="1420"/>
      <c r="LYY431" s="1420"/>
      <c r="LYZ431" s="1420"/>
      <c r="LZA431" s="1420"/>
      <c r="LZB431" s="1420"/>
      <c r="LZC431" s="1420"/>
      <c r="LZD431" s="1420"/>
      <c r="LZE431" s="1420"/>
      <c r="LZF431" s="1420"/>
      <c r="LZG431" s="1420"/>
      <c r="LZH431" s="1420"/>
      <c r="LZI431" s="1420"/>
      <c r="LZJ431" s="1420"/>
      <c r="LZK431" s="1420"/>
      <c r="LZL431" s="1420"/>
      <c r="LZM431" s="1420"/>
      <c r="LZN431" s="1420"/>
      <c r="LZO431" s="1420"/>
      <c r="LZP431" s="1420"/>
      <c r="LZQ431" s="1420"/>
      <c r="LZR431" s="1420"/>
      <c r="LZS431" s="1420"/>
      <c r="LZT431" s="1420"/>
      <c r="LZU431" s="1420"/>
      <c r="LZV431" s="1420"/>
      <c r="LZW431" s="1420"/>
      <c r="LZX431" s="1420"/>
      <c r="LZY431" s="1420"/>
      <c r="LZZ431" s="1420"/>
      <c r="MAA431" s="1420"/>
      <c r="MAB431" s="1420"/>
      <c r="MAC431" s="1420"/>
      <c r="MAD431" s="1420"/>
      <c r="MAE431" s="1420"/>
      <c r="MAF431" s="1420"/>
      <c r="MAG431" s="1420"/>
      <c r="MAH431" s="1420"/>
      <c r="MAI431" s="1420"/>
      <c r="MAJ431" s="1420"/>
      <c r="MAK431" s="1420"/>
      <c r="MAL431" s="1420"/>
      <c r="MAM431" s="1420"/>
      <c r="MAN431" s="1420"/>
      <c r="MAO431" s="1420"/>
      <c r="MAP431" s="1420"/>
      <c r="MAQ431" s="1420"/>
      <c r="MAR431" s="1420"/>
      <c r="MAS431" s="1420"/>
      <c r="MAT431" s="1420"/>
      <c r="MAU431" s="1420"/>
      <c r="MAV431" s="1420"/>
      <c r="MAW431" s="1420"/>
      <c r="MAX431" s="1420"/>
      <c r="MAY431" s="1420"/>
      <c r="MAZ431" s="1420"/>
      <c r="MBA431" s="1420"/>
      <c r="MBB431" s="1420"/>
      <c r="MBC431" s="1420"/>
      <c r="MBD431" s="1420"/>
      <c r="MBE431" s="1420"/>
      <c r="MBF431" s="1420"/>
      <c r="MBG431" s="1420"/>
      <c r="MBH431" s="1420"/>
      <c r="MBI431" s="1420"/>
      <c r="MBJ431" s="1420"/>
      <c r="MBK431" s="1420"/>
      <c r="MBL431" s="1420"/>
      <c r="MBM431" s="1420"/>
      <c r="MBN431" s="1420"/>
      <c r="MBO431" s="1420"/>
      <c r="MBP431" s="1420"/>
      <c r="MBQ431" s="1420"/>
      <c r="MBR431" s="1420"/>
      <c r="MBS431" s="1420"/>
      <c r="MBT431" s="1420"/>
      <c r="MBU431" s="1420"/>
      <c r="MBV431" s="1420"/>
      <c r="MBW431" s="1420"/>
      <c r="MBX431" s="1420"/>
      <c r="MBY431" s="1420"/>
      <c r="MBZ431" s="1420"/>
      <c r="MCA431" s="1420"/>
      <c r="MCB431" s="1420"/>
      <c r="MCC431" s="1420"/>
      <c r="MCD431" s="1420"/>
      <c r="MCE431" s="1420"/>
      <c r="MCF431" s="1420"/>
      <c r="MCG431" s="1420"/>
      <c r="MCH431" s="1420"/>
      <c r="MCI431" s="1420"/>
      <c r="MCJ431" s="1420"/>
      <c r="MCK431" s="1420"/>
      <c r="MCL431" s="1420"/>
      <c r="MCM431" s="1420"/>
      <c r="MCN431" s="1420"/>
      <c r="MCO431" s="1420"/>
      <c r="MCP431" s="1420"/>
      <c r="MCQ431" s="1420"/>
      <c r="MCR431" s="1420"/>
      <c r="MCS431" s="1420"/>
      <c r="MCT431" s="1420"/>
      <c r="MCU431" s="1420"/>
      <c r="MCV431" s="1420"/>
      <c r="MCW431" s="1420"/>
      <c r="MCX431" s="1420"/>
      <c r="MCY431" s="1420"/>
      <c r="MCZ431" s="1420"/>
      <c r="MDA431" s="1420"/>
      <c r="MDB431" s="1420"/>
      <c r="MDC431" s="1420"/>
      <c r="MDD431" s="1420"/>
      <c r="MDE431" s="1420"/>
      <c r="MDF431" s="1420"/>
      <c r="MDG431" s="1420"/>
      <c r="MDH431" s="1420"/>
      <c r="MDI431" s="1420"/>
      <c r="MDJ431" s="1420"/>
      <c r="MDK431" s="1420"/>
      <c r="MDL431" s="1420"/>
      <c r="MDM431" s="1420"/>
      <c r="MDN431" s="1420"/>
      <c r="MDO431" s="1420"/>
      <c r="MDP431" s="1420"/>
      <c r="MDQ431" s="1420"/>
      <c r="MDR431" s="1420"/>
      <c r="MDS431" s="1420"/>
      <c r="MDT431" s="1420"/>
      <c r="MDU431" s="1420"/>
      <c r="MDV431" s="1420"/>
      <c r="MDW431" s="1420"/>
      <c r="MDX431" s="1420"/>
      <c r="MDY431" s="1420"/>
      <c r="MDZ431" s="1420"/>
      <c r="MEA431" s="1420"/>
      <c r="MEB431" s="1420"/>
      <c r="MEC431" s="1420"/>
      <c r="MED431" s="1420"/>
      <c r="MEE431" s="1420"/>
      <c r="MEF431" s="1420"/>
      <c r="MEG431" s="1420"/>
      <c r="MEH431" s="1420"/>
      <c r="MEI431" s="1420"/>
      <c r="MEJ431" s="1420"/>
      <c r="MEK431" s="1420"/>
      <c r="MEL431" s="1420"/>
      <c r="MEM431" s="1420"/>
      <c r="MEN431" s="1420"/>
      <c r="MEO431" s="1420"/>
      <c r="MEP431" s="1420"/>
      <c r="MEQ431" s="1420"/>
      <c r="MER431" s="1420"/>
      <c r="MES431" s="1420"/>
      <c r="MET431" s="1420"/>
      <c r="MEU431" s="1420"/>
      <c r="MEV431" s="1420"/>
      <c r="MEW431" s="1420"/>
      <c r="MEX431" s="1420"/>
      <c r="MEY431" s="1420"/>
      <c r="MEZ431" s="1420"/>
      <c r="MFA431" s="1420"/>
      <c r="MFB431" s="1420"/>
      <c r="MFC431" s="1420"/>
      <c r="MFD431" s="1420"/>
      <c r="MFE431" s="1420"/>
      <c r="MFF431" s="1420"/>
      <c r="MFG431" s="1420"/>
      <c r="MFH431" s="1420"/>
      <c r="MFI431" s="1420"/>
      <c r="MFJ431" s="1420"/>
      <c r="MFK431" s="1420"/>
      <c r="MFL431" s="1420"/>
      <c r="MFM431" s="1420"/>
      <c r="MFN431" s="1420"/>
      <c r="MFO431" s="1420"/>
      <c r="MFP431" s="1420"/>
      <c r="MFQ431" s="1420"/>
      <c r="MFR431" s="1420"/>
      <c r="MFS431" s="1420"/>
      <c r="MFT431" s="1420"/>
      <c r="MFU431" s="1420"/>
      <c r="MFV431" s="1420"/>
      <c r="MFW431" s="1420"/>
      <c r="MFX431" s="1420"/>
      <c r="MFY431" s="1420"/>
      <c r="MFZ431" s="1420"/>
      <c r="MGA431" s="1420"/>
      <c r="MGB431" s="1420"/>
      <c r="MGC431" s="1420"/>
      <c r="MGD431" s="1420"/>
      <c r="MGE431" s="1420"/>
      <c r="MGF431" s="1420"/>
      <c r="MGG431" s="1420"/>
      <c r="MGH431" s="1420"/>
      <c r="MGI431" s="1420"/>
      <c r="MGJ431" s="1420"/>
      <c r="MGK431" s="1420"/>
      <c r="MGL431" s="1420"/>
      <c r="MGM431" s="1420"/>
      <c r="MGN431" s="1420"/>
      <c r="MGO431" s="1420"/>
      <c r="MGP431" s="1420"/>
      <c r="MGQ431" s="1420"/>
      <c r="MGR431" s="1420"/>
      <c r="MGS431" s="1420"/>
      <c r="MGT431" s="1420"/>
      <c r="MGU431" s="1420"/>
      <c r="MGV431" s="1420"/>
      <c r="MGW431" s="1420"/>
      <c r="MGX431" s="1420"/>
      <c r="MGY431" s="1420"/>
      <c r="MGZ431" s="1420"/>
      <c r="MHA431" s="1420"/>
      <c r="MHB431" s="1420"/>
      <c r="MHC431" s="1420"/>
      <c r="MHD431" s="1420"/>
      <c r="MHE431" s="1420"/>
      <c r="MHF431" s="1420"/>
      <c r="MHG431" s="1420"/>
      <c r="MHH431" s="1420"/>
      <c r="MHI431" s="1420"/>
      <c r="MHJ431" s="1420"/>
      <c r="MHK431" s="1420"/>
      <c r="MHL431" s="1420"/>
      <c r="MHM431" s="1420"/>
      <c r="MHN431" s="1420"/>
      <c r="MHO431" s="1420"/>
      <c r="MHP431" s="1420"/>
      <c r="MHQ431" s="1420"/>
      <c r="MHR431" s="1420"/>
      <c r="MHS431" s="1420"/>
      <c r="MHT431" s="1420"/>
      <c r="MHU431" s="1420"/>
      <c r="MHV431" s="1420"/>
      <c r="MHW431" s="1420"/>
      <c r="MHX431" s="1420"/>
      <c r="MHY431" s="1420"/>
      <c r="MHZ431" s="1420"/>
      <c r="MIA431" s="1420"/>
      <c r="MIB431" s="1420"/>
      <c r="MIC431" s="1420"/>
      <c r="MID431" s="1420"/>
      <c r="MIE431" s="1420"/>
      <c r="MIF431" s="1420"/>
      <c r="MIG431" s="1420"/>
      <c r="MIH431" s="1420"/>
      <c r="MII431" s="1420"/>
      <c r="MIJ431" s="1420"/>
      <c r="MIK431" s="1420"/>
      <c r="MIL431" s="1420"/>
      <c r="MIM431" s="1420"/>
      <c r="MIN431" s="1420"/>
      <c r="MIO431" s="1420"/>
      <c r="MIP431" s="1420"/>
      <c r="MIQ431" s="1420"/>
      <c r="MIR431" s="1420"/>
      <c r="MIS431" s="1420"/>
      <c r="MIT431" s="1420"/>
      <c r="MIU431" s="1420"/>
      <c r="MIV431" s="1420"/>
      <c r="MIW431" s="1420"/>
      <c r="MIX431" s="1420"/>
      <c r="MIY431" s="1420"/>
      <c r="MIZ431" s="1420"/>
      <c r="MJA431" s="1420"/>
      <c r="MJB431" s="1420"/>
      <c r="MJC431" s="1420"/>
      <c r="MJD431" s="1420"/>
      <c r="MJE431" s="1420"/>
      <c r="MJF431" s="1420"/>
      <c r="MJG431" s="1420"/>
      <c r="MJH431" s="1420"/>
      <c r="MJI431" s="1420"/>
      <c r="MJJ431" s="1420"/>
      <c r="MJK431" s="1420"/>
      <c r="MJL431" s="1420"/>
      <c r="MJM431" s="1420"/>
      <c r="MJN431" s="1420"/>
      <c r="MJO431" s="1420"/>
      <c r="MJP431" s="1420"/>
      <c r="MJQ431" s="1420"/>
      <c r="MJR431" s="1420"/>
      <c r="MJS431" s="1420"/>
      <c r="MJT431" s="1420"/>
      <c r="MJU431" s="1420"/>
      <c r="MJV431" s="1420"/>
      <c r="MJW431" s="1420"/>
      <c r="MJX431" s="1420"/>
      <c r="MJY431" s="1420"/>
      <c r="MJZ431" s="1420"/>
      <c r="MKA431" s="1420"/>
      <c r="MKB431" s="1420"/>
      <c r="MKC431" s="1420"/>
      <c r="MKD431" s="1420"/>
      <c r="MKE431" s="1420"/>
      <c r="MKF431" s="1420"/>
      <c r="MKG431" s="1420"/>
      <c r="MKH431" s="1420"/>
      <c r="MKI431" s="1420"/>
      <c r="MKJ431" s="1420"/>
      <c r="MKK431" s="1420"/>
      <c r="MKL431" s="1420"/>
      <c r="MKM431" s="1420"/>
      <c r="MKN431" s="1420"/>
      <c r="MKO431" s="1420"/>
      <c r="MKP431" s="1420"/>
      <c r="MKQ431" s="1420"/>
      <c r="MKR431" s="1420"/>
      <c r="MKS431" s="1420"/>
      <c r="MKT431" s="1420"/>
      <c r="MKU431" s="1420"/>
      <c r="MKV431" s="1420"/>
      <c r="MKW431" s="1420"/>
      <c r="MKX431" s="1420"/>
      <c r="MKY431" s="1420"/>
      <c r="MKZ431" s="1420"/>
      <c r="MLA431" s="1420"/>
      <c r="MLB431" s="1420"/>
      <c r="MLC431" s="1420"/>
      <c r="MLD431" s="1420"/>
      <c r="MLE431" s="1420"/>
      <c r="MLF431" s="1420"/>
      <c r="MLG431" s="1420"/>
      <c r="MLH431" s="1420"/>
      <c r="MLI431" s="1420"/>
      <c r="MLJ431" s="1420"/>
      <c r="MLK431" s="1420"/>
      <c r="MLL431" s="1420"/>
      <c r="MLM431" s="1420"/>
      <c r="MLN431" s="1420"/>
      <c r="MLO431" s="1420"/>
      <c r="MLP431" s="1420"/>
      <c r="MLQ431" s="1420"/>
      <c r="MLR431" s="1420"/>
      <c r="MLS431" s="1420"/>
      <c r="MLT431" s="1420"/>
      <c r="MLU431" s="1420"/>
      <c r="MLV431" s="1420"/>
      <c r="MLW431" s="1420"/>
      <c r="MLX431" s="1420"/>
      <c r="MLY431" s="1420"/>
      <c r="MLZ431" s="1420"/>
      <c r="MMA431" s="1420"/>
      <c r="MMB431" s="1420"/>
      <c r="MMC431" s="1420"/>
      <c r="MMD431" s="1420"/>
      <c r="MME431" s="1420"/>
      <c r="MMF431" s="1420"/>
      <c r="MMG431" s="1420"/>
      <c r="MMH431" s="1420"/>
      <c r="MMI431" s="1420"/>
      <c r="MMJ431" s="1420"/>
      <c r="MMK431" s="1420"/>
      <c r="MML431" s="1420"/>
      <c r="MMM431" s="1420"/>
      <c r="MMN431" s="1420"/>
      <c r="MMO431" s="1420"/>
      <c r="MMP431" s="1420"/>
      <c r="MMQ431" s="1420"/>
      <c r="MMR431" s="1420"/>
      <c r="MMS431" s="1420"/>
      <c r="MMT431" s="1420"/>
      <c r="MMU431" s="1420"/>
      <c r="MMV431" s="1420"/>
      <c r="MMW431" s="1420"/>
      <c r="MMX431" s="1420"/>
      <c r="MMY431" s="1420"/>
      <c r="MMZ431" s="1420"/>
      <c r="MNA431" s="1420"/>
      <c r="MNB431" s="1420"/>
      <c r="MNC431" s="1420"/>
      <c r="MND431" s="1420"/>
      <c r="MNE431" s="1420"/>
      <c r="MNF431" s="1420"/>
      <c r="MNG431" s="1420"/>
      <c r="MNH431" s="1420"/>
      <c r="MNI431" s="1420"/>
      <c r="MNJ431" s="1420"/>
      <c r="MNK431" s="1420"/>
      <c r="MNL431" s="1420"/>
      <c r="MNM431" s="1420"/>
      <c r="MNN431" s="1420"/>
      <c r="MNO431" s="1420"/>
      <c r="MNP431" s="1420"/>
      <c r="MNQ431" s="1420"/>
      <c r="MNR431" s="1420"/>
      <c r="MNS431" s="1420"/>
      <c r="MNT431" s="1420"/>
      <c r="MNU431" s="1420"/>
      <c r="MNV431" s="1420"/>
      <c r="MNW431" s="1420"/>
      <c r="MNX431" s="1420"/>
      <c r="MNY431" s="1420"/>
      <c r="MNZ431" s="1420"/>
      <c r="MOA431" s="1420"/>
      <c r="MOB431" s="1420"/>
      <c r="MOC431" s="1420"/>
      <c r="MOD431" s="1420"/>
      <c r="MOE431" s="1420"/>
      <c r="MOF431" s="1420"/>
      <c r="MOG431" s="1420"/>
      <c r="MOH431" s="1420"/>
      <c r="MOI431" s="1420"/>
      <c r="MOJ431" s="1420"/>
      <c r="MOK431" s="1420"/>
      <c r="MOL431" s="1420"/>
      <c r="MOM431" s="1420"/>
      <c r="MON431" s="1420"/>
      <c r="MOO431" s="1420"/>
      <c r="MOP431" s="1420"/>
      <c r="MOQ431" s="1420"/>
      <c r="MOR431" s="1420"/>
      <c r="MOS431" s="1420"/>
      <c r="MOT431" s="1420"/>
      <c r="MOU431" s="1420"/>
      <c r="MOV431" s="1420"/>
      <c r="MOW431" s="1420"/>
      <c r="MOX431" s="1420"/>
      <c r="MOY431" s="1420"/>
      <c r="MOZ431" s="1420"/>
      <c r="MPA431" s="1420"/>
      <c r="MPB431" s="1420"/>
      <c r="MPC431" s="1420"/>
      <c r="MPD431" s="1420"/>
      <c r="MPE431" s="1420"/>
      <c r="MPF431" s="1420"/>
      <c r="MPG431" s="1420"/>
      <c r="MPH431" s="1420"/>
      <c r="MPI431" s="1420"/>
      <c r="MPJ431" s="1420"/>
      <c r="MPK431" s="1420"/>
      <c r="MPL431" s="1420"/>
      <c r="MPM431" s="1420"/>
      <c r="MPN431" s="1420"/>
      <c r="MPO431" s="1420"/>
      <c r="MPP431" s="1420"/>
      <c r="MPQ431" s="1420"/>
      <c r="MPR431" s="1420"/>
      <c r="MPS431" s="1420"/>
      <c r="MPT431" s="1420"/>
      <c r="MPU431" s="1420"/>
      <c r="MPV431" s="1420"/>
      <c r="MPW431" s="1420"/>
      <c r="MPX431" s="1420"/>
      <c r="MPY431" s="1420"/>
      <c r="MPZ431" s="1420"/>
      <c r="MQA431" s="1420"/>
      <c r="MQB431" s="1420"/>
      <c r="MQC431" s="1420"/>
      <c r="MQD431" s="1420"/>
      <c r="MQE431" s="1420"/>
      <c r="MQF431" s="1420"/>
      <c r="MQG431" s="1420"/>
      <c r="MQH431" s="1420"/>
      <c r="MQI431" s="1420"/>
      <c r="MQJ431" s="1420"/>
      <c r="MQK431" s="1420"/>
      <c r="MQL431" s="1420"/>
      <c r="MQM431" s="1420"/>
      <c r="MQN431" s="1420"/>
      <c r="MQO431" s="1420"/>
      <c r="MQP431" s="1420"/>
      <c r="MQQ431" s="1420"/>
      <c r="MQR431" s="1420"/>
      <c r="MQS431" s="1420"/>
      <c r="MQT431" s="1420"/>
      <c r="MQU431" s="1420"/>
      <c r="MQV431" s="1420"/>
      <c r="MQW431" s="1420"/>
      <c r="MQX431" s="1420"/>
      <c r="MQY431" s="1420"/>
      <c r="MQZ431" s="1420"/>
      <c r="MRA431" s="1420"/>
      <c r="MRB431" s="1420"/>
      <c r="MRC431" s="1420"/>
      <c r="MRD431" s="1420"/>
      <c r="MRE431" s="1420"/>
      <c r="MRF431" s="1420"/>
      <c r="MRG431" s="1420"/>
      <c r="MRH431" s="1420"/>
      <c r="MRI431" s="1420"/>
      <c r="MRJ431" s="1420"/>
      <c r="MRK431" s="1420"/>
      <c r="MRL431" s="1420"/>
      <c r="MRM431" s="1420"/>
      <c r="MRN431" s="1420"/>
      <c r="MRO431" s="1420"/>
      <c r="MRP431" s="1420"/>
      <c r="MRQ431" s="1420"/>
      <c r="MRR431" s="1420"/>
      <c r="MRS431" s="1420"/>
      <c r="MRT431" s="1420"/>
      <c r="MRU431" s="1420"/>
      <c r="MRV431" s="1420"/>
      <c r="MRW431" s="1420"/>
      <c r="MRX431" s="1420"/>
      <c r="MRY431" s="1420"/>
      <c r="MRZ431" s="1420"/>
      <c r="MSA431" s="1420"/>
      <c r="MSB431" s="1420"/>
      <c r="MSC431" s="1420"/>
      <c r="MSD431" s="1420"/>
      <c r="MSE431" s="1420"/>
      <c r="MSF431" s="1420"/>
      <c r="MSG431" s="1420"/>
      <c r="MSH431" s="1420"/>
      <c r="MSI431" s="1420"/>
      <c r="MSJ431" s="1420"/>
      <c r="MSK431" s="1420"/>
      <c r="MSL431" s="1420"/>
      <c r="MSM431" s="1420"/>
      <c r="MSN431" s="1420"/>
      <c r="MSO431" s="1420"/>
      <c r="MSP431" s="1420"/>
      <c r="MSQ431" s="1420"/>
      <c r="MSR431" s="1420"/>
      <c r="MSS431" s="1420"/>
      <c r="MST431" s="1420"/>
      <c r="MSU431" s="1420"/>
      <c r="MSV431" s="1420"/>
      <c r="MSW431" s="1420"/>
      <c r="MSX431" s="1420"/>
      <c r="MSY431" s="1420"/>
      <c r="MSZ431" s="1420"/>
      <c r="MTA431" s="1420"/>
      <c r="MTB431" s="1420"/>
      <c r="MTC431" s="1420"/>
      <c r="MTD431" s="1420"/>
      <c r="MTE431" s="1420"/>
      <c r="MTF431" s="1420"/>
      <c r="MTG431" s="1420"/>
      <c r="MTH431" s="1420"/>
      <c r="MTI431" s="1420"/>
      <c r="MTJ431" s="1420"/>
      <c r="MTK431" s="1420"/>
      <c r="MTL431" s="1420"/>
      <c r="MTM431" s="1420"/>
      <c r="MTN431" s="1420"/>
      <c r="MTO431" s="1420"/>
      <c r="MTP431" s="1420"/>
      <c r="MTQ431" s="1420"/>
      <c r="MTR431" s="1420"/>
      <c r="MTS431" s="1420"/>
      <c r="MTT431" s="1420"/>
      <c r="MTU431" s="1420"/>
      <c r="MTV431" s="1420"/>
      <c r="MTW431" s="1420"/>
      <c r="MTX431" s="1420"/>
      <c r="MTY431" s="1420"/>
      <c r="MTZ431" s="1420"/>
      <c r="MUA431" s="1420"/>
      <c r="MUB431" s="1420"/>
      <c r="MUC431" s="1420"/>
      <c r="MUD431" s="1420"/>
      <c r="MUE431" s="1420"/>
      <c r="MUF431" s="1420"/>
      <c r="MUG431" s="1420"/>
      <c r="MUH431" s="1420"/>
      <c r="MUI431" s="1420"/>
      <c r="MUJ431" s="1420"/>
      <c r="MUK431" s="1420"/>
      <c r="MUL431" s="1420"/>
      <c r="MUM431" s="1420"/>
      <c r="MUN431" s="1420"/>
      <c r="MUO431" s="1420"/>
      <c r="MUP431" s="1420"/>
      <c r="MUQ431" s="1420"/>
      <c r="MUR431" s="1420"/>
      <c r="MUS431" s="1420"/>
      <c r="MUT431" s="1420"/>
      <c r="MUU431" s="1420"/>
      <c r="MUV431" s="1420"/>
      <c r="MUW431" s="1420"/>
      <c r="MUX431" s="1420"/>
      <c r="MUY431" s="1420"/>
      <c r="MUZ431" s="1420"/>
      <c r="MVA431" s="1420"/>
      <c r="MVB431" s="1420"/>
      <c r="MVC431" s="1420"/>
      <c r="MVD431" s="1420"/>
      <c r="MVE431" s="1420"/>
      <c r="MVF431" s="1420"/>
      <c r="MVG431" s="1420"/>
      <c r="MVH431" s="1420"/>
      <c r="MVI431" s="1420"/>
      <c r="MVJ431" s="1420"/>
      <c r="MVK431" s="1420"/>
      <c r="MVL431" s="1420"/>
      <c r="MVM431" s="1420"/>
      <c r="MVN431" s="1420"/>
      <c r="MVO431" s="1420"/>
      <c r="MVP431" s="1420"/>
      <c r="MVQ431" s="1420"/>
      <c r="MVR431" s="1420"/>
      <c r="MVS431" s="1420"/>
      <c r="MVT431" s="1420"/>
      <c r="MVU431" s="1420"/>
      <c r="MVV431" s="1420"/>
      <c r="MVW431" s="1420"/>
      <c r="MVX431" s="1420"/>
      <c r="MVY431" s="1420"/>
      <c r="MVZ431" s="1420"/>
      <c r="MWA431" s="1420"/>
      <c r="MWB431" s="1420"/>
      <c r="MWC431" s="1420"/>
      <c r="MWD431" s="1420"/>
      <c r="MWE431" s="1420"/>
      <c r="MWF431" s="1420"/>
      <c r="MWG431" s="1420"/>
      <c r="MWH431" s="1420"/>
      <c r="MWI431" s="1420"/>
      <c r="MWJ431" s="1420"/>
      <c r="MWK431" s="1420"/>
      <c r="MWL431" s="1420"/>
      <c r="MWM431" s="1420"/>
      <c r="MWN431" s="1420"/>
      <c r="MWO431" s="1420"/>
      <c r="MWP431" s="1420"/>
      <c r="MWQ431" s="1420"/>
      <c r="MWR431" s="1420"/>
      <c r="MWS431" s="1420"/>
      <c r="MWT431" s="1420"/>
      <c r="MWU431" s="1420"/>
      <c r="MWV431" s="1420"/>
      <c r="MWW431" s="1420"/>
      <c r="MWX431" s="1420"/>
      <c r="MWY431" s="1420"/>
      <c r="MWZ431" s="1420"/>
      <c r="MXA431" s="1420"/>
      <c r="MXB431" s="1420"/>
      <c r="MXC431" s="1420"/>
      <c r="MXD431" s="1420"/>
      <c r="MXE431" s="1420"/>
      <c r="MXF431" s="1420"/>
      <c r="MXG431" s="1420"/>
      <c r="MXH431" s="1420"/>
      <c r="MXI431" s="1420"/>
      <c r="MXJ431" s="1420"/>
      <c r="MXK431" s="1420"/>
      <c r="MXL431" s="1420"/>
      <c r="MXM431" s="1420"/>
      <c r="MXN431" s="1420"/>
      <c r="MXO431" s="1420"/>
      <c r="MXP431" s="1420"/>
      <c r="MXQ431" s="1420"/>
      <c r="MXR431" s="1420"/>
      <c r="MXS431" s="1420"/>
      <c r="MXT431" s="1420"/>
      <c r="MXU431" s="1420"/>
      <c r="MXV431" s="1420"/>
      <c r="MXW431" s="1420"/>
      <c r="MXX431" s="1420"/>
      <c r="MXY431" s="1420"/>
      <c r="MXZ431" s="1420"/>
      <c r="MYA431" s="1420"/>
      <c r="MYB431" s="1420"/>
      <c r="MYC431" s="1420"/>
      <c r="MYD431" s="1420"/>
      <c r="MYE431" s="1420"/>
      <c r="MYF431" s="1420"/>
      <c r="MYG431" s="1420"/>
      <c r="MYH431" s="1420"/>
      <c r="MYI431" s="1420"/>
      <c r="MYJ431" s="1420"/>
      <c r="MYK431" s="1420"/>
      <c r="MYL431" s="1420"/>
      <c r="MYM431" s="1420"/>
      <c r="MYN431" s="1420"/>
      <c r="MYO431" s="1420"/>
      <c r="MYP431" s="1420"/>
      <c r="MYQ431" s="1420"/>
      <c r="MYR431" s="1420"/>
      <c r="MYS431" s="1420"/>
      <c r="MYT431" s="1420"/>
      <c r="MYU431" s="1420"/>
      <c r="MYV431" s="1420"/>
      <c r="MYW431" s="1420"/>
      <c r="MYX431" s="1420"/>
      <c r="MYY431" s="1420"/>
      <c r="MYZ431" s="1420"/>
      <c r="MZA431" s="1420"/>
      <c r="MZB431" s="1420"/>
      <c r="MZC431" s="1420"/>
      <c r="MZD431" s="1420"/>
      <c r="MZE431" s="1420"/>
      <c r="MZF431" s="1420"/>
      <c r="MZG431" s="1420"/>
      <c r="MZH431" s="1420"/>
      <c r="MZI431" s="1420"/>
      <c r="MZJ431" s="1420"/>
      <c r="MZK431" s="1420"/>
      <c r="MZL431" s="1420"/>
      <c r="MZM431" s="1420"/>
      <c r="MZN431" s="1420"/>
      <c r="MZO431" s="1420"/>
      <c r="MZP431" s="1420"/>
      <c r="MZQ431" s="1420"/>
      <c r="MZR431" s="1420"/>
      <c r="MZS431" s="1420"/>
      <c r="MZT431" s="1420"/>
      <c r="MZU431" s="1420"/>
      <c r="MZV431" s="1420"/>
      <c r="MZW431" s="1420"/>
      <c r="MZX431" s="1420"/>
      <c r="MZY431" s="1420"/>
      <c r="MZZ431" s="1420"/>
      <c r="NAA431" s="1420"/>
      <c r="NAB431" s="1420"/>
      <c r="NAC431" s="1420"/>
      <c r="NAD431" s="1420"/>
      <c r="NAE431" s="1420"/>
      <c r="NAF431" s="1420"/>
      <c r="NAG431" s="1420"/>
      <c r="NAH431" s="1420"/>
      <c r="NAI431" s="1420"/>
      <c r="NAJ431" s="1420"/>
      <c r="NAK431" s="1420"/>
      <c r="NAL431" s="1420"/>
      <c r="NAM431" s="1420"/>
      <c r="NAN431" s="1420"/>
      <c r="NAO431" s="1420"/>
      <c r="NAP431" s="1420"/>
      <c r="NAQ431" s="1420"/>
      <c r="NAR431" s="1420"/>
      <c r="NAS431" s="1420"/>
      <c r="NAT431" s="1420"/>
      <c r="NAU431" s="1420"/>
      <c r="NAV431" s="1420"/>
      <c r="NAW431" s="1420"/>
      <c r="NAX431" s="1420"/>
      <c r="NAY431" s="1420"/>
      <c r="NAZ431" s="1420"/>
      <c r="NBA431" s="1420"/>
      <c r="NBB431" s="1420"/>
      <c r="NBC431" s="1420"/>
      <c r="NBD431" s="1420"/>
      <c r="NBE431" s="1420"/>
      <c r="NBF431" s="1420"/>
      <c r="NBG431" s="1420"/>
      <c r="NBH431" s="1420"/>
      <c r="NBI431" s="1420"/>
      <c r="NBJ431" s="1420"/>
      <c r="NBK431" s="1420"/>
      <c r="NBL431" s="1420"/>
      <c r="NBM431" s="1420"/>
      <c r="NBN431" s="1420"/>
      <c r="NBO431" s="1420"/>
      <c r="NBP431" s="1420"/>
      <c r="NBQ431" s="1420"/>
      <c r="NBR431" s="1420"/>
      <c r="NBS431" s="1420"/>
      <c r="NBT431" s="1420"/>
      <c r="NBU431" s="1420"/>
      <c r="NBV431" s="1420"/>
      <c r="NBW431" s="1420"/>
      <c r="NBX431" s="1420"/>
      <c r="NBY431" s="1420"/>
      <c r="NBZ431" s="1420"/>
      <c r="NCA431" s="1420"/>
      <c r="NCB431" s="1420"/>
      <c r="NCC431" s="1420"/>
      <c r="NCD431" s="1420"/>
      <c r="NCE431" s="1420"/>
      <c r="NCF431" s="1420"/>
      <c r="NCG431" s="1420"/>
      <c r="NCH431" s="1420"/>
      <c r="NCI431" s="1420"/>
      <c r="NCJ431" s="1420"/>
      <c r="NCK431" s="1420"/>
      <c r="NCL431" s="1420"/>
      <c r="NCM431" s="1420"/>
      <c r="NCN431" s="1420"/>
      <c r="NCO431" s="1420"/>
      <c r="NCP431" s="1420"/>
      <c r="NCQ431" s="1420"/>
      <c r="NCR431" s="1420"/>
      <c r="NCS431" s="1420"/>
      <c r="NCT431" s="1420"/>
      <c r="NCU431" s="1420"/>
      <c r="NCV431" s="1420"/>
      <c r="NCW431" s="1420"/>
      <c r="NCX431" s="1420"/>
      <c r="NCY431" s="1420"/>
      <c r="NCZ431" s="1420"/>
      <c r="NDA431" s="1420"/>
      <c r="NDB431" s="1420"/>
      <c r="NDC431" s="1420"/>
      <c r="NDD431" s="1420"/>
      <c r="NDE431" s="1420"/>
      <c r="NDF431" s="1420"/>
      <c r="NDG431" s="1420"/>
      <c r="NDH431" s="1420"/>
      <c r="NDI431" s="1420"/>
      <c r="NDJ431" s="1420"/>
      <c r="NDK431" s="1420"/>
      <c r="NDL431" s="1420"/>
      <c r="NDM431" s="1420"/>
      <c r="NDN431" s="1420"/>
      <c r="NDO431" s="1420"/>
      <c r="NDP431" s="1420"/>
      <c r="NDQ431" s="1420"/>
      <c r="NDR431" s="1420"/>
      <c r="NDS431" s="1420"/>
      <c r="NDT431" s="1420"/>
      <c r="NDU431" s="1420"/>
      <c r="NDV431" s="1420"/>
      <c r="NDW431" s="1420"/>
      <c r="NDX431" s="1420"/>
      <c r="NDY431" s="1420"/>
      <c r="NDZ431" s="1420"/>
      <c r="NEA431" s="1420"/>
      <c r="NEB431" s="1420"/>
      <c r="NEC431" s="1420"/>
      <c r="NED431" s="1420"/>
      <c r="NEE431" s="1420"/>
      <c r="NEF431" s="1420"/>
      <c r="NEG431" s="1420"/>
      <c r="NEH431" s="1420"/>
      <c r="NEI431" s="1420"/>
      <c r="NEJ431" s="1420"/>
      <c r="NEK431" s="1420"/>
      <c r="NEL431" s="1420"/>
      <c r="NEM431" s="1420"/>
      <c r="NEN431" s="1420"/>
      <c r="NEO431" s="1420"/>
      <c r="NEP431" s="1420"/>
      <c r="NEQ431" s="1420"/>
      <c r="NER431" s="1420"/>
      <c r="NES431" s="1420"/>
      <c r="NET431" s="1420"/>
      <c r="NEU431" s="1420"/>
      <c r="NEV431" s="1420"/>
      <c r="NEW431" s="1420"/>
      <c r="NEX431" s="1420"/>
      <c r="NEY431" s="1420"/>
      <c r="NEZ431" s="1420"/>
      <c r="NFA431" s="1420"/>
      <c r="NFB431" s="1420"/>
      <c r="NFC431" s="1420"/>
      <c r="NFD431" s="1420"/>
      <c r="NFE431" s="1420"/>
      <c r="NFF431" s="1420"/>
      <c r="NFG431" s="1420"/>
      <c r="NFH431" s="1420"/>
      <c r="NFI431" s="1420"/>
      <c r="NFJ431" s="1420"/>
      <c r="NFK431" s="1420"/>
      <c r="NFL431" s="1420"/>
      <c r="NFM431" s="1420"/>
      <c r="NFN431" s="1420"/>
      <c r="NFO431" s="1420"/>
      <c r="NFP431" s="1420"/>
      <c r="NFQ431" s="1420"/>
      <c r="NFR431" s="1420"/>
      <c r="NFS431" s="1420"/>
      <c r="NFT431" s="1420"/>
      <c r="NFU431" s="1420"/>
      <c r="NFV431" s="1420"/>
      <c r="NFW431" s="1420"/>
      <c r="NFX431" s="1420"/>
      <c r="NFY431" s="1420"/>
      <c r="NFZ431" s="1420"/>
      <c r="NGA431" s="1420"/>
      <c r="NGB431" s="1420"/>
      <c r="NGC431" s="1420"/>
      <c r="NGD431" s="1420"/>
      <c r="NGE431" s="1420"/>
      <c r="NGF431" s="1420"/>
      <c r="NGG431" s="1420"/>
      <c r="NGH431" s="1420"/>
      <c r="NGI431" s="1420"/>
      <c r="NGJ431" s="1420"/>
      <c r="NGK431" s="1420"/>
      <c r="NGL431" s="1420"/>
      <c r="NGM431" s="1420"/>
      <c r="NGN431" s="1420"/>
      <c r="NGO431" s="1420"/>
      <c r="NGP431" s="1420"/>
      <c r="NGQ431" s="1420"/>
      <c r="NGR431" s="1420"/>
      <c r="NGS431" s="1420"/>
      <c r="NGT431" s="1420"/>
      <c r="NGU431" s="1420"/>
      <c r="NGV431" s="1420"/>
      <c r="NGW431" s="1420"/>
      <c r="NGX431" s="1420"/>
      <c r="NGY431" s="1420"/>
      <c r="NGZ431" s="1420"/>
      <c r="NHA431" s="1420"/>
      <c r="NHB431" s="1420"/>
      <c r="NHC431" s="1420"/>
      <c r="NHD431" s="1420"/>
      <c r="NHE431" s="1420"/>
      <c r="NHF431" s="1420"/>
      <c r="NHG431" s="1420"/>
      <c r="NHH431" s="1420"/>
      <c r="NHI431" s="1420"/>
      <c r="NHJ431" s="1420"/>
      <c r="NHK431" s="1420"/>
      <c r="NHL431" s="1420"/>
      <c r="NHM431" s="1420"/>
      <c r="NHN431" s="1420"/>
      <c r="NHO431" s="1420"/>
      <c r="NHP431" s="1420"/>
      <c r="NHQ431" s="1420"/>
      <c r="NHR431" s="1420"/>
      <c r="NHS431" s="1420"/>
      <c r="NHT431" s="1420"/>
      <c r="NHU431" s="1420"/>
      <c r="NHV431" s="1420"/>
      <c r="NHW431" s="1420"/>
      <c r="NHX431" s="1420"/>
      <c r="NHY431" s="1420"/>
      <c r="NHZ431" s="1420"/>
      <c r="NIA431" s="1420"/>
      <c r="NIB431" s="1420"/>
      <c r="NIC431" s="1420"/>
      <c r="NID431" s="1420"/>
      <c r="NIE431" s="1420"/>
      <c r="NIF431" s="1420"/>
      <c r="NIG431" s="1420"/>
      <c r="NIH431" s="1420"/>
      <c r="NII431" s="1420"/>
      <c r="NIJ431" s="1420"/>
      <c r="NIK431" s="1420"/>
      <c r="NIL431" s="1420"/>
      <c r="NIM431" s="1420"/>
      <c r="NIN431" s="1420"/>
      <c r="NIO431" s="1420"/>
      <c r="NIP431" s="1420"/>
      <c r="NIQ431" s="1420"/>
      <c r="NIR431" s="1420"/>
      <c r="NIS431" s="1420"/>
      <c r="NIT431" s="1420"/>
      <c r="NIU431" s="1420"/>
      <c r="NIV431" s="1420"/>
      <c r="NIW431" s="1420"/>
      <c r="NIX431" s="1420"/>
      <c r="NIY431" s="1420"/>
      <c r="NIZ431" s="1420"/>
      <c r="NJA431" s="1420"/>
      <c r="NJB431" s="1420"/>
      <c r="NJC431" s="1420"/>
      <c r="NJD431" s="1420"/>
      <c r="NJE431" s="1420"/>
      <c r="NJF431" s="1420"/>
      <c r="NJG431" s="1420"/>
      <c r="NJH431" s="1420"/>
      <c r="NJI431" s="1420"/>
      <c r="NJJ431" s="1420"/>
      <c r="NJK431" s="1420"/>
      <c r="NJL431" s="1420"/>
      <c r="NJM431" s="1420"/>
      <c r="NJN431" s="1420"/>
      <c r="NJO431" s="1420"/>
      <c r="NJP431" s="1420"/>
      <c r="NJQ431" s="1420"/>
      <c r="NJR431" s="1420"/>
      <c r="NJS431" s="1420"/>
      <c r="NJT431" s="1420"/>
      <c r="NJU431" s="1420"/>
      <c r="NJV431" s="1420"/>
      <c r="NJW431" s="1420"/>
      <c r="NJX431" s="1420"/>
      <c r="NJY431" s="1420"/>
      <c r="NJZ431" s="1420"/>
      <c r="NKA431" s="1420"/>
      <c r="NKB431" s="1420"/>
      <c r="NKC431" s="1420"/>
      <c r="NKD431" s="1420"/>
      <c r="NKE431" s="1420"/>
      <c r="NKF431" s="1420"/>
      <c r="NKG431" s="1420"/>
      <c r="NKH431" s="1420"/>
      <c r="NKI431" s="1420"/>
      <c r="NKJ431" s="1420"/>
      <c r="NKK431" s="1420"/>
      <c r="NKL431" s="1420"/>
      <c r="NKM431" s="1420"/>
      <c r="NKN431" s="1420"/>
      <c r="NKO431" s="1420"/>
      <c r="NKP431" s="1420"/>
      <c r="NKQ431" s="1420"/>
      <c r="NKR431" s="1420"/>
      <c r="NKS431" s="1420"/>
      <c r="NKT431" s="1420"/>
      <c r="NKU431" s="1420"/>
      <c r="NKV431" s="1420"/>
      <c r="NKW431" s="1420"/>
      <c r="NKX431" s="1420"/>
      <c r="NKY431" s="1420"/>
      <c r="NKZ431" s="1420"/>
      <c r="NLA431" s="1420"/>
      <c r="NLB431" s="1420"/>
      <c r="NLC431" s="1420"/>
      <c r="NLD431" s="1420"/>
      <c r="NLE431" s="1420"/>
      <c r="NLF431" s="1420"/>
      <c r="NLG431" s="1420"/>
      <c r="NLH431" s="1420"/>
      <c r="NLI431" s="1420"/>
      <c r="NLJ431" s="1420"/>
      <c r="NLK431" s="1420"/>
      <c r="NLL431" s="1420"/>
      <c r="NLM431" s="1420"/>
      <c r="NLN431" s="1420"/>
      <c r="NLO431" s="1420"/>
      <c r="NLP431" s="1420"/>
      <c r="NLQ431" s="1420"/>
      <c r="NLR431" s="1420"/>
      <c r="NLS431" s="1420"/>
      <c r="NLT431" s="1420"/>
      <c r="NLU431" s="1420"/>
      <c r="NLV431" s="1420"/>
      <c r="NLW431" s="1420"/>
      <c r="NLX431" s="1420"/>
      <c r="NLY431" s="1420"/>
      <c r="NLZ431" s="1420"/>
      <c r="NMA431" s="1420"/>
      <c r="NMB431" s="1420"/>
      <c r="NMC431" s="1420"/>
      <c r="NMD431" s="1420"/>
      <c r="NME431" s="1420"/>
      <c r="NMF431" s="1420"/>
      <c r="NMG431" s="1420"/>
      <c r="NMH431" s="1420"/>
      <c r="NMI431" s="1420"/>
      <c r="NMJ431" s="1420"/>
      <c r="NMK431" s="1420"/>
      <c r="NML431" s="1420"/>
      <c r="NMM431" s="1420"/>
      <c r="NMN431" s="1420"/>
      <c r="NMO431" s="1420"/>
      <c r="NMP431" s="1420"/>
      <c r="NMQ431" s="1420"/>
      <c r="NMR431" s="1420"/>
      <c r="NMS431" s="1420"/>
      <c r="NMT431" s="1420"/>
      <c r="NMU431" s="1420"/>
      <c r="NMV431" s="1420"/>
      <c r="NMW431" s="1420"/>
      <c r="NMX431" s="1420"/>
      <c r="NMY431" s="1420"/>
      <c r="NMZ431" s="1420"/>
      <c r="NNA431" s="1420"/>
      <c r="NNB431" s="1420"/>
      <c r="NNC431" s="1420"/>
      <c r="NND431" s="1420"/>
      <c r="NNE431" s="1420"/>
      <c r="NNF431" s="1420"/>
      <c r="NNG431" s="1420"/>
      <c r="NNH431" s="1420"/>
      <c r="NNI431" s="1420"/>
      <c r="NNJ431" s="1420"/>
      <c r="NNK431" s="1420"/>
      <c r="NNL431" s="1420"/>
      <c r="NNM431" s="1420"/>
      <c r="NNN431" s="1420"/>
      <c r="NNO431" s="1420"/>
      <c r="NNP431" s="1420"/>
      <c r="NNQ431" s="1420"/>
      <c r="NNR431" s="1420"/>
      <c r="NNS431" s="1420"/>
      <c r="NNT431" s="1420"/>
      <c r="NNU431" s="1420"/>
      <c r="NNV431" s="1420"/>
      <c r="NNW431" s="1420"/>
      <c r="NNX431" s="1420"/>
      <c r="NNY431" s="1420"/>
      <c r="NNZ431" s="1420"/>
      <c r="NOA431" s="1420"/>
      <c r="NOB431" s="1420"/>
      <c r="NOC431" s="1420"/>
      <c r="NOD431" s="1420"/>
      <c r="NOE431" s="1420"/>
      <c r="NOF431" s="1420"/>
      <c r="NOG431" s="1420"/>
      <c r="NOH431" s="1420"/>
      <c r="NOI431" s="1420"/>
      <c r="NOJ431" s="1420"/>
      <c r="NOK431" s="1420"/>
      <c r="NOL431" s="1420"/>
      <c r="NOM431" s="1420"/>
      <c r="NON431" s="1420"/>
      <c r="NOO431" s="1420"/>
      <c r="NOP431" s="1420"/>
      <c r="NOQ431" s="1420"/>
      <c r="NOR431" s="1420"/>
      <c r="NOS431" s="1420"/>
      <c r="NOT431" s="1420"/>
      <c r="NOU431" s="1420"/>
      <c r="NOV431" s="1420"/>
      <c r="NOW431" s="1420"/>
      <c r="NOX431" s="1420"/>
      <c r="NOY431" s="1420"/>
      <c r="NOZ431" s="1420"/>
      <c r="NPA431" s="1420"/>
      <c r="NPB431" s="1420"/>
      <c r="NPC431" s="1420"/>
      <c r="NPD431" s="1420"/>
      <c r="NPE431" s="1420"/>
      <c r="NPF431" s="1420"/>
      <c r="NPG431" s="1420"/>
      <c r="NPH431" s="1420"/>
      <c r="NPI431" s="1420"/>
      <c r="NPJ431" s="1420"/>
      <c r="NPK431" s="1420"/>
      <c r="NPL431" s="1420"/>
      <c r="NPM431" s="1420"/>
      <c r="NPN431" s="1420"/>
      <c r="NPO431" s="1420"/>
      <c r="NPP431" s="1420"/>
      <c r="NPQ431" s="1420"/>
      <c r="NPR431" s="1420"/>
      <c r="NPS431" s="1420"/>
      <c r="NPT431" s="1420"/>
      <c r="NPU431" s="1420"/>
      <c r="NPV431" s="1420"/>
      <c r="NPW431" s="1420"/>
      <c r="NPX431" s="1420"/>
      <c r="NPY431" s="1420"/>
      <c r="NPZ431" s="1420"/>
      <c r="NQA431" s="1420"/>
      <c r="NQB431" s="1420"/>
      <c r="NQC431" s="1420"/>
      <c r="NQD431" s="1420"/>
      <c r="NQE431" s="1420"/>
      <c r="NQF431" s="1420"/>
      <c r="NQG431" s="1420"/>
      <c r="NQH431" s="1420"/>
      <c r="NQI431" s="1420"/>
      <c r="NQJ431" s="1420"/>
      <c r="NQK431" s="1420"/>
      <c r="NQL431" s="1420"/>
      <c r="NQM431" s="1420"/>
      <c r="NQN431" s="1420"/>
      <c r="NQO431" s="1420"/>
      <c r="NQP431" s="1420"/>
      <c r="NQQ431" s="1420"/>
      <c r="NQR431" s="1420"/>
      <c r="NQS431" s="1420"/>
      <c r="NQT431" s="1420"/>
      <c r="NQU431" s="1420"/>
      <c r="NQV431" s="1420"/>
      <c r="NQW431" s="1420"/>
      <c r="NQX431" s="1420"/>
      <c r="NQY431" s="1420"/>
      <c r="NQZ431" s="1420"/>
      <c r="NRA431" s="1420"/>
      <c r="NRB431" s="1420"/>
      <c r="NRC431" s="1420"/>
      <c r="NRD431" s="1420"/>
      <c r="NRE431" s="1420"/>
      <c r="NRF431" s="1420"/>
      <c r="NRG431" s="1420"/>
      <c r="NRH431" s="1420"/>
      <c r="NRI431" s="1420"/>
      <c r="NRJ431" s="1420"/>
      <c r="NRK431" s="1420"/>
      <c r="NRL431" s="1420"/>
      <c r="NRM431" s="1420"/>
      <c r="NRN431" s="1420"/>
      <c r="NRO431" s="1420"/>
      <c r="NRP431" s="1420"/>
      <c r="NRQ431" s="1420"/>
      <c r="NRR431" s="1420"/>
      <c r="NRS431" s="1420"/>
      <c r="NRT431" s="1420"/>
      <c r="NRU431" s="1420"/>
      <c r="NRV431" s="1420"/>
      <c r="NRW431" s="1420"/>
      <c r="NRX431" s="1420"/>
      <c r="NRY431" s="1420"/>
      <c r="NRZ431" s="1420"/>
      <c r="NSA431" s="1420"/>
      <c r="NSB431" s="1420"/>
      <c r="NSC431" s="1420"/>
      <c r="NSD431" s="1420"/>
      <c r="NSE431" s="1420"/>
      <c r="NSF431" s="1420"/>
      <c r="NSG431" s="1420"/>
      <c r="NSH431" s="1420"/>
      <c r="NSI431" s="1420"/>
      <c r="NSJ431" s="1420"/>
      <c r="NSK431" s="1420"/>
      <c r="NSL431" s="1420"/>
      <c r="NSM431" s="1420"/>
      <c r="NSN431" s="1420"/>
      <c r="NSO431" s="1420"/>
      <c r="NSP431" s="1420"/>
      <c r="NSQ431" s="1420"/>
      <c r="NSR431" s="1420"/>
      <c r="NSS431" s="1420"/>
      <c r="NST431" s="1420"/>
      <c r="NSU431" s="1420"/>
      <c r="NSV431" s="1420"/>
      <c r="NSW431" s="1420"/>
      <c r="NSX431" s="1420"/>
      <c r="NSY431" s="1420"/>
      <c r="NSZ431" s="1420"/>
      <c r="NTA431" s="1420"/>
      <c r="NTB431" s="1420"/>
      <c r="NTC431" s="1420"/>
      <c r="NTD431" s="1420"/>
      <c r="NTE431" s="1420"/>
      <c r="NTF431" s="1420"/>
      <c r="NTG431" s="1420"/>
      <c r="NTH431" s="1420"/>
      <c r="NTI431" s="1420"/>
      <c r="NTJ431" s="1420"/>
      <c r="NTK431" s="1420"/>
      <c r="NTL431" s="1420"/>
      <c r="NTM431" s="1420"/>
      <c r="NTN431" s="1420"/>
      <c r="NTO431" s="1420"/>
      <c r="NTP431" s="1420"/>
      <c r="NTQ431" s="1420"/>
      <c r="NTR431" s="1420"/>
      <c r="NTS431" s="1420"/>
      <c r="NTT431" s="1420"/>
      <c r="NTU431" s="1420"/>
      <c r="NTV431" s="1420"/>
      <c r="NTW431" s="1420"/>
      <c r="NTX431" s="1420"/>
      <c r="NTY431" s="1420"/>
      <c r="NTZ431" s="1420"/>
      <c r="NUA431" s="1420"/>
      <c r="NUB431" s="1420"/>
      <c r="NUC431" s="1420"/>
      <c r="NUD431" s="1420"/>
      <c r="NUE431" s="1420"/>
      <c r="NUF431" s="1420"/>
      <c r="NUG431" s="1420"/>
      <c r="NUH431" s="1420"/>
      <c r="NUI431" s="1420"/>
      <c r="NUJ431" s="1420"/>
      <c r="NUK431" s="1420"/>
      <c r="NUL431" s="1420"/>
      <c r="NUM431" s="1420"/>
      <c r="NUN431" s="1420"/>
      <c r="NUO431" s="1420"/>
      <c r="NUP431" s="1420"/>
      <c r="NUQ431" s="1420"/>
      <c r="NUR431" s="1420"/>
      <c r="NUS431" s="1420"/>
      <c r="NUT431" s="1420"/>
      <c r="NUU431" s="1420"/>
      <c r="NUV431" s="1420"/>
      <c r="NUW431" s="1420"/>
      <c r="NUX431" s="1420"/>
      <c r="NUY431" s="1420"/>
      <c r="NUZ431" s="1420"/>
      <c r="NVA431" s="1420"/>
      <c r="NVB431" s="1420"/>
      <c r="NVC431" s="1420"/>
      <c r="NVD431" s="1420"/>
      <c r="NVE431" s="1420"/>
      <c r="NVF431" s="1420"/>
      <c r="NVG431" s="1420"/>
      <c r="NVH431" s="1420"/>
      <c r="NVI431" s="1420"/>
      <c r="NVJ431" s="1420"/>
      <c r="NVK431" s="1420"/>
      <c r="NVL431" s="1420"/>
      <c r="NVM431" s="1420"/>
      <c r="NVN431" s="1420"/>
      <c r="NVO431" s="1420"/>
      <c r="NVP431" s="1420"/>
      <c r="NVQ431" s="1420"/>
      <c r="NVR431" s="1420"/>
      <c r="NVS431" s="1420"/>
      <c r="NVT431" s="1420"/>
      <c r="NVU431" s="1420"/>
      <c r="NVV431" s="1420"/>
      <c r="NVW431" s="1420"/>
      <c r="NVX431" s="1420"/>
      <c r="NVY431" s="1420"/>
      <c r="NVZ431" s="1420"/>
      <c r="NWA431" s="1420"/>
      <c r="NWB431" s="1420"/>
      <c r="NWC431" s="1420"/>
      <c r="NWD431" s="1420"/>
      <c r="NWE431" s="1420"/>
      <c r="NWF431" s="1420"/>
      <c r="NWG431" s="1420"/>
      <c r="NWH431" s="1420"/>
      <c r="NWI431" s="1420"/>
      <c r="NWJ431" s="1420"/>
      <c r="NWK431" s="1420"/>
      <c r="NWL431" s="1420"/>
      <c r="NWM431" s="1420"/>
      <c r="NWN431" s="1420"/>
      <c r="NWO431" s="1420"/>
      <c r="NWP431" s="1420"/>
      <c r="NWQ431" s="1420"/>
      <c r="NWR431" s="1420"/>
      <c r="NWS431" s="1420"/>
      <c r="NWT431" s="1420"/>
      <c r="NWU431" s="1420"/>
      <c r="NWV431" s="1420"/>
      <c r="NWW431" s="1420"/>
      <c r="NWX431" s="1420"/>
      <c r="NWY431" s="1420"/>
      <c r="NWZ431" s="1420"/>
      <c r="NXA431" s="1420"/>
      <c r="NXB431" s="1420"/>
      <c r="NXC431" s="1420"/>
      <c r="NXD431" s="1420"/>
      <c r="NXE431" s="1420"/>
      <c r="NXF431" s="1420"/>
      <c r="NXG431" s="1420"/>
      <c r="NXH431" s="1420"/>
      <c r="NXI431" s="1420"/>
      <c r="NXJ431" s="1420"/>
      <c r="NXK431" s="1420"/>
      <c r="NXL431" s="1420"/>
      <c r="NXM431" s="1420"/>
      <c r="NXN431" s="1420"/>
      <c r="NXO431" s="1420"/>
      <c r="NXP431" s="1420"/>
      <c r="NXQ431" s="1420"/>
      <c r="NXR431" s="1420"/>
      <c r="NXS431" s="1420"/>
      <c r="NXT431" s="1420"/>
      <c r="NXU431" s="1420"/>
      <c r="NXV431" s="1420"/>
      <c r="NXW431" s="1420"/>
      <c r="NXX431" s="1420"/>
      <c r="NXY431" s="1420"/>
      <c r="NXZ431" s="1420"/>
      <c r="NYA431" s="1420"/>
      <c r="NYB431" s="1420"/>
      <c r="NYC431" s="1420"/>
      <c r="NYD431" s="1420"/>
      <c r="NYE431" s="1420"/>
      <c r="NYF431" s="1420"/>
      <c r="NYG431" s="1420"/>
      <c r="NYH431" s="1420"/>
      <c r="NYI431" s="1420"/>
      <c r="NYJ431" s="1420"/>
      <c r="NYK431" s="1420"/>
      <c r="NYL431" s="1420"/>
      <c r="NYM431" s="1420"/>
      <c r="NYN431" s="1420"/>
      <c r="NYO431" s="1420"/>
      <c r="NYP431" s="1420"/>
      <c r="NYQ431" s="1420"/>
      <c r="NYR431" s="1420"/>
      <c r="NYS431" s="1420"/>
      <c r="NYT431" s="1420"/>
      <c r="NYU431" s="1420"/>
      <c r="NYV431" s="1420"/>
      <c r="NYW431" s="1420"/>
      <c r="NYX431" s="1420"/>
      <c r="NYY431" s="1420"/>
      <c r="NYZ431" s="1420"/>
      <c r="NZA431" s="1420"/>
      <c r="NZB431" s="1420"/>
      <c r="NZC431" s="1420"/>
      <c r="NZD431" s="1420"/>
      <c r="NZE431" s="1420"/>
      <c r="NZF431" s="1420"/>
      <c r="NZG431" s="1420"/>
      <c r="NZH431" s="1420"/>
      <c r="NZI431" s="1420"/>
      <c r="NZJ431" s="1420"/>
      <c r="NZK431" s="1420"/>
      <c r="NZL431" s="1420"/>
      <c r="NZM431" s="1420"/>
      <c r="NZN431" s="1420"/>
      <c r="NZO431" s="1420"/>
      <c r="NZP431" s="1420"/>
      <c r="NZQ431" s="1420"/>
      <c r="NZR431" s="1420"/>
      <c r="NZS431" s="1420"/>
      <c r="NZT431" s="1420"/>
      <c r="NZU431" s="1420"/>
      <c r="NZV431" s="1420"/>
      <c r="NZW431" s="1420"/>
      <c r="NZX431" s="1420"/>
      <c r="NZY431" s="1420"/>
      <c r="NZZ431" s="1420"/>
      <c r="OAA431" s="1420"/>
      <c r="OAB431" s="1420"/>
      <c r="OAC431" s="1420"/>
      <c r="OAD431" s="1420"/>
      <c r="OAE431" s="1420"/>
      <c r="OAF431" s="1420"/>
      <c r="OAG431" s="1420"/>
      <c r="OAH431" s="1420"/>
      <c r="OAI431" s="1420"/>
      <c r="OAJ431" s="1420"/>
      <c r="OAK431" s="1420"/>
      <c r="OAL431" s="1420"/>
      <c r="OAM431" s="1420"/>
      <c r="OAN431" s="1420"/>
      <c r="OAO431" s="1420"/>
      <c r="OAP431" s="1420"/>
      <c r="OAQ431" s="1420"/>
      <c r="OAR431" s="1420"/>
      <c r="OAS431" s="1420"/>
      <c r="OAT431" s="1420"/>
      <c r="OAU431" s="1420"/>
      <c r="OAV431" s="1420"/>
      <c r="OAW431" s="1420"/>
      <c r="OAX431" s="1420"/>
      <c r="OAY431" s="1420"/>
      <c r="OAZ431" s="1420"/>
      <c r="OBA431" s="1420"/>
      <c r="OBB431" s="1420"/>
      <c r="OBC431" s="1420"/>
      <c r="OBD431" s="1420"/>
      <c r="OBE431" s="1420"/>
      <c r="OBF431" s="1420"/>
      <c r="OBG431" s="1420"/>
      <c r="OBH431" s="1420"/>
      <c r="OBI431" s="1420"/>
      <c r="OBJ431" s="1420"/>
      <c r="OBK431" s="1420"/>
      <c r="OBL431" s="1420"/>
      <c r="OBM431" s="1420"/>
      <c r="OBN431" s="1420"/>
      <c r="OBO431" s="1420"/>
      <c r="OBP431" s="1420"/>
      <c r="OBQ431" s="1420"/>
      <c r="OBR431" s="1420"/>
      <c r="OBS431" s="1420"/>
      <c r="OBT431" s="1420"/>
      <c r="OBU431" s="1420"/>
      <c r="OBV431" s="1420"/>
      <c r="OBW431" s="1420"/>
      <c r="OBX431" s="1420"/>
      <c r="OBY431" s="1420"/>
      <c r="OBZ431" s="1420"/>
      <c r="OCA431" s="1420"/>
      <c r="OCB431" s="1420"/>
      <c r="OCC431" s="1420"/>
      <c r="OCD431" s="1420"/>
      <c r="OCE431" s="1420"/>
      <c r="OCF431" s="1420"/>
      <c r="OCG431" s="1420"/>
      <c r="OCH431" s="1420"/>
      <c r="OCI431" s="1420"/>
      <c r="OCJ431" s="1420"/>
      <c r="OCK431" s="1420"/>
      <c r="OCL431" s="1420"/>
      <c r="OCM431" s="1420"/>
      <c r="OCN431" s="1420"/>
      <c r="OCO431" s="1420"/>
      <c r="OCP431" s="1420"/>
      <c r="OCQ431" s="1420"/>
      <c r="OCR431" s="1420"/>
      <c r="OCS431" s="1420"/>
      <c r="OCT431" s="1420"/>
      <c r="OCU431" s="1420"/>
      <c r="OCV431" s="1420"/>
      <c r="OCW431" s="1420"/>
      <c r="OCX431" s="1420"/>
      <c r="OCY431" s="1420"/>
      <c r="OCZ431" s="1420"/>
      <c r="ODA431" s="1420"/>
      <c r="ODB431" s="1420"/>
      <c r="ODC431" s="1420"/>
      <c r="ODD431" s="1420"/>
      <c r="ODE431" s="1420"/>
      <c r="ODF431" s="1420"/>
      <c r="ODG431" s="1420"/>
      <c r="ODH431" s="1420"/>
      <c r="ODI431" s="1420"/>
      <c r="ODJ431" s="1420"/>
      <c r="ODK431" s="1420"/>
      <c r="ODL431" s="1420"/>
      <c r="ODM431" s="1420"/>
      <c r="ODN431" s="1420"/>
      <c r="ODO431" s="1420"/>
      <c r="ODP431" s="1420"/>
      <c r="ODQ431" s="1420"/>
      <c r="ODR431" s="1420"/>
      <c r="ODS431" s="1420"/>
      <c r="ODT431" s="1420"/>
      <c r="ODU431" s="1420"/>
      <c r="ODV431" s="1420"/>
      <c r="ODW431" s="1420"/>
      <c r="ODX431" s="1420"/>
      <c r="ODY431" s="1420"/>
      <c r="ODZ431" s="1420"/>
      <c r="OEA431" s="1420"/>
      <c r="OEB431" s="1420"/>
      <c r="OEC431" s="1420"/>
      <c r="OED431" s="1420"/>
      <c r="OEE431" s="1420"/>
      <c r="OEF431" s="1420"/>
      <c r="OEG431" s="1420"/>
      <c r="OEH431" s="1420"/>
      <c r="OEI431" s="1420"/>
      <c r="OEJ431" s="1420"/>
      <c r="OEK431" s="1420"/>
      <c r="OEL431" s="1420"/>
      <c r="OEM431" s="1420"/>
      <c r="OEN431" s="1420"/>
      <c r="OEO431" s="1420"/>
      <c r="OEP431" s="1420"/>
      <c r="OEQ431" s="1420"/>
      <c r="OER431" s="1420"/>
      <c r="OES431" s="1420"/>
      <c r="OET431" s="1420"/>
      <c r="OEU431" s="1420"/>
      <c r="OEV431" s="1420"/>
      <c r="OEW431" s="1420"/>
      <c r="OEX431" s="1420"/>
      <c r="OEY431" s="1420"/>
      <c r="OEZ431" s="1420"/>
      <c r="OFA431" s="1420"/>
      <c r="OFB431" s="1420"/>
      <c r="OFC431" s="1420"/>
      <c r="OFD431" s="1420"/>
      <c r="OFE431" s="1420"/>
      <c r="OFF431" s="1420"/>
      <c r="OFG431" s="1420"/>
      <c r="OFH431" s="1420"/>
      <c r="OFI431" s="1420"/>
      <c r="OFJ431" s="1420"/>
      <c r="OFK431" s="1420"/>
      <c r="OFL431" s="1420"/>
      <c r="OFM431" s="1420"/>
      <c r="OFN431" s="1420"/>
      <c r="OFO431" s="1420"/>
      <c r="OFP431" s="1420"/>
      <c r="OFQ431" s="1420"/>
      <c r="OFR431" s="1420"/>
      <c r="OFS431" s="1420"/>
      <c r="OFT431" s="1420"/>
      <c r="OFU431" s="1420"/>
      <c r="OFV431" s="1420"/>
      <c r="OFW431" s="1420"/>
      <c r="OFX431" s="1420"/>
      <c r="OFY431" s="1420"/>
      <c r="OFZ431" s="1420"/>
      <c r="OGA431" s="1420"/>
      <c r="OGB431" s="1420"/>
      <c r="OGC431" s="1420"/>
      <c r="OGD431" s="1420"/>
      <c r="OGE431" s="1420"/>
      <c r="OGF431" s="1420"/>
      <c r="OGG431" s="1420"/>
      <c r="OGH431" s="1420"/>
      <c r="OGI431" s="1420"/>
      <c r="OGJ431" s="1420"/>
      <c r="OGK431" s="1420"/>
      <c r="OGL431" s="1420"/>
      <c r="OGM431" s="1420"/>
      <c r="OGN431" s="1420"/>
      <c r="OGO431" s="1420"/>
      <c r="OGP431" s="1420"/>
      <c r="OGQ431" s="1420"/>
      <c r="OGR431" s="1420"/>
      <c r="OGS431" s="1420"/>
      <c r="OGT431" s="1420"/>
      <c r="OGU431" s="1420"/>
      <c r="OGV431" s="1420"/>
      <c r="OGW431" s="1420"/>
      <c r="OGX431" s="1420"/>
      <c r="OGY431" s="1420"/>
      <c r="OGZ431" s="1420"/>
      <c r="OHA431" s="1420"/>
      <c r="OHB431" s="1420"/>
      <c r="OHC431" s="1420"/>
      <c r="OHD431" s="1420"/>
      <c r="OHE431" s="1420"/>
      <c r="OHF431" s="1420"/>
      <c r="OHG431" s="1420"/>
      <c r="OHH431" s="1420"/>
      <c r="OHI431" s="1420"/>
      <c r="OHJ431" s="1420"/>
      <c r="OHK431" s="1420"/>
      <c r="OHL431" s="1420"/>
      <c r="OHM431" s="1420"/>
      <c r="OHN431" s="1420"/>
      <c r="OHO431" s="1420"/>
      <c r="OHP431" s="1420"/>
      <c r="OHQ431" s="1420"/>
      <c r="OHR431" s="1420"/>
      <c r="OHS431" s="1420"/>
      <c r="OHT431" s="1420"/>
      <c r="OHU431" s="1420"/>
      <c r="OHV431" s="1420"/>
      <c r="OHW431" s="1420"/>
      <c r="OHX431" s="1420"/>
      <c r="OHY431" s="1420"/>
      <c r="OHZ431" s="1420"/>
      <c r="OIA431" s="1420"/>
      <c r="OIB431" s="1420"/>
      <c r="OIC431" s="1420"/>
      <c r="OID431" s="1420"/>
      <c r="OIE431" s="1420"/>
      <c r="OIF431" s="1420"/>
      <c r="OIG431" s="1420"/>
      <c r="OIH431" s="1420"/>
      <c r="OII431" s="1420"/>
      <c r="OIJ431" s="1420"/>
      <c r="OIK431" s="1420"/>
      <c r="OIL431" s="1420"/>
      <c r="OIM431" s="1420"/>
      <c r="OIN431" s="1420"/>
      <c r="OIO431" s="1420"/>
      <c r="OIP431" s="1420"/>
      <c r="OIQ431" s="1420"/>
      <c r="OIR431" s="1420"/>
      <c r="OIS431" s="1420"/>
      <c r="OIT431" s="1420"/>
      <c r="OIU431" s="1420"/>
      <c r="OIV431" s="1420"/>
      <c r="OIW431" s="1420"/>
      <c r="OIX431" s="1420"/>
      <c r="OIY431" s="1420"/>
      <c r="OIZ431" s="1420"/>
      <c r="OJA431" s="1420"/>
      <c r="OJB431" s="1420"/>
      <c r="OJC431" s="1420"/>
      <c r="OJD431" s="1420"/>
      <c r="OJE431" s="1420"/>
      <c r="OJF431" s="1420"/>
      <c r="OJG431" s="1420"/>
      <c r="OJH431" s="1420"/>
      <c r="OJI431" s="1420"/>
      <c r="OJJ431" s="1420"/>
      <c r="OJK431" s="1420"/>
      <c r="OJL431" s="1420"/>
      <c r="OJM431" s="1420"/>
      <c r="OJN431" s="1420"/>
      <c r="OJO431" s="1420"/>
      <c r="OJP431" s="1420"/>
      <c r="OJQ431" s="1420"/>
      <c r="OJR431" s="1420"/>
      <c r="OJS431" s="1420"/>
      <c r="OJT431" s="1420"/>
      <c r="OJU431" s="1420"/>
      <c r="OJV431" s="1420"/>
      <c r="OJW431" s="1420"/>
      <c r="OJX431" s="1420"/>
      <c r="OJY431" s="1420"/>
      <c r="OJZ431" s="1420"/>
      <c r="OKA431" s="1420"/>
      <c r="OKB431" s="1420"/>
      <c r="OKC431" s="1420"/>
      <c r="OKD431" s="1420"/>
      <c r="OKE431" s="1420"/>
      <c r="OKF431" s="1420"/>
      <c r="OKG431" s="1420"/>
      <c r="OKH431" s="1420"/>
      <c r="OKI431" s="1420"/>
      <c r="OKJ431" s="1420"/>
      <c r="OKK431" s="1420"/>
      <c r="OKL431" s="1420"/>
      <c r="OKM431" s="1420"/>
      <c r="OKN431" s="1420"/>
      <c r="OKO431" s="1420"/>
      <c r="OKP431" s="1420"/>
      <c r="OKQ431" s="1420"/>
      <c r="OKR431" s="1420"/>
      <c r="OKS431" s="1420"/>
      <c r="OKT431" s="1420"/>
      <c r="OKU431" s="1420"/>
      <c r="OKV431" s="1420"/>
      <c r="OKW431" s="1420"/>
      <c r="OKX431" s="1420"/>
      <c r="OKY431" s="1420"/>
      <c r="OKZ431" s="1420"/>
      <c r="OLA431" s="1420"/>
      <c r="OLB431" s="1420"/>
      <c r="OLC431" s="1420"/>
      <c r="OLD431" s="1420"/>
      <c r="OLE431" s="1420"/>
      <c r="OLF431" s="1420"/>
      <c r="OLG431" s="1420"/>
      <c r="OLH431" s="1420"/>
      <c r="OLI431" s="1420"/>
      <c r="OLJ431" s="1420"/>
      <c r="OLK431" s="1420"/>
      <c r="OLL431" s="1420"/>
      <c r="OLM431" s="1420"/>
      <c r="OLN431" s="1420"/>
      <c r="OLO431" s="1420"/>
      <c r="OLP431" s="1420"/>
      <c r="OLQ431" s="1420"/>
      <c r="OLR431" s="1420"/>
      <c r="OLS431" s="1420"/>
      <c r="OLT431" s="1420"/>
      <c r="OLU431" s="1420"/>
      <c r="OLV431" s="1420"/>
      <c r="OLW431" s="1420"/>
      <c r="OLX431" s="1420"/>
      <c r="OLY431" s="1420"/>
      <c r="OLZ431" s="1420"/>
      <c r="OMA431" s="1420"/>
      <c r="OMB431" s="1420"/>
      <c r="OMC431" s="1420"/>
      <c r="OMD431" s="1420"/>
      <c r="OME431" s="1420"/>
      <c r="OMF431" s="1420"/>
      <c r="OMG431" s="1420"/>
      <c r="OMH431" s="1420"/>
      <c r="OMI431" s="1420"/>
      <c r="OMJ431" s="1420"/>
      <c r="OMK431" s="1420"/>
      <c r="OML431" s="1420"/>
      <c r="OMM431" s="1420"/>
      <c r="OMN431" s="1420"/>
      <c r="OMO431" s="1420"/>
      <c r="OMP431" s="1420"/>
      <c r="OMQ431" s="1420"/>
      <c r="OMR431" s="1420"/>
      <c r="OMS431" s="1420"/>
      <c r="OMT431" s="1420"/>
      <c r="OMU431" s="1420"/>
      <c r="OMV431" s="1420"/>
      <c r="OMW431" s="1420"/>
      <c r="OMX431" s="1420"/>
      <c r="OMY431" s="1420"/>
      <c r="OMZ431" s="1420"/>
      <c r="ONA431" s="1420"/>
      <c r="ONB431" s="1420"/>
      <c r="ONC431" s="1420"/>
      <c r="OND431" s="1420"/>
      <c r="ONE431" s="1420"/>
      <c r="ONF431" s="1420"/>
      <c r="ONG431" s="1420"/>
      <c r="ONH431" s="1420"/>
      <c r="ONI431" s="1420"/>
      <c r="ONJ431" s="1420"/>
      <c r="ONK431" s="1420"/>
      <c r="ONL431" s="1420"/>
      <c r="ONM431" s="1420"/>
      <c r="ONN431" s="1420"/>
      <c r="ONO431" s="1420"/>
      <c r="ONP431" s="1420"/>
      <c r="ONQ431" s="1420"/>
      <c r="ONR431" s="1420"/>
      <c r="ONS431" s="1420"/>
      <c r="ONT431" s="1420"/>
      <c r="ONU431" s="1420"/>
      <c r="ONV431" s="1420"/>
      <c r="ONW431" s="1420"/>
      <c r="ONX431" s="1420"/>
      <c r="ONY431" s="1420"/>
      <c r="ONZ431" s="1420"/>
      <c r="OOA431" s="1420"/>
      <c r="OOB431" s="1420"/>
      <c r="OOC431" s="1420"/>
      <c r="OOD431" s="1420"/>
      <c r="OOE431" s="1420"/>
      <c r="OOF431" s="1420"/>
      <c r="OOG431" s="1420"/>
      <c r="OOH431" s="1420"/>
      <c r="OOI431" s="1420"/>
      <c r="OOJ431" s="1420"/>
      <c r="OOK431" s="1420"/>
      <c r="OOL431" s="1420"/>
      <c r="OOM431" s="1420"/>
      <c r="OON431" s="1420"/>
      <c r="OOO431" s="1420"/>
      <c r="OOP431" s="1420"/>
      <c r="OOQ431" s="1420"/>
      <c r="OOR431" s="1420"/>
      <c r="OOS431" s="1420"/>
      <c r="OOT431" s="1420"/>
      <c r="OOU431" s="1420"/>
      <c r="OOV431" s="1420"/>
      <c r="OOW431" s="1420"/>
      <c r="OOX431" s="1420"/>
      <c r="OOY431" s="1420"/>
      <c r="OOZ431" s="1420"/>
      <c r="OPA431" s="1420"/>
      <c r="OPB431" s="1420"/>
      <c r="OPC431" s="1420"/>
      <c r="OPD431" s="1420"/>
      <c r="OPE431" s="1420"/>
      <c r="OPF431" s="1420"/>
      <c r="OPG431" s="1420"/>
      <c r="OPH431" s="1420"/>
      <c r="OPI431" s="1420"/>
      <c r="OPJ431" s="1420"/>
      <c r="OPK431" s="1420"/>
      <c r="OPL431" s="1420"/>
      <c r="OPM431" s="1420"/>
      <c r="OPN431" s="1420"/>
      <c r="OPO431" s="1420"/>
      <c r="OPP431" s="1420"/>
      <c r="OPQ431" s="1420"/>
      <c r="OPR431" s="1420"/>
      <c r="OPS431" s="1420"/>
      <c r="OPT431" s="1420"/>
      <c r="OPU431" s="1420"/>
      <c r="OPV431" s="1420"/>
      <c r="OPW431" s="1420"/>
      <c r="OPX431" s="1420"/>
      <c r="OPY431" s="1420"/>
      <c r="OPZ431" s="1420"/>
      <c r="OQA431" s="1420"/>
      <c r="OQB431" s="1420"/>
      <c r="OQC431" s="1420"/>
      <c r="OQD431" s="1420"/>
      <c r="OQE431" s="1420"/>
      <c r="OQF431" s="1420"/>
      <c r="OQG431" s="1420"/>
      <c r="OQH431" s="1420"/>
      <c r="OQI431" s="1420"/>
      <c r="OQJ431" s="1420"/>
      <c r="OQK431" s="1420"/>
      <c r="OQL431" s="1420"/>
      <c r="OQM431" s="1420"/>
      <c r="OQN431" s="1420"/>
      <c r="OQO431" s="1420"/>
      <c r="OQP431" s="1420"/>
      <c r="OQQ431" s="1420"/>
      <c r="OQR431" s="1420"/>
      <c r="OQS431" s="1420"/>
      <c r="OQT431" s="1420"/>
      <c r="OQU431" s="1420"/>
      <c r="OQV431" s="1420"/>
      <c r="OQW431" s="1420"/>
      <c r="OQX431" s="1420"/>
      <c r="OQY431" s="1420"/>
      <c r="OQZ431" s="1420"/>
      <c r="ORA431" s="1420"/>
      <c r="ORB431" s="1420"/>
      <c r="ORC431" s="1420"/>
      <c r="ORD431" s="1420"/>
      <c r="ORE431" s="1420"/>
      <c r="ORF431" s="1420"/>
      <c r="ORG431" s="1420"/>
      <c r="ORH431" s="1420"/>
      <c r="ORI431" s="1420"/>
      <c r="ORJ431" s="1420"/>
      <c r="ORK431" s="1420"/>
      <c r="ORL431" s="1420"/>
      <c r="ORM431" s="1420"/>
      <c r="ORN431" s="1420"/>
      <c r="ORO431" s="1420"/>
      <c r="ORP431" s="1420"/>
      <c r="ORQ431" s="1420"/>
      <c r="ORR431" s="1420"/>
      <c r="ORS431" s="1420"/>
      <c r="ORT431" s="1420"/>
      <c r="ORU431" s="1420"/>
      <c r="ORV431" s="1420"/>
      <c r="ORW431" s="1420"/>
      <c r="ORX431" s="1420"/>
      <c r="ORY431" s="1420"/>
      <c r="ORZ431" s="1420"/>
      <c r="OSA431" s="1420"/>
      <c r="OSB431" s="1420"/>
      <c r="OSC431" s="1420"/>
      <c r="OSD431" s="1420"/>
      <c r="OSE431" s="1420"/>
      <c r="OSF431" s="1420"/>
      <c r="OSG431" s="1420"/>
      <c r="OSH431" s="1420"/>
      <c r="OSI431" s="1420"/>
      <c r="OSJ431" s="1420"/>
      <c r="OSK431" s="1420"/>
      <c r="OSL431" s="1420"/>
      <c r="OSM431" s="1420"/>
      <c r="OSN431" s="1420"/>
      <c r="OSO431" s="1420"/>
      <c r="OSP431" s="1420"/>
      <c r="OSQ431" s="1420"/>
      <c r="OSR431" s="1420"/>
      <c r="OSS431" s="1420"/>
      <c r="OST431" s="1420"/>
      <c r="OSU431" s="1420"/>
      <c r="OSV431" s="1420"/>
      <c r="OSW431" s="1420"/>
      <c r="OSX431" s="1420"/>
      <c r="OSY431" s="1420"/>
      <c r="OSZ431" s="1420"/>
      <c r="OTA431" s="1420"/>
      <c r="OTB431" s="1420"/>
      <c r="OTC431" s="1420"/>
      <c r="OTD431" s="1420"/>
      <c r="OTE431" s="1420"/>
      <c r="OTF431" s="1420"/>
      <c r="OTG431" s="1420"/>
      <c r="OTH431" s="1420"/>
      <c r="OTI431" s="1420"/>
      <c r="OTJ431" s="1420"/>
      <c r="OTK431" s="1420"/>
      <c r="OTL431" s="1420"/>
      <c r="OTM431" s="1420"/>
      <c r="OTN431" s="1420"/>
      <c r="OTO431" s="1420"/>
      <c r="OTP431" s="1420"/>
      <c r="OTQ431" s="1420"/>
      <c r="OTR431" s="1420"/>
      <c r="OTS431" s="1420"/>
      <c r="OTT431" s="1420"/>
      <c r="OTU431" s="1420"/>
      <c r="OTV431" s="1420"/>
      <c r="OTW431" s="1420"/>
      <c r="OTX431" s="1420"/>
      <c r="OTY431" s="1420"/>
      <c r="OTZ431" s="1420"/>
      <c r="OUA431" s="1420"/>
      <c r="OUB431" s="1420"/>
      <c r="OUC431" s="1420"/>
      <c r="OUD431" s="1420"/>
      <c r="OUE431" s="1420"/>
      <c r="OUF431" s="1420"/>
      <c r="OUG431" s="1420"/>
      <c r="OUH431" s="1420"/>
      <c r="OUI431" s="1420"/>
      <c r="OUJ431" s="1420"/>
      <c r="OUK431" s="1420"/>
      <c r="OUL431" s="1420"/>
      <c r="OUM431" s="1420"/>
      <c r="OUN431" s="1420"/>
      <c r="OUO431" s="1420"/>
      <c r="OUP431" s="1420"/>
      <c r="OUQ431" s="1420"/>
      <c r="OUR431" s="1420"/>
      <c r="OUS431" s="1420"/>
      <c r="OUT431" s="1420"/>
      <c r="OUU431" s="1420"/>
      <c r="OUV431" s="1420"/>
      <c r="OUW431" s="1420"/>
      <c r="OUX431" s="1420"/>
      <c r="OUY431" s="1420"/>
      <c r="OUZ431" s="1420"/>
      <c r="OVA431" s="1420"/>
      <c r="OVB431" s="1420"/>
      <c r="OVC431" s="1420"/>
      <c r="OVD431" s="1420"/>
      <c r="OVE431" s="1420"/>
      <c r="OVF431" s="1420"/>
      <c r="OVG431" s="1420"/>
      <c r="OVH431" s="1420"/>
      <c r="OVI431" s="1420"/>
      <c r="OVJ431" s="1420"/>
      <c r="OVK431" s="1420"/>
      <c r="OVL431" s="1420"/>
      <c r="OVM431" s="1420"/>
      <c r="OVN431" s="1420"/>
      <c r="OVO431" s="1420"/>
      <c r="OVP431" s="1420"/>
      <c r="OVQ431" s="1420"/>
      <c r="OVR431" s="1420"/>
      <c r="OVS431" s="1420"/>
      <c r="OVT431" s="1420"/>
      <c r="OVU431" s="1420"/>
      <c r="OVV431" s="1420"/>
      <c r="OVW431" s="1420"/>
      <c r="OVX431" s="1420"/>
      <c r="OVY431" s="1420"/>
      <c r="OVZ431" s="1420"/>
      <c r="OWA431" s="1420"/>
      <c r="OWB431" s="1420"/>
      <c r="OWC431" s="1420"/>
      <c r="OWD431" s="1420"/>
      <c r="OWE431" s="1420"/>
      <c r="OWF431" s="1420"/>
      <c r="OWG431" s="1420"/>
      <c r="OWH431" s="1420"/>
      <c r="OWI431" s="1420"/>
      <c r="OWJ431" s="1420"/>
      <c r="OWK431" s="1420"/>
      <c r="OWL431" s="1420"/>
      <c r="OWM431" s="1420"/>
      <c r="OWN431" s="1420"/>
      <c r="OWO431" s="1420"/>
      <c r="OWP431" s="1420"/>
      <c r="OWQ431" s="1420"/>
      <c r="OWR431" s="1420"/>
      <c r="OWS431" s="1420"/>
      <c r="OWT431" s="1420"/>
      <c r="OWU431" s="1420"/>
      <c r="OWV431" s="1420"/>
      <c r="OWW431" s="1420"/>
      <c r="OWX431" s="1420"/>
      <c r="OWY431" s="1420"/>
      <c r="OWZ431" s="1420"/>
      <c r="OXA431" s="1420"/>
      <c r="OXB431" s="1420"/>
      <c r="OXC431" s="1420"/>
      <c r="OXD431" s="1420"/>
      <c r="OXE431" s="1420"/>
      <c r="OXF431" s="1420"/>
      <c r="OXG431" s="1420"/>
      <c r="OXH431" s="1420"/>
      <c r="OXI431" s="1420"/>
      <c r="OXJ431" s="1420"/>
      <c r="OXK431" s="1420"/>
      <c r="OXL431" s="1420"/>
      <c r="OXM431" s="1420"/>
      <c r="OXN431" s="1420"/>
      <c r="OXO431" s="1420"/>
      <c r="OXP431" s="1420"/>
      <c r="OXQ431" s="1420"/>
      <c r="OXR431" s="1420"/>
      <c r="OXS431" s="1420"/>
      <c r="OXT431" s="1420"/>
      <c r="OXU431" s="1420"/>
      <c r="OXV431" s="1420"/>
      <c r="OXW431" s="1420"/>
      <c r="OXX431" s="1420"/>
      <c r="OXY431" s="1420"/>
      <c r="OXZ431" s="1420"/>
      <c r="OYA431" s="1420"/>
      <c r="OYB431" s="1420"/>
      <c r="OYC431" s="1420"/>
      <c r="OYD431" s="1420"/>
      <c r="OYE431" s="1420"/>
      <c r="OYF431" s="1420"/>
      <c r="OYG431" s="1420"/>
      <c r="OYH431" s="1420"/>
      <c r="OYI431" s="1420"/>
      <c r="OYJ431" s="1420"/>
      <c r="OYK431" s="1420"/>
      <c r="OYL431" s="1420"/>
      <c r="OYM431" s="1420"/>
      <c r="OYN431" s="1420"/>
      <c r="OYO431" s="1420"/>
      <c r="OYP431" s="1420"/>
      <c r="OYQ431" s="1420"/>
      <c r="OYR431" s="1420"/>
      <c r="OYS431" s="1420"/>
      <c r="OYT431" s="1420"/>
      <c r="OYU431" s="1420"/>
      <c r="OYV431" s="1420"/>
      <c r="OYW431" s="1420"/>
      <c r="OYX431" s="1420"/>
      <c r="OYY431" s="1420"/>
      <c r="OYZ431" s="1420"/>
      <c r="OZA431" s="1420"/>
      <c r="OZB431" s="1420"/>
      <c r="OZC431" s="1420"/>
      <c r="OZD431" s="1420"/>
      <c r="OZE431" s="1420"/>
      <c r="OZF431" s="1420"/>
      <c r="OZG431" s="1420"/>
      <c r="OZH431" s="1420"/>
      <c r="OZI431" s="1420"/>
      <c r="OZJ431" s="1420"/>
      <c r="OZK431" s="1420"/>
      <c r="OZL431" s="1420"/>
      <c r="OZM431" s="1420"/>
      <c r="OZN431" s="1420"/>
      <c r="OZO431" s="1420"/>
      <c r="OZP431" s="1420"/>
      <c r="OZQ431" s="1420"/>
      <c r="OZR431" s="1420"/>
      <c r="OZS431" s="1420"/>
      <c r="OZT431" s="1420"/>
      <c r="OZU431" s="1420"/>
      <c r="OZV431" s="1420"/>
      <c r="OZW431" s="1420"/>
      <c r="OZX431" s="1420"/>
      <c r="OZY431" s="1420"/>
      <c r="OZZ431" s="1420"/>
      <c r="PAA431" s="1420"/>
      <c r="PAB431" s="1420"/>
      <c r="PAC431" s="1420"/>
      <c r="PAD431" s="1420"/>
      <c r="PAE431" s="1420"/>
      <c r="PAF431" s="1420"/>
      <c r="PAG431" s="1420"/>
      <c r="PAH431" s="1420"/>
      <c r="PAI431" s="1420"/>
      <c r="PAJ431" s="1420"/>
      <c r="PAK431" s="1420"/>
      <c r="PAL431" s="1420"/>
      <c r="PAM431" s="1420"/>
      <c r="PAN431" s="1420"/>
      <c r="PAO431" s="1420"/>
      <c r="PAP431" s="1420"/>
      <c r="PAQ431" s="1420"/>
      <c r="PAR431" s="1420"/>
      <c r="PAS431" s="1420"/>
      <c r="PAT431" s="1420"/>
      <c r="PAU431" s="1420"/>
      <c r="PAV431" s="1420"/>
      <c r="PAW431" s="1420"/>
      <c r="PAX431" s="1420"/>
      <c r="PAY431" s="1420"/>
      <c r="PAZ431" s="1420"/>
      <c r="PBA431" s="1420"/>
      <c r="PBB431" s="1420"/>
      <c r="PBC431" s="1420"/>
      <c r="PBD431" s="1420"/>
      <c r="PBE431" s="1420"/>
      <c r="PBF431" s="1420"/>
      <c r="PBG431" s="1420"/>
      <c r="PBH431" s="1420"/>
      <c r="PBI431" s="1420"/>
      <c r="PBJ431" s="1420"/>
      <c r="PBK431" s="1420"/>
      <c r="PBL431" s="1420"/>
      <c r="PBM431" s="1420"/>
      <c r="PBN431" s="1420"/>
      <c r="PBO431" s="1420"/>
      <c r="PBP431" s="1420"/>
      <c r="PBQ431" s="1420"/>
      <c r="PBR431" s="1420"/>
      <c r="PBS431" s="1420"/>
      <c r="PBT431" s="1420"/>
      <c r="PBU431" s="1420"/>
      <c r="PBV431" s="1420"/>
      <c r="PBW431" s="1420"/>
      <c r="PBX431" s="1420"/>
      <c r="PBY431" s="1420"/>
      <c r="PBZ431" s="1420"/>
      <c r="PCA431" s="1420"/>
      <c r="PCB431" s="1420"/>
      <c r="PCC431" s="1420"/>
      <c r="PCD431" s="1420"/>
      <c r="PCE431" s="1420"/>
      <c r="PCF431" s="1420"/>
      <c r="PCG431" s="1420"/>
      <c r="PCH431" s="1420"/>
      <c r="PCI431" s="1420"/>
      <c r="PCJ431" s="1420"/>
      <c r="PCK431" s="1420"/>
      <c r="PCL431" s="1420"/>
      <c r="PCM431" s="1420"/>
      <c r="PCN431" s="1420"/>
      <c r="PCO431" s="1420"/>
      <c r="PCP431" s="1420"/>
      <c r="PCQ431" s="1420"/>
      <c r="PCR431" s="1420"/>
      <c r="PCS431" s="1420"/>
      <c r="PCT431" s="1420"/>
      <c r="PCU431" s="1420"/>
      <c r="PCV431" s="1420"/>
      <c r="PCW431" s="1420"/>
      <c r="PCX431" s="1420"/>
      <c r="PCY431" s="1420"/>
      <c r="PCZ431" s="1420"/>
      <c r="PDA431" s="1420"/>
      <c r="PDB431" s="1420"/>
      <c r="PDC431" s="1420"/>
      <c r="PDD431" s="1420"/>
      <c r="PDE431" s="1420"/>
      <c r="PDF431" s="1420"/>
      <c r="PDG431" s="1420"/>
      <c r="PDH431" s="1420"/>
      <c r="PDI431" s="1420"/>
      <c r="PDJ431" s="1420"/>
      <c r="PDK431" s="1420"/>
      <c r="PDL431" s="1420"/>
      <c r="PDM431" s="1420"/>
      <c r="PDN431" s="1420"/>
      <c r="PDO431" s="1420"/>
      <c r="PDP431" s="1420"/>
      <c r="PDQ431" s="1420"/>
      <c r="PDR431" s="1420"/>
      <c r="PDS431" s="1420"/>
      <c r="PDT431" s="1420"/>
      <c r="PDU431" s="1420"/>
      <c r="PDV431" s="1420"/>
      <c r="PDW431" s="1420"/>
      <c r="PDX431" s="1420"/>
      <c r="PDY431" s="1420"/>
      <c r="PDZ431" s="1420"/>
      <c r="PEA431" s="1420"/>
      <c r="PEB431" s="1420"/>
      <c r="PEC431" s="1420"/>
      <c r="PED431" s="1420"/>
      <c r="PEE431" s="1420"/>
      <c r="PEF431" s="1420"/>
      <c r="PEG431" s="1420"/>
      <c r="PEH431" s="1420"/>
      <c r="PEI431" s="1420"/>
      <c r="PEJ431" s="1420"/>
      <c r="PEK431" s="1420"/>
      <c r="PEL431" s="1420"/>
      <c r="PEM431" s="1420"/>
      <c r="PEN431" s="1420"/>
      <c r="PEO431" s="1420"/>
      <c r="PEP431" s="1420"/>
      <c r="PEQ431" s="1420"/>
      <c r="PER431" s="1420"/>
      <c r="PES431" s="1420"/>
      <c r="PET431" s="1420"/>
      <c r="PEU431" s="1420"/>
      <c r="PEV431" s="1420"/>
      <c r="PEW431" s="1420"/>
      <c r="PEX431" s="1420"/>
      <c r="PEY431" s="1420"/>
      <c r="PEZ431" s="1420"/>
      <c r="PFA431" s="1420"/>
      <c r="PFB431" s="1420"/>
      <c r="PFC431" s="1420"/>
      <c r="PFD431" s="1420"/>
      <c r="PFE431" s="1420"/>
      <c r="PFF431" s="1420"/>
      <c r="PFG431" s="1420"/>
      <c r="PFH431" s="1420"/>
      <c r="PFI431" s="1420"/>
      <c r="PFJ431" s="1420"/>
      <c r="PFK431" s="1420"/>
      <c r="PFL431" s="1420"/>
      <c r="PFM431" s="1420"/>
      <c r="PFN431" s="1420"/>
      <c r="PFO431" s="1420"/>
      <c r="PFP431" s="1420"/>
      <c r="PFQ431" s="1420"/>
      <c r="PFR431" s="1420"/>
      <c r="PFS431" s="1420"/>
      <c r="PFT431" s="1420"/>
      <c r="PFU431" s="1420"/>
      <c r="PFV431" s="1420"/>
      <c r="PFW431" s="1420"/>
      <c r="PFX431" s="1420"/>
      <c r="PFY431" s="1420"/>
      <c r="PFZ431" s="1420"/>
      <c r="PGA431" s="1420"/>
      <c r="PGB431" s="1420"/>
      <c r="PGC431" s="1420"/>
      <c r="PGD431" s="1420"/>
      <c r="PGE431" s="1420"/>
      <c r="PGF431" s="1420"/>
      <c r="PGG431" s="1420"/>
      <c r="PGH431" s="1420"/>
      <c r="PGI431" s="1420"/>
      <c r="PGJ431" s="1420"/>
      <c r="PGK431" s="1420"/>
      <c r="PGL431" s="1420"/>
      <c r="PGM431" s="1420"/>
      <c r="PGN431" s="1420"/>
      <c r="PGO431" s="1420"/>
      <c r="PGP431" s="1420"/>
      <c r="PGQ431" s="1420"/>
      <c r="PGR431" s="1420"/>
      <c r="PGS431" s="1420"/>
      <c r="PGT431" s="1420"/>
      <c r="PGU431" s="1420"/>
      <c r="PGV431" s="1420"/>
      <c r="PGW431" s="1420"/>
      <c r="PGX431" s="1420"/>
      <c r="PGY431" s="1420"/>
      <c r="PGZ431" s="1420"/>
      <c r="PHA431" s="1420"/>
      <c r="PHB431" s="1420"/>
      <c r="PHC431" s="1420"/>
      <c r="PHD431" s="1420"/>
      <c r="PHE431" s="1420"/>
      <c r="PHF431" s="1420"/>
      <c r="PHG431" s="1420"/>
      <c r="PHH431" s="1420"/>
      <c r="PHI431" s="1420"/>
      <c r="PHJ431" s="1420"/>
      <c r="PHK431" s="1420"/>
      <c r="PHL431" s="1420"/>
      <c r="PHM431" s="1420"/>
      <c r="PHN431" s="1420"/>
      <c r="PHO431" s="1420"/>
      <c r="PHP431" s="1420"/>
      <c r="PHQ431" s="1420"/>
      <c r="PHR431" s="1420"/>
      <c r="PHS431" s="1420"/>
      <c r="PHT431" s="1420"/>
      <c r="PHU431" s="1420"/>
      <c r="PHV431" s="1420"/>
      <c r="PHW431" s="1420"/>
      <c r="PHX431" s="1420"/>
      <c r="PHY431" s="1420"/>
      <c r="PHZ431" s="1420"/>
      <c r="PIA431" s="1420"/>
      <c r="PIB431" s="1420"/>
      <c r="PIC431" s="1420"/>
      <c r="PID431" s="1420"/>
      <c r="PIE431" s="1420"/>
      <c r="PIF431" s="1420"/>
      <c r="PIG431" s="1420"/>
      <c r="PIH431" s="1420"/>
      <c r="PII431" s="1420"/>
      <c r="PIJ431" s="1420"/>
      <c r="PIK431" s="1420"/>
      <c r="PIL431" s="1420"/>
      <c r="PIM431" s="1420"/>
      <c r="PIN431" s="1420"/>
      <c r="PIO431" s="1420"/>
      <c r="PIP431" s="1420"/>
      <c r="PIQ431" s="1420"/>
      <c r="PIR431" s="1420"/>
      <c r="PIS431" s="1420"/>
      <c r="PIT431" s="1420"/>
      <c r="PIU431" s="1420"/>
      <c r="PIV431" s="1420"/>
      <c r="PIW431" s="1420"/>
      <c r="PIX431" s="1420"/>
      <c r="PIY431" s="1420"/>
      <c r="PIZ431" s="1420"/>
      <c r="PJA431" s="1420"/>
      <c r="PJB431" s="1420"/>
      <c r="PJC431" s="1420"/>
      <c r="PJD431" s="1420"/>
      <c r="PJE431" s="1420"/>
      <c r="PJF431" s="1420"/>
      <c r="PJG431" s="1420"/>
      <c r="PJH431" s="1420"/>
      <c r="PJI431" s="1420"/>
      <c r="PJJ431" s="1420"/>
      <c r="PJK431" s="1420"/>
      <c r="PJL431" s="1420"/>
      <c r="PJM431" s="1420"/>
      <c r="PJN431" s="1420"/>
      <c r="PJO431" s="1420"/>
      <c r="PJP431" s="1420"/>
      <c r="PJQ431" s="1420"/>
      <c r="PJR431" s="1420"/>
      <c r="PJS431" s="1420"/>
      <c r="PJT431" s="1420"/>
      <c r="PJU431" s="1420"/>
      <c r="PJV431" s="1420"/>
      <c r="PJW431" s="1420"/>
      <c r="PJX431" s="1420"/>
      <c r="PJY431" s="1420"/>
      <c r="PJZ431" s="1420"/>
      <c r="PKA431" s="1420"/>
      <c r="PKB431" s="1420"/>
      <c r="PKC431" s="1420"/>
      <c r="PKD431" s="1420"/>
      <c r="PKE431" s="1420"/>
      <c r="PKF431" s="1420"/>
      <c r="PKG431" s="1420"/>
      <c r="PKH431" s="1420"/>
      <c r="PKI431" s="1420"/>
      <c r="PKJ431" s="1420"/>
      <c r="PKK431" s="1420"/>
      <c r="PKL431" s="1420"/>
      <c r="PKM431" s="1420"/>
      <c r="PKN431" s="1420"/>
      <c r="PKO431" s="1420"/>
      <c r="PKP431" s="1420"/>
      <c r="PKQ431" s="1420"/>
      <c r="PKR431" s="1420"/>
      <c r="PKS431" s="1420"/>
      <c r="PKT431" s="1420"/>
      <c r="PKU431" s="1420"/>
      <c r="PKV431" s="1420"/>
      <c r="PKW431" s="1420"/>
      <c r="PKX431" s="1420"/>
      <c r="PKY431" s="1420"/>
      <c r="PKZ431" s="1420"/>
      <c r="PLA431" s="1420"/>
      <c r="PLB431" s="1420"/>
      <c r="PLC431" s="1420"/>
      <c r="PLD431" s="1420"/>
      <c r="PLE431" s="1420"/>
      <c r="PLF431" s="1420"/>
      <c r="PLG431" s="1420"/>
      <c r="PLH431" s="1420"/>
      <c r="PLI431" s="1420"/>
      <c r="PLJ431" s="1420"/>
      <c r="PLK431" s="1420"/>
      <c r="PLL431" s="1420"/>
      <c r="PLM431" s="1420"/>
      <c r="PLN431" s="1420"/>
      <c r="PLO431" s="1420"/>
      <c r="PLP431" s="1420"/>
      <c r="PLQ431" s="1420"/>
      <c r="PLR431" s="1420"/>
      <c r="PLS431" s="1420"/>
      <c r="PLT431" s="1420"/>
      <c r="PLU431" s="1420"/>
      <c r="PLV431" s="1420"/>
      <c r="PLW431" s="1420"/>
      <c r="PLX431" s="1420"/>
      <c r="PLY431" s="1420"/>
      <c r="PLZ431" s="1420"/>
      <c r="PMA431" s="1420"/>
      <c r="PMB431" s="1420"/>
      <c r="PMC431" s="1420"/>
      <c r="PMD431" s="1420"/>
      <c r="PME431" s="1420"/>
      <c r="PMF431" s="1420"/>
      <c r="PMG431" s="1420"/>
      <c r="PMH431" s="1420"/>
      <c r="PMI431" s="1420"/>
      <c r="PMJ431" s="1420"/>
      <c r="PMK431" s="1420"/>
      <c r="PML431" s="1420"/>
      <c r="PMM431" s="1420"/>
      <c r="PMN431" s="1420"/>
      <c r="PMO431" s="1420"/>
      <c r="PMP431" s="1420"/>
      <c r="PMQ431" s="1420"/>
      <c r="PMR431" s="1420"/>
      <c r="PMS431" s="1420"/>
      <c r="PMT431" s="1420"/>
      <c r="PMU431" s="1420"/>
      <c r="PMV431" s="1420"/>
      <c r="PMW431" s="1420"/>
      <c r="PMX431" s="1420"/>
      <c r="PMY431" s="1420"/>
      <c r="PMZ431" s="1420"/>
      <c r="PNA431" s="1420"/>
      <c r="PNB431" s="1420"/>
      <c r="PNC431" s="1420"/>
      <c r="PND431" s="1420"/>
      <c r="PNE431" s="1420"/>
      <c r="PNF431" s="1420"/>
      <c r="PNG431" s="1420"/>
      <c r="PNH431" s="1420"/>
      <c r="PNI431" s="1420"/>
      <c r="PNJ431" s="1420"/>
      <c r="PNK431" s="1420"/>
      <c r="PNL431" s="1420"/>
      <c r="PNM431" s="1420"/>
      <c r="PNN431" s="1420"/>
      <c r="PNO431" s="1420"/>
      <c r="PNP431" s="1420"/>
      <c r="PNQ431" s="1420"/>
      <c r="PNR431" s="1420"/>
      <c r="PNS431" s="1420"/>
      <c r="PNT431" s="1420"/>
      <c r="PNU431" s="1420"/>
      <c r="PNV431" s="1420"/>
      <c r="PNW431" s="1420"/>
      <c r="PNX431" s="1420"/>
      <c r="PNY431" s="1420"/>
      <c r="PNZ431" s="1420"/>
      <c r="POA431" s="1420"/>
      <c r="POB431" s="1420"/>
      <c r="POC431" s="1420"/>
      <c r="POD431" s="1420"/>
      <c r="POE431" s="1420"/>
      <c r="POF431" s="1420"/>
      <c r="POG431" s="1420"/>
      <c r="POH431" s="1420"/>
      <c r="POI431" s="1420"/>
      <c r="POJ431" s="1420"/>
      <c r="POK431" s="1420"/>
      <c r="POL431" s="1420"/>
      <c r="POM431" s="1420"/>
      <c r="PON431" s="1420"/>
      <c r="POO431" s="1420"/>
      <c r="POP431" s="1420"/>
      <c r="POQ431" s="1420"/>
      <c r="POR431" s="1420"/>
      <c r="POS431" s="1420"/>
      <c r="POT431" s="1420"/>
      <c r="POU431" s="1420"/>
      <c r="POV431" s="1420"/>
      <c r="POW431" s="1420"/>
      <c r="POX431" s="1420"/>
      <c r="POY431" s="1420"/>
      <c r="POZ431" s="1420"/>
      <c r="PPA431" s="1420"/>
      <c r="PPB431" s="1420"/>
      <c r="PPC431" s="1420"/>
      <c r="PPD431" s="1420"/>
      <c r="PPE431" s="1420"/>
      <c r="PPF431" s="1420"/>
      <c r="PPG431" s="1420"/>
      <c r="PPH431" s="1420"/>
      <c r="PPI431" s="1420"/>
      <c r="PPJ431" s="1420"/>
      <c r="PPK431" s="1420"/>
      <c r="PPL431" s="1420"/>
      <c r="PPM431" s="1420"/>
      <c r="PPN431" s="1420"/>
      <c r="PPO431" s="1420"/>
      <c r="PPP431" s="1420"/>
      <c r="PPQ431" s="1420"/>
      <c r="PPR431" s="1420"/>
      <c r="PPS431" s="1420"/>
      <c r="PPT431" s="1420"/>
      <c r="PPU431" s="1420"/>
      <c r="PPV431" s="1420"/>
      <c r="PPW431" s="1420"/>
      <c r="PPX431" s="1420"/>
      <c r="PPY431" s="1420"/>
      <c r="PPZ431" s="1420"/>
      <c r="PQA431" s="1420"/>
      <c r="PQB431" s="1420"/>
      <c r="PQC431" s="1420"/>
      <c r="PQD431" s="1420"/>
      <c r="PQE431" s="1420"/>
      <c r="PQF431" s="1420"/>
      <c r="PQG431" s="1420"/>
      <c r="PQH431" s="1420"/>
      <c r="PQI431" s="1420"/>
      <c r="PQJ431" s="1420"/>
      <c r="PQK431" s="1420"/>
      <c r="PQL431" s="1420"/>
      <c r="PQM431" s="1420"/>
      <c r="PQN431" s="1420"/>
      <c r="PQO431" s="1420"/>
      <c r="PQP431" s="1420"/>
      <c r="PQQ431" s="1420"/>
      <c r="PQR431" s="1420"/>
      <c r="PQS431" s="1420"/>
      <c r="PQT431" s="1420"/>
      <c r="PQU431" s="1420"/>
      <c r="PQV431" s="1420"/>
      <c r="PQW431" s="1420"/>
      <c r="PQX431" s="1420"/>
      <c r="PQY431" s="1420"/>
      <c r="PQZ431" s="1420"/>
      <c r="PRA431" s="1420"/>
      <c r="PRB431" s="1420"/>
      <c r="PRC431" s="1420"/>
      <c r="PRD431" s="1420"/>
      <c r="PRE431" s="1420"/>
      <c r="PRF431" s="1420"/>
      <c r="PRG431" s="1420"/>
      <c r="PRH431" s="1420"/>
      <c r="PRI431" s="1420"/>
      <c r="PRJ431" s="1420"/>
      <c r="PRK431" s="1420"/>
      <c r="PRL431" s="1420"/>
      <c r="PRM431" s="1420"/>
      <c r="PRN431" s="1420"/>
      <c r="PRO431" s="1420"/>
      <c r="PRP431" s="1420"/>
      <c r="PRQ431" s="1420"/>
      <c r="PRR431" s="1420"/>
      <c r="PRS431" s="1420"/>
      <c r="PRT431" s="1420"/>
      <c r="PRU431" s="1420"/>
      <c r="PRV431" s="1420"/>
      <c r="PRW431" s="1420"/>
      <c r="PRX431" s="1420"/>
      <c r="PRY431" s="1420"/>
      <c r="PRZ431" s="1420"/>
      <c r="PSA431" s="1420"/>
      <c r="PSB431" s="1420"/>
      <c r="PSC431" s="1420"/>
      <c r="PSD431" s="1420"/>
      <c r="PSE431" s="1420"/>
      <c r="PSF431" s="1420"/>
      <c r="PSG431" s="1420"/>
      <c r="PSH431" s="1420"/>
      <c r="PSI431" s="1420"/>
      <c r="PSJ431" s="1420"/>
      <c r="PSK431" s="1420"/>
      <c r="PSL431" s="1420"/>
      <c r="PSM431" s="1420"/>
      <c r="PSN431" s="1420"/>
      <c r="PSO431" s="1420"/>
      <c r="PSP431" s="1420"/>
      <c r="PSQ431" s="1420"/>
      <c r="PSR431" s="1420"/>
      <c r="PSS431" s="1420"/>
      <c r="PST431" s="1420"/>
      <c r="PSU431" s="1420"/>
      <c r="PSV431" s="1420"/>
      <c r="PSW431" s="1420"/>
      <c r="PSX431" s="1420"/>
      <c r="PSY431" s="1420"/>
      <c r="PSZ431" s="1420"/>
      <c r="PTA431" s="1420"/>
      <c r="PTB431" s="1420"/>
      <c r="PTC431" s="1420"/>
      <c r="PTD431" s="1420"/>
      <c r="PTE431" s="1420"/>
      <c r="PTF431" s="1420"/>
      <c r="PTG431" s="1420"/>
      <c r="PTH431" s="1420"/>
      <c r="PTI431" s="1420"/>
      <c r="PTJ431" s="1420"/>
      <c r="PTK431" s="1420"/>
      <c r="PTL431" s="1420"/>
      <c r="PTM431" s="1420"/>
      <c r="PTN431" s="1420"/>
      <c r="PTO431" s="1420"/>
      <c r="PTP431" s="1420"/>
      <c r="PTQ431" s="1420"/>
      <c r="PTR431" s="1420"/>
      <c r="PTS431" s="1420"/>
      <c r="PTT431" s="1420"/>
      <c r="PTU431" s="1420"/>
      <c r="PTV431" s="1420"/>
      <c r="PTW431" s="1420"/>
      <c r="PTX431" s="1420"/>
      <c r="PTY431" s="1420"/>
      <c r="PTZ431" s="1420"/>
      <c r="PUA431" s="1420"/>
      <c r="PUB431" s="1420"/>
      <c r="PUC431" s="1420"/>
      <c r="PUD431" s="1420"/>
      <c r="PUE431" s="1420"/>
      <c r="PUF431" s="1420"/>
      <c r="PUG431" s="1420"/>
      <c r="PUH431" s="1420"/>
      <c r="PUI431" s="1420"/>
      <c r="PUJ431" s="1420"/>
      <c r="PUK431" s="1420"/>
      <c r="PUL431" s="1420"/>
      <c r="PUM431" s="1420"/>
      <c r="PUN431" s="1420"/>
      <c r="PUO431" s="1420"/>
      <c r="PUP431" s="1420"/>
      <c r="PUQ431" s="1420"/>
      <c r="PUR431" s="1420"/>
      <c r="PUS431" s="1420"/>
      <c r="PUT431" s="1420"/>
      <c r="PUU431" s="1420"/>
      <c r="PUV431" s="1420"/>
      <c r="PUW431" s="1420"/>
      <c r="PUX431" s="1420"/>
      <c r="PUY431" s="1420"/>
      <c r="PUZ431" s="1420"/>
      <c r="PVA431" s="1420"/>
      <c r="PVB431" s="1420"/>
      <c r="PVC431" s="1420"/>
      <c r="PVD431" s="1420"/>
      <c r="PVE431" s="1420"/>
      <c r="PVF431" s="1420"/>
      <c r="PVG431" s="1420"/>
      <c r="PVH431" s="1420"/>
      <c r="PVI431" s="1420"/>
      <c r="PVJ431" s="1420"/>
      <c r="PVK431" s="1420"/>
      <c r="PVL431" s="1420"/>
      <c r="PVM431" s="1420"/>
      <c r="PVN431" s="1420"/>
      <c r="PVO431" s="1420"/>
      <c r="PVP431" s="1420"/>
      <c r="PVQ431" s="1420"/>
      <c r="PVR431" s="1420"/>
      <c r="PVS431" s="1420"/>
      <c r="PVT431" s="1420"/>
      <c r="PVU431" s="1420"/>
      <c r="PVV431" s="1420"/>
      <c r="PVW431" s="1420"/>
      <c r="PVX431" s="1420"/>
      <c r="PVY431" s="1420"/>
      <c r="PVZ431" s="1420"/>
      <c r="PWA431" s="1420"/>
      <c r="PWB431" s="1420"/>
      <c r="PWC431" s="1420"/>
      <c r="PWD431" s="1420"/>
      <c r="PWE431" s="1420"/>
      <c r="PWF431" s="1420"/>
      <c r="PWG431" s="1420"/>
      <c r="PWH431" s="1420"/>
      <c r="PWI431" s="1420"/>
      <c r="PWJ431" s="1420"/>
      <c r="PWK431" s="1420"/>
      <c r="PWL431" s="1420"/>
      <c r="PWM431" s="1420"/>
      <c r="PWN431" s="1420"/>
      <c r="PWO431" s="1420"/>
      <c r="PWP431" s="1420"/>
      <c r="PWQ431" s="1420"/>
      <c r="PWR431" s="1420"/>
      <c r="PWS431" s="1420"/>
      <c r="PWT431" s="1420"/>
      <c r="PWU431" s="1420"/>
      <c r="PWV431" s="1420"/>
      <c r="PWW431" s="1420"/>
      <c r="PWX431" s="1420"/>
      <c r="PWY431" s="1420"/>
      <c r="PWZ431" s="1420"/>
      <c r="PXA431" s="1420"/>
      <c r="PXB431" s="1420"/>
      <c r="PXC431" s="1420"/>
      <c r="PXD431" s="1420"/>
      <c r="PXE431" s="1420"/>
      <c r="PXF431" s="1420"/>
      <c r="PXG431" s="1420"/>
      <c r="PXH431" s="1420"/>
      <c r="PXI431" s="1420"/>
      <c r="PXJ431" s="1420"/>
      <c r="PXK431" s="1420"/>
      <c r="PXL431" s="1420"/>
      <c r="PXM431" s="1420"/>
      <c r="PXN431" s="1420"/>
      <c r="PXO431" s="1420"/>
      <c r="PXP431" s="1420"/>
      <c r="PXQ431" s="1420"/>
      <c r="PXR431" s="1420"/>
      <c r="PXS431" s="1420"/>
      <c r="PXT431" s="1420"/>
      <c r="PXU431" s="1420"/>
      <c r="PXV431" s="1420"/>
      <c r="PXW431" s="1420"/>
      <c r="PXX431" s="1420"/>
      <c r="PXY431" s="1420"/>
      <c r="PXZ431" s="1420"/>
      <c r="PYA431" s="1420"/>
      <c r="PYB431" s="1420"/>
      <c r="PYC431" s="1420"/>
      <c r="PYD431" s="1420"/>
      <c r="PYE431" s="1420"/>
      <c r="PYF431" s="1420"/>
      <c r="PYG431" s="1420"/>
      <c r="PYH431" s="1420"/>
      <c r="PYI431" s="1420"/>
      <c r="PYJ431" s="1420"/>
      <c r="PYK431" s="1420"/>
      <c r="PYL431" s="1420"/>
      <c r="PYM431" s="1420"/>
      <c r="PYN431" s="1420"/>
      <c r="PYO431" s="1420"/>
      <c r="PYP431" s="1420"/>
      <c r="PYQ431" s="1420"/>
      <c r="PYR431" s="1420"/>
      <c r="PYS431" s="1420"/>
      <c r="PYT431" s="1420"/>
      <c r="PYU431" s="1420"/>
      <c r="PYV431" s="1420"/>
      <c r="PYW431" s="1420"/>
      <c r="PYX431" s="1420"/>
      <c r="PYY431" s="1420"/>
      <c r="PYZ431" s="1420"/>
      <c r="PZA431" s="1420"/>
      <c r="PZB431" s="1420"/>
      <c r="PZC431" s="1420"/>
      <c r="PZD431" s="1420"/>
      <c r="PZE431" s="1420"/>
      <c r="PZF431" s="1420"/>
      <c r="PZG431" s="1420"/>
      <c r="PZH431" s="1420"/>
      <c r="PZI431" s="1420"/>
      <c r="PZJ431" s="1420"/>
      <c r="PZK431" s="1420"/>
      <c r="PZL431" s="1420"/>
      <c r="PZM431" s="1420"/>
      <c r="PZN431" s="1420"/>
      <c r="PZO431" s="1420"/>
      <c r="PZP431" s="1420"/>
      <c r="PZQ431" s="1420"/>
      <c r="PZR431" s="1420"/>
      <c r="PZS431" s="1420"/>
      <c r="PZT431" s="1420"/>
      <c r="PZU431" s="1420"/>
      <c r="PZV431" s="1420"/>
      <c r="PZW431" s="1420"/>
      <c r="PZX431" s="1420"/>
      <c r="PZY431" s="1420"/>
      <c r="PZZ431" s="1420"/>
      <c r="QAA431" s="1420"/>
      <c r="QAB431" s="1420"/>
      <c r="QAC431" s="1420"/>
      <c r="QAD431" s="1420"/>
      <c r="QAE431" s="1420"/>
      <c r="QAF431" s="1420"/>
      <c r="QAG431" s="1420"/>
      <c r="QAH431" s="1420"/>
      <c r="QAI431" s="1420"/>
      <c r="QAJ431" s="1420"/>
      <c r="QAK431" s="1420"/>
      <c r="QAL431" s="1420"/>
      <c r="QAM431" s="1420"/>
      <c r="QAN431" s="1420"/>
      <c r="QAO431" s="1420"/>
      <c r="QAP431" s="1420"/>
      <c r="QAQ431" s="1420"/>
      <c r="QAR431" s="1420"/>
      <c r="QAS431" s="1420"/>
      <c r="QAT431" s="1420"/>
      <c r="QAU431" s="1420"/>
      <c r="QAV431" s="1420"/>
      <c r="QAW431" s="1420"/>
      <c r="QAX431" s="1420"/>
      <c r="QAY431" s="1420"/>
      <c r="QAZ431" s="1420"/>
      <c r="QBA431" s="1420"/>
      <c r="QBB431" s="1420"/>
      <c r="QBC431" s="1420"/>
      <c r="QBD431" s="1420"/>
      <c r="QBE431" s="1420"/>
      <c r="QBF431" s="1420"/>
      <c r="QBG431" s="1420"/>
      <c r="QBH431" s="1420"/>
      <c r="QBI431" s="1420"/>
      <c r="QBJ431" s="1420"/>
      <c r="QBK431" s="1420"/>
      <c r="QBL431" s="1420"/>
      <c r="QBM431" s="1420"/>
      <c r="QBN431" s="1420"/>
      <c r="QBO431" s="1420"/>
      <c r="QBP431" s="1420"/>
      <c r="QBQ431" s="1420"/>
      <c r="QBR431" s="1420"/>
      <c r="QBS431" s="1420"/>
      <c r="QBT431" s="1420"/>
      <c r="QBU431" s="1420"/>
      <c r="QBV431" s="1420"/>
      <c r="QBW431" s="1420"/>
      <c r="QBX431" s="1420"/>
      <c r="QBY431" s="1420"/>
      <c r="QBZ431" s="1420"/>
      <c r="QCA431" s="1420"/>
      <c r="QCB431" s="1420"/>
      <c r="QCC431" s="1420"/>
      <c r="QCD431" s="1420"/>
      <c r="QCE431" s="1420"/>
      <c r="QCF431" s="1420"/>
      <c r="QCG431" s="1420"/>
      <c r="QCH431" s="1420"/>
      <c r="QCI431" s="1420"/>
      <c r="QCJ431" s="1420"/>
      <c r="QCK431" s="1420"/>
      <c r="QCL431" s="1420"/>
      <c r="QCM431" s="1420"/>
      <c r="QCN431" s="1420"/>
      <c r="QCO431" s="1420"/>
      <c r="QCP431" s="1420"/>
      <c r="QCQ431" s="1420"/>
      <c r="QCR431" s="1420"/>
      <c r="QCS431" s="1420"/>
      <c r="QCT431" s="1420"/>
      <c r="QCU431" s="1420"/>
      <c r="QCV431" s="1420"/>
      <c r="QCW431" s="1420"/>
      <c r="QCX431" s="1420"/>
      <c r="QCY431" s="1420"/>
      <c r="QCZ431" s="1420"/>
      <c r="QDA431" s="1420"/>
      <c r="QDB431" s="1420"/>
      <c r="QDC431" s="1420"/>
      <c r="QDD431" s="1420"/>
      <c r="QDE431" s="1420"/>
      <c r="QDF431" s="1420"/>
      <c r="QDG431" s="1420"/>
      <c r="QDH431" s="1420"/>
      <c r="QDI431" s="1420"/>
      <c r="QDJ431" s="1420"/>
      <c r="QDK431" s="1420"/>
      <c r="QDL431" s="1420"/>
      <c r="QDM431" s="1420"/>
      <c r="QDN431" s="1420"/>
      <c r="QDO431" s="1420"/>
      <c r="QDP431" s="1420"/>
      <c r="QDQ431" s="1420"/>
      <c r="QDR431" s="1420"/>
      <c r="QDS431" s="1420"/>
      <c r="QDT431" s="1420"/>
      <c r="QDU431" s="1420"/>
      <c r="QDV431" s="1420"/>
      <c r="QDW431" s="1420"/>
      <c r="QDX431" s="1420"/>
      <c r="QDY431" s="1420"/>
      <c r="QDZ431" s="1420"/>
      <c r="QEA431" s="1420"/>
      <c r="QEB431" s="1420"/>
      <c r="QEC431" s="1420"/>
      <c r="QED431" s="1420"/>
      <c r="QEE431" s="1420"/>
      <c r="QEF431" s="1420"/>
      <c r="QEG431" s="1420"/>
      <c r="QEH431" s="1420"/>
      <c r="QEI431" s="1420"/>
      <c r="QEJ431" s="1420"/>
      <c r="QEK431" s="1420"/>
      <c r="QEL431" s="1420"/>
      <c r="QEM431" s="1420"/>
      <c r="QEN431" s="1420"/>
      <c r="QEO431" s="1420"/>
      <c r="QEP431" s="1420"/>
      <c r="QEQ431" s="1420"/>
      <c r="QER431" s="1420"/>
      <c r="QES431" s="1420"/>
      <c r="QET431" s="1420"/>
      <c r="QEU431" s="1420"/>
      <c r="QEV431" s="1420"/>
      <c r="QEW431" s="1420"/>
      <c r="QEX431" s="1420"/>
      <c r="QEY431" s="1420"/>
      <c r="QEZ431" s="1420"/>
      <c r="QFA431" s="1420"/>
      <c r="QFB431" s="1420"/>
      <c r="QFC431" s="1420"/>
      <c r="QFD431" s="1420"/>
      <c r="QFE431" s="1420"/>
      <c r="QFF431" s="1420"/>
      <c r="QFG431" s="1420"/>
      <c r="QFH431" s="1420"/>
      <c r="QFI431" s="1420"/>
      <c r="QFJ431" s="1420"/>
      <c r="QFK431" s="1420"/>
      <c r="QFL431" s="1420"/>
      <c r="QFM431" s="1420"/>
      <c r="QFN431" s="1420"/>
      <c r="QFO431" s="1420"/>
      <c r="QFP431" s="1420"/>
      <c r="QFQ431" s="1420"/>
      <c r="QFR431" s="1420"/>
      <c r="QFS431" s="1420"/>
      <c r="QFT431" s="1420"/>
      <c r="QFU431" s="1420"/>
      <c r="QFV431" s="1420"/>
      <c r="QFW431" s="1420"/>
      <c r="QFX431" s="1420"/>
      <c r="QFY431" s="1420"/>
      <c r="QFZ431" s="1420"/>
      <c r="QGA431" s="1420"/>
      <c r="QGB431" s="1420"/>
      <c r="QGC431" s="1420"/>
      <c r="QGD431" s="1420"/>
      <c r="QGE431" s="1420"/>
      <c r="QGF431" s="1420"/>
      <c r="QGG431" s="1420"/>
      <c r="QGH431" s="1420"/>
      <c r="QGI431" s="1420"/>
      <c r="QGJ431" s="1420"/>
      <c r="QGK431" s="1420"/>
      <c r="QGL431" s="1420"/>
      <c r="QGM431" s="1420"/>
      <c r="QGN431" s="1420"/>
      <c r="QGO431" s="1420"/>
      <c r="QGP431" s="1420"/>
      <c r="QGQ431" s="1420"/>
      <c r="QGR431" s="1420"/>
      <c r="QGS431" s="1420"/>
      <c r="QGT431" s="1420"/>
      <c r="QGU431" s="1420"/>
      <c r="QGV431" s="1420"/>
      <c r="QGW431" s="1420"/>
      <c r="QGX431" s="1420"/>
      <c r="QGY431" s="1420"/>
      <c r="QGZ431" s="1420"/>
      <c r="QHA431" s="1420"/>
      <c r="QHB431" s="1420"/>
      <c r="QHC431" s="1420"/>
      <c r="QHD431" s="1420"/>
      <c r="QHE431" s="1420"/>
      <c r="QHF431" s="1420"/>
      <c r="QHG431" s="1420"/>
      <c r="QHH431" s="1420"/>
      <c r="QHI431" s="1420"/>
      <c r="QHJ431" s="1420"/>
      <c r="QHK431" s="1420"/>
      <c r="QHL431" s="1420"/>
      <c r="QHM431" s="1420"/>
      <c r="QHN431" s="1420"/>
      <c r="QHO431" s="1420"/>
      <c r="QHP431" s="1420"/>
      <c r="QHQ431" s="1420"/>
      <c r="QHR431" s="1420"/>
      <c r="QHS431" s="1420"/>
      <c r="QHT431" s="1420"/>
      <c r="QHU431" s="1420"/>
      <c r="QHV431" s="1420"/>
      <c r="QHW431" s="1420"/>
      <c r="QHX431" s="1420"/>
      <c r="QHY431" s="1420"/>
      <c r="QHZ431" s="1420"/>
      <c r="QIA431" s="1420"/>
      <c r="QIB431" s="1420"/>
      <c r="QIC431" s="1420"/>
      <c r="QID431" s="1420"/>
      <c r="QIE431" s="1420"/>
      <c r="QIF431" s="1420"/>
      <c r="QIG431" s="1420"/>
      <c r="QIH431" s="1420"/>
      <c r="QII431" s="1420"/>
      <c r="QIJ431" s="1420"/>
      <c r="QIK431" s="1420"/>
      <c r="QIL431" s="1420"/>
      <c r="QIM431" s="1420"/>
      <c r="QIN431" s="1420"/>
      <c r="QIO431" s="1420"/>
      <c r="QIP431" s="1420"/>
      <c r="QIQ431" s="1420"/>
      <c r="QIR431" s="1420"/>
      <c r="QIS431" s="1420"/>
      <c r="QIT431" s="1420"/>
      <c r="QIU431" s="1420"/>
      <c r="QIV431" s="1420"/>
      <c r="QIW431" s="1420"/>
      <c r="QIX431" s="1420"/>
      <c r="QIY431" s="1420"/>
      <c r="QIZ431" s="1420"/>
      <c r="QJA431" s="1420"/>
      <c r="QJB431" s="1420"/>
      <c r="QJC431" s="1420"/>
      <c r="QJD431" s="1420"/>
      <c r="QJE431" s="1420"/>
      <c r="QJF431" s="1420"/>
      <c r="QJG431" s="1420"/>
      <c r="QJH431" s="1420"/>
      <c r="QJI431" s="1420"/>
      <c r="QJJ431" s="1420"/>
      <c r="QJK431" s="1420"/>
      <c r="QJL431" s="1420"/>
      <c r="QJM431" s="1420"/>
      <c r="QJN431" s="1420"/>
      <c r="QJO431" s="1420"/>
      <c r="QJP431" s="1420"/>
      <c r="QJQ431" s="1420"/>
      <c r="QJR431" s="1420"/>
      <c r="QJS431" s="1420"/>
      <c r="QJT431" s="1420"/>
      <c r="QJU431" s="1420"/>
      <c r="QJV431" s="1420"/>
      <c r="QJW431" s="1420"/>
      <c r="QJX431" s="1420"/>
      <c r="QJY431" s="1420"/>
      <c r="QJZ431" s="1420"/>
      <c r="QKA431" s="1420"/>
      <c r="QKB431" s="1420"/>
      <c r="QKC431" s="1420"/>
      <c r="QKD431" s="1420"/>
      <c r="QKE431" s="1420"/>
      <c r="QKF431" s="1420"/>
      <c r="QKG431" s="1420"/>
      <c r="QKH431" s="1420"/>
      <c r="QKI431" s="1420"/>
      <c r="QKJ431" s="1420"/>
      <c r="QKK431" s="1420"/>
      <c r="QKL431" s="1420"/>
      <c r="QKM431" s="1420"/>
      <c r="QKN431" s="1420"/>
      <c r="QKO431" s="1420"/>
      <c r="QKP431" s="1420"/>
      <c r="QKQ431" s="1420"/>
      <c r="QKR431" s="1420"/>
      <c r="QKS431" s="1420"/>
      <c r="QKT431" s="1420"/>
      <c r="QKU431" s="1420"/>
      <c r="QKV431" s="1420"/>
      <c r="QKW431" s="1420"/>
      <c r="QKX431" s="1420"/>
      <c r="QKY431" s="1420"/>
      <c r="QKZ431" s="1420"/>
      <c r="QLA431" s="1420"/>
      <c r="QLB431" s="1420"/>
      <c r="QLC431" s="1420"/>
      <c r="QLD431" s="1420"/>
      <c r="QLE431" s="1420"/>
      <c r="QLF431" s="1420"/>
      <c r="QLG431" s="1420"/>
      <c r="QLH431" s="1420"/>
      <c r="QLI431" s="1420"/>
      <c r="QLJ431" s="1420"/>
      <c r="QLK431" s="1420"/>
      <c r="QLL431" s="1420"/>
      <c r="QLM431" s="1420"/>
      <c r="QLN431" s="1420"/>
      <c r="QLO431" s="1420"/>
      <c r="QLP431" s="1420"/>
      <c r="QLQ431" s="1420"/>
      <c r="QLR431" s="1420"/>
      <c r="QLS431" s="1420"/>
      <c r="QLT431" s="1420"/>
      <c r="QLU431" s="1420"/>
      <c r="QLV431" s="1420"/>
      <c r="QLW431" s="1420"/>
      <c r="QLX431" s="1420"/>
      <c r="QLY431" s="1420"/>
      <c r="QLZ431" s="1420"/>
      <c r="QMA431" s="1420"/>
      <c r="QMB431" s="1420"/>
      <c r="QMC431" s="1420"/>
      <c r="QMD431" s="1420"/>
      <c r="QME431" s="1420"/>
      <c r="QMF431" s="1420"/>
      <c r="QMG431" s="1420"/>
      <c r="QMH431" s="1420"/>
      <c r="QMI431" s="1420"/>
      <c r="QMJ431" s="1420"/>
      <c r="QMK431" s="1420"/>
      <c r="QML431" s="1420"/>
      <c r="QMM431" s="1420"/>
      <c r="QMN431" s="1420"/>
      <c r="QMO431" s="1420"/>
      <c r="QMP431" s="1420"/>
      <c r="QMQ431" s="1420"/>
      <c r="QMR431" s="1420"/>
      <c r="QMS431" s="1420"/>
      <c r="QMT431" s="1420"/>
      <c r="QMU431" s="1420"/>
      <c r="QMV431" s="1420"/>
      <c r="QMW431" s="1420"/>
      <c r="QMX431" s="1420"/>
      <c r="QMY431" s="1420"/>
      <c r="QMZ431" s="1420"/>
      <c r="QNA431" s="1420"/>
      <c r="QNB431" s="1420"/>
      <c r="QNC431" s="1420"/>
      <c r="QND431" s="1420"/>
      <c r="QNE431" s="1420"/>
      <c r="QNF431" s="1420"/>
      <c r="QNG431" s="1420"/>
      <c r="QNH431" s="1420"/>
      <c r="QNI431" s="1420"/>
      <c r="QNJ431" s="1420"/>
      <c r="QNK431" s="1420"/>
      <c r="QNL431" s="1420"/>
      <c r="QNM431" s="1420"/>
      <c r="QNN431" s="1420"/>
      <c r="QNO431" s="1420"/>
      <c r="QNP431" s="1420"/>
      <c r="QNQ431" s="1420"/>
      <c r="QNR431" s="1420"/>
      <c r="QNS431" s="1420"/>
      <c r="QNT431" s="1420"/>
      <c r="QNU431" s="1420"/>
      <c r="QNV431" s="1420"/>
      <c r="QNW431" s="1420"/>
      <c r="QNX431" s="1420"/>
      <c r="QNY431" s="1420"/>
      <c r="QNZ431" s="1420"/>
      <c r="QOA431" s="1420"/>
      <c r="QOB431" s="1420"/>
      <c r="QOC431" s="1420"/>
      <c r="QOD431" s="1420"/>
      <c r="QOE431" s="1420"/>
      <c r="QOF431" s="1420"/>
      <c r="QOG431" s="1420"/>
      <c r="QOH431" s="1420"/>
      <c r="QOI431" s="1420"/>
      <c r="QOJ431" s="1420"/>
      <c r="QOK431" s="1420"/>
      <c r="QOL431" s="1420"/>
      <c r="QOM431" s="1420"/>
      <c r="QON431" s="1420"/>
      <c r="QOO431" s="1420"/>
      <c r="QOP431" s="1420"/>
      <c r="QOQ431" s="1420"/>
      <c r="QOR431" s="1420"/>
      <c r="QOS431" s="1420"/>
      <c r="QOT431" s="1420"/>
      <c r="QOU431" s="1420"/>
      <c r="QOV431" s="1420"/>
      <c r="QOW431" s="1420"/>
      <c r="QOX431" s="1420"/>
      <c r="QOY431" s="1420"/>
      <c r="QOZ431" s="1420"/>
      <c r="QPA431" s="1420"/>
      <c r="QPB431" s="1420"/>
      <c r="QPC431" s="1420"/>
      <c r="QPD431" s="1420"/>
      <c r="QPE431" s="1420"/>
      <c r="QPF431" s="1420"/>
      <c r="QPG431" s="1420"/>
      <c r="QPH431" s="1420"/>
      <c r="QPI431" s="1420"/>
      <c r="QPJ431" s="1420"/>
      <c r="QPK431" s="1420"/>
      <c r="QPL431" s="1420"/>
      <c r="QPM431" s="1420"/>
      <c r="QPN431" s="1420"/>
      <c r="QPO431" s="1420"/>
      <c r="QPP431" s="1420"/>
      <c r="QPQ431" s="1420"/>
      <c r="QPR431" s="1420"/>
      <c r="QPS431" s="1420"/>
      <c r="QPT431" s="1420"/>
      <c r="QPU431" s="1420"/>
      <c r="QPV431" s="1420"/>
      <c r="QPW431" s="1420"/>
      <c r="QPX431" s="1420"/>
      <c r="QPY431" s="1420"/>
      <c r="QPZ431" s="1420"/>
      <c r="QQA431" s="1420"/>
      <c r="QQB431" s="1420"/>
      <c r="QQC431" s="1420"/>
      <c r="QQD431" s="1420"/>
      <c r="QQE431" s="1420"/>
      <c r="QQF431" s="1420"/>
      <c r="QQG431" s="1420"/>
      <c r="QQH431" s="1420"/>
      <c r="QQI431" s="1420"/>
      <c r="QQJ431" s="1420"/>
      <c r="QQK431" s="1420"/>
      <c r="QQL431" s="1420"/>
      <c r="QQM431" s="1420"/>
      <c r="QQN431" s="1420"/>
      <c r="QQO431" s="1420"/>
      <c r="QQP431" s="1420"/>
      <c r="QQQ431" s="1420"/>
      <c r="QQR431" s="1420"/>
      <c r="QQS431" s="1420"/>
      <c r="QQT431" s="1420"/>
      <c r="QQU431" s="1420"/>
      <c r="QQV431" s="1420"/>
      <c r="QQW431" s="1420"/>
      <c r="QQX431" s="1420"/>
      <c r="QQY431" s="1420"/>
      <c r="QQZ431" s="1420"/>
      <c r="QRA431" s="1420"/>
      <c r="QRB431" s="1420"/>
      <c r="QRC431" s="1420"/>
      <c r="QRD431" s="1420"/>
      <c r="QRE431" s="1420"/>
      <c r="QRF431" s="1420"/>
      <c r="QRG431" s="1420"/>
      <c r="QRH431" s="1420"/>
      <c r="QRI431" s="1420"/>
      <c r="QRJ431" s="1420"/>
      <c r="QRK431" s="1420"/>
      <c r="QRL431" s="1420"/>
      <c r="QRM431" s="1420"/>
      <c r="QRN431" s="1420"/>
      <c r="QRO431" s="1420"/>
      <c r="QRP431" s="1420"/>
      <c r="QRQ431" s="1420"/>
      <c r="QRR431" s="1420"/>
      <c r="QRS431" s="1420"/>
      <c r="QRT431" s="1420"/>
      <c r="QRU431" s="1420"/>
      <c r="QRV431" s="1420"/>
      <c r="QRW431" s="1420"/>
      <c r="QRX431" s="1420"/>
      <c r="QRY431" s="1420"/>
      <c r="QRZ431" s="1420"/>
      <c r="QSA431" s="1420"/>
      <c r="QSB431" s="1420"/>
      <c r="QSC431" s="1420"/>
      <c r="QSD431" s="1420"/>
      <c r="QSE431" s="1420"/>
      <c r="QSF431" s="1420"/>
      <c r="QSG431" s="1420"/>
      <c r="QSH431" s="1420"/>
      <c r="QSI431" s="1420"/>
      <c r="QSJ431" s="1420"/>
      <c r="QSK431" s="1420"/>
      <c r="QSL431" s="1420"/>
      <c r="QSM431" s="1420"/>
      <c r="QSN431" s="1420"/>
      <c r="QSO431" s="1420"/>
      <c r="QSP431" s="1420"/>
      <c r="QSQ431" s="1420"/>
      <c r="QSR431" s="1420"/>
      <c r="QSS431" s="1420"/>
      <c r="QST431" s="1420"/>
      <c r="QSU431" s="1420"/>
      <c r="QSV431" s="1420"/>
      <c r="QSW431" s="1420"/>
      <c r="QSX431" s="1420"/>
      <c r="QSY431" s="1420"/>
      <c r="QSZ431" s="1420"/>
      <c r="QTA431" s="1420"/>
      <c r="QTB431" s="1420"/>
      <c r="QTC431" s="1420"/>
      <c r="QTD431" s="1420"/>
      <c r="QTE431" s="1420"/>
      <c r="QTF431" s="1420"/>
      <c r="QTG431" s="1420"/>
      <c r="QTH431" s="1420"/>
      <c r="QTI431" s="1420"/>
      <c r="QTJ431" s="1420"/>
      <c r="QTK431" s="1420"/>
      <c r="QTL431" s="1420"/>
      <c r="QTM431" s="1420"/>
      <c r="QTN431" s="1420"/>
      <c r="QTO431" s="1420"/>
      <c r="QTP431" s="1420"/>
      <c r="QTQ431" s="1420"/>
      <c r="QTR431" s="1420"/>
      <c r="QTS431" s="1420"/>
      <c r="QTT431" s="1420"/>
      <c r="QTU431" s="1420"/>
      <c r="QTV431" s="1420"/>
      <c r="QTW431" s="1420"/>
      <c r="QTX431" s="1420"/>
      <c r="QTY431" s="1420"/>
      <c r="QTZ431" s="1420"/>
      <c r="QUA431" s="1420"/>
      <c r="QUB431" s="1420"/>
      <c r="QUC431" s="1420"/>
      <c r="QUD431" s="1420"/>
      <c r="QUE431" s="1420"/>
      <c r="QUF431" s="1420"/>
      <c r="QUG431" s="1420"/>
      <c r="QUH431" s="1420"/>
      <c r="QUI431" s="1420"/>
      <c r="QUJ431" s="1420"/>
      <c r="QUK431" s="1420"/>
      <c r="QUL431" s="1420"/>
      <c r="QUM431" s="1420"/>
      <c r="QUN431" s="1420"/>
      <c r="QUO431" s="1420"/>
      <c r="QUP431" s="1420"/>
      <c r="QUQ431" s="1420"/>
      <c r="QUR431" s="1420"/>
      <c r="QUS431" s="1420"/>
      <c r="QUT431" s="1420"/>
      <c r="QUU431" s="1420"/>
      <c r="QUV431" s="1420"/>
      <c r="QUW431" s="1420"/>
      <c r="QUX431" s="1420"/>
      <c r="QUY431" s="1420"/>
      <c r="QUZ431" s="1420"/>
      <c r="QVA431" s="1420"/>
      <c r="QVB431" s="1420"/>
      <c r="QVC431" s="1420"/>
      <c r="QVD431" s="1420"/>
      <c r="QVE431" s="1420"/>
      <c r="QVF431" s="1420"/>
      <c r="QVG431" s="1420"/>
      <c r="QVH431" s="1420"/>
      <c r="QVI431" s="1420"/>
      <c r="QVJ431" s="1420"/>
      <c r="QVK431" s="1420"/>
      <c r="QVL431" s="1420"/>
      <c r="QVM431" s="1420"/>
      <c r="QVN431" s="1420"/>
      <c r="QVO431" s="1420"/>
      <c r="QVP431" s="1420"/>
      <c r="QVQ431" s="1420"/>
      <c r="QVR431" s="1420"/>
      <c r="QVS431" s="1420"/>
      <c r="QVT431" s="1420"/>
      <c r="QVU431" s="1420"/>
      <c r="QVV431" s="1420"/>
      <c r="QVW431" s="1420"/>
      <c r="QVX431" s="1420"/>
      <c r="QVY431" s="1420"/>
      <c r="QVZ431" s="1420"/>
      <c r="QWA431" s="1420"/>
      <c r="QWB431" s="1420"/>
      <c r="QWC431" s="1420"/>
      <c r="QWD431" s="1420"/>
      <c r="QWE431" s="1420"/>
      <c r="QWF431" s="1420"/>
      <c r="QWG431" s="1420"/>
      <c r="QWH431" s="1420"/>
      <c r="QWI431" s="1420"/>
      <c r="QWJ431" s="1420"/>
      <c r="QWK431" s="1420"/>
      <c r="QWL431" s="1420"/>
      <c r="QWM431" s="1420"/>
      <c r="QWN431" s="1420"/>
      <c r="QWO431" s="1420"/>
      <c r="QWP431" s="1420"/>
      <c r="QWQ431" s="1420"/>
      <c r="QWR431" s="1420"/>
      <c r="QWS431" s="1420"/>
      <c r="QWT431" s="1420"/>
      <c r="QWU431" s="1420"/>
      <c r="QWV431" s="1420"/>
      <c r="QWW431" s="1420"/>
      <c r="QWX431" s="1420"/>
      <c r="QWY431" s="1420"/>
      <c r="QWZ431" s="1420"/>
      <c r="QXA431" s="1420"/>
      <c r="QXB431" s="1420"/>
      <c r="QXC431" s="1420"/>
      <c r="QXD431" s="1420"/>
      <c r="QXE431" s="1420"/>
      <c r="QXF431" s="1420"/>
      <c r="QXG431" s="1420"/>
      <c r="QXH431" s="1420"/>
      <c r="QXI431" s="1420"/>
      <c r="QXJ431" s="1420"/>
      <c r="QXK431" s="1420"/>
      <c r="QXL431" s="1420"/>
      <c r="QXM431" s="1420"/>
      <c r="QXN431" s="1420"/>
      <c r="QXO431" s="1420"/>
      <c r="QXP431" s="1420"/>
      <c r="QXQ431" s="1420"/>
      <c r="QXR431" s="1420"/>
      <c r="QXS431" s="1420"/>
      <c r="QXT431" s="1420"/>
      <c r="QXU431" s="1420"/>
      <c r="QXV431" s="1420"/>
      <c r="QXW431" s="1420"/>
      <c r="QXX431" s="1420"/>
      <c r="QXY431" s="1420"/>
      <c r="QXZ431" s="1420"/>
      <c r="QYA431" s="1420"/>
      <c r="QYB431" s="1420"/>
      <c r="QYC431" s="1420"/>
      <c r="QYD431" s="1420"/>
      <c r="QYE431" s="1420"/>
      <c r="QYF431" s="1420"/>
      <c r="QYG431" s="1420"/>
      <c r="QYH431" s="1420"/>
      <c r="QYI431" s="1420"/>
      <c r="QYJ431" s="1420"/>
      <c r="QYK431" s="1420"/>
      <c r="QYL431" s="1420"/>
      <c r="QYM431" s="1420"/>
      <c r="QYN431" s="1420"/>
      <c r="QYO431" s="1420"/>
      <c r="QYP431" s="1420"/>
      <c r="QYQ431" s="1420"/>
      <c r="QYR431" s="1420"/>
      <c r="QYS431" s="1420"/>
      <c r="QYT431" s="1420"/>
      <c r="QYU431" s="1420"/>
      <c r="QYV431" s="1420"/>
      <c r="QYW431" s="1420"/>
      <c r="QYX431" s="1420"/>
      <c r="QYY431" s="1420"/>
      <c r="QYZ431" s="1420"/>
      <c r="QZA431" s="1420"/>
      <c r="QZB431" s="1420"/>
      <c r="QZC431" s="1420"/>
      <c r="QZD431" s="1420"/>
      <c r="QZE431" s="1420"/>
      <c r="QZF431" s="1420"/>
      <c r="QZG431" s="1420"/>
      <c r="QZH431" s="1420"/>
      <c r="QZI431" s="1420"/>
      <c r="QZJ431" s="1420"/>
      <c r="QZK431" s="1420"/>
      <c r="QZL431" s="1420"/>
      <c r="QZM431" s="1420"/>
      <c r="QZN431" s="1420"/>
      <c r="QZO431" s="1420"/>
      <c r="QZP431" s="1420"/>
      <c r="QZQ431" s="1420"/>
      <c r="QZR431" s="1420"/>
      <c r="QZS431" s="1420"/>
      <c r="QZT431" s="1420"/>
      <c r="QZU431" s="1420"/>
      <c r="QZV431" s="1420"/>
      <c r="QZW431" s="1420"/>
      <c r="QZX431" s="1420"/>
      <c r="QZY431" s="1420"/>
      <c r="QZZ431" s="1420"/>
      <c r="RAA431" s="1420"/>
      <c r="RAB431" s="1420"/>
      <c r="RAC431" s="1420"/>
      <c r="RAD431" s="1420"/>
      <c r="RAE431" s="1420"/>
      <c r="RAF431" s="1420"/>
      <c r="RAG431" s="1420"/>
      <c r="RAH431" s="1420"/>
      <c r="RAI431" s="1420"/>
      <c r="RAJ431" s="1420"/>
      <c r="RAK431" s="1420"/>
      <c r="RAL431" s="1420"/>
      <c r="RAM431" s="1420"/>
      <c r="RAN431" s="1420"/>
      <c r="RAO431" s="1420"/>
      <c r="RAP431" s="1420"/>
      <c r="RAQ431" s="1420"/>
      <c r="RAR431" s="1420"/>
      <c r="RAS431" s="1420"/>
      <c r="RAT431" s="1420"/>
      <c r="RAU431" s="1420"/>
      <c r="RAV431" s="1420"/>
      <c r="RAW431" s="1420"/>
      <c r="RAX431" s="1420"/>
      <c r="RAY431" s="1420"/>
      <c r="RAZ431" s="1420"/>
      <c r="RBA431" s="1420"/>
      <c r="RBB431" s="1420"/>
      <c r="RBC431" s="1420"/>
      <c r="RBD431" s="1420"/>
      <c r="RBE431" s="1420"/>
      <c r="RBF431" s="1420"/>
      <c r="RBG431" s="1420"/>
      <c r="RBH431" s="1420"/>
      <c r="RBI431" s="1420"/>
      <c r="RBJ431" s="1420"/>
      <c r="RBK431" s="1420"/>
      <c r="RBL431" s="1420"/>
      <c r="RBM431" s="1420"/>
      <c r="RBN431" s="1420"/>
      <c r="RBO431" s="1420"/>
      <c r="RBP431" s="1420"/>
      <c r="RBQ431" s="1420"/>
      <c r="RBR431" s="1420"/>
      <c r="RBS431" s="1420"/>
      <c r="RBT431" s="1420"/>
      <c r="RBU431" s="1420"/>
      <c r="RBV431" s="1420"/>
      <c r="RBW431" s="1420"/>
      <c r="RBX431" s="1420"/>
      <c r="RBY431" s="1420"/>
      <c r="RBZ431" s="1420"/>
      <c r="RCA431" s="1420"/>
      <c r="RCB431" s="1420"/>
      <c r="RCC431" s="1420"/>
      <c r="RCD431" s="1420"/>
      <c r="RCE431" s="1420"/>
      <c r="RCF431" s="1420"/>
      <c r="RCG431" s="1420"/>
      <c r="RCH431" s="1420"/>
      <c r="RCI431" s="1420"/>
      <c r="RCJ431" s="1420"/>
      <c r="RCK431" s="1420"/>
      <c r="RCL431" s="1420"/>
      <c r="RCM431" s="1420"/>
      <c r="RCN431" s="1420"/>
      <c r="RCO431" s="1420"/>
      <c r="RCP431" s="1420"/>
      <c r="RCQ431" s="1420"/>
      <c r="RCR431" s="1420"/>
      <c r="RCS431" s="1420"/>
      <c r="RCT431" s="1420"/>
      <c r="RCU431" s="1420"/>
      <c r="RCV431" s="1420"/>
      <c r="RCW431" s="1420"/>
      <c r="RCX431" s="1420"/>
      <c r="RCY431" s="1420"/>
      <c r="RCZ431" s="1420"/>
      <c r="RDA431" s="1420"/>
      <c r="RDB431" s="1420"/>
      <c r="RDC431" s="1420"/>
      <c r="RDD431" s="1420"/>
      <c r="RDE431" s="1420"/>
      <c r="RDF431" s="1420"/>
      <c r="RDG431" s="1420"/>
      <c r="RDH431" s="1420"/>
      <c r="RDI431" s="1420"/>
      <c r="RDJ431" s="1420"/>
      <c r="RDK431" s="1420"/>
      <c r="RDL431" s="1420"/>
      <c r="RDM431" s="1420"/>
      <c r="RDN431" s="1420"/>
      <c r="RDO431" s="1420"/>
      <c r="RDP431" s="1420"/>
      <c r="RDQ431" s="1420"/>
      <c r="RDR431" s="1420"/>
      <c r="RDS431" s="1420"/>
      <c r="RDT431" s="1420"/>
      <c r="RDU431" s="1420"/>
      <c r="RDV431" s="1420"/>
      <c r="RDW431" s="1420"/>
      <c r="RDX431" s="1420"/>
      <c r="RDY431" s="1420"/>
      <c r="RDZ431" s="1420"/>
      <c r="REA431" s="1420"/>
      <c r="REB431" s="1420"/>
      <c r="REC431" s="1420"/>
      <c r="RED431" s="1420"/>
      <c r="REE431" s="1420"/>
      <c r="REF431" s="1420"/>
      <c r="REG431" s="1420"/>
      <c r="REH431" s="1420"/>
      <c r="REI431" s="1420"/>
      <c r="REJ431" s="1420"/>
      <c r="REK431" s="1420"/>
      <c r="REL431" s="1420"/>
      <c r="REM431" s="1420"/>
      <c r="REN431" s="1420"/>
      <c r="REO431" s="1420"/>
      <c r="REP431" s="1420"/>
      <c r="REQ431" s="1420"/>
      <c r="RER431" s="1420"/>
      <c r="RES431" s="1420"/>
      <c r="RET431" s="1420"/>
      <c r="REU431" s="1420"/>
      <c r="REV431" s="1420"/>
      <c r="REW431" s="1420"/>
      <c r="REX431" s="1420"/>
      <c r="REY431" s="1420"/>
      <c r="REZ431" s="1420"/>
      <c r="RFA431" s="1420"/>
      <c r="RFB431" s="1420"/>
      <c r="RFC431" s="1420"/>
      <c r="RFD431" s="1420"/>
      <c r="RFE431" s="1420"/>
      <c r="RFF431" s="1420"/>
      <c r="RFG431" s="1420"/>
      <c r="RFH431" s="1420"/>
      <c r="RFI431" s="1420"/>
      <c r="RFJ431" s="1420"/>
      <c r="RFK431" s="1420"/>
      <c r="RFL431" s="1420"/>
      <c r="RFM431" s="1420"/>
      <c r="RFN431" s="1420"/>
      <c r="RFO431" s="1420"/>
      <c r="RFP431" s="1420"/>
      <c r="RFQ431" s="1420"/>
      <c r="RFR431" s="1420"/>
      <c r="RFS431" s="1420"/>
      <c r="RFT431" s="1420"/>
      <c r="RFU431" s="1420"/>
      <c r="RFV431" s="1420"/>
      <c r="RFW431" s="1420"/>
      <c r="RFX431" s="1420"/>
      <c r="RFY431" s="1420"/>
      <c r="RFZ431" s="1420"/>
      <c r="RGA431" s="1420"/>
      <c r="RGB431" s="1420"/>
      <c r="RGC431" s="1420"/>
      <c r="RGD431" s="1420"/>
      <c r="RGE431" s="1420"/>
      <c r="RGF431" s="1420"/>
      <c r="RGG431" s="1420"/>
      <c r="RGH431" s="1420"/>
      <c r="RGI431" s="1420"/>
      <c r="RGJ431" s="1420"/>
      <c r="RGK431" s="1420"/>
      <c r="RGL431" s="1420"/>
      <c r="RGM431" s="1420"/>
      <c r="RGN431" s="1420"/>
      <c r="RGO431" s="1420"/>
      <c r="RGP431" s="1420"/>
      <c r="RGQ431" s="1420"/>
      <c r="RGR431" s="1420"/>
      <c r="RGS431" s="1420"/>
      <c r="RGT431" s="1420"/>
      <c r="RGU431" s="1420"/>
      <c r="RGV431" s="1420"/>
      <c r="RGW431" s="1420"/>
      <c r="RGX431" s="1420"/>
      <c r="RGY431" s="1420"/>
      <c r="RGZ431" s="1420"/>
      <c r="RHA431" s="1420"/>
      <c r="RHB431" s="1420"/>
      <c r="RHC431" s="1420"/>
      <c r="RHD431" s="1420"/>
      <c r="RHE431" s="1420"/>
      <c r="RHF431" s="1420"/>
      <c r="RHG431" s="1420"/>
      <c r="RHH431" s="1420"/>
      <c r="RHI431" s="1420"/>
      <c r="RHJ431" s="1420"/>
      <c r="RHK431" s="1420"/>
      <c r="RHL431" s="1420"/>
      <c r="RHM431" s="1420"/>
      <c r="RHN431" s="1420"/>
      <c r="RHO431" s="1420"/>
      <c r="RHP431" s="1420"/>
      <c r="RHQ431" s="1420"/>
      <c r="RHR431" s="1420"/>
      <c r="RHS431" s="1420"/>
      <c r="RHT431" s="1420"/>
      <c r="RHU431" s="1420"/>
      <c r="RHV431" s="1420"/>
      <c r="RHW431" s="1420"/>
      <c r="RHX431" s="1420"/>
      <c r="RHY431" s="1420"/>
      <c r="RHZ431" s="1420"/>
      <c r="RIA431" s="1420"/>
      <c r="RIB431" s="1420"/>
      <c r="RIC431" s="1420"/>
      <c r="RID431" s="1420"/>
      <c r="RIE431" s="1420"/>
      <c r="RIF431" s="1420"/>
      <c r="RIG431" s="1420"/>
      <c r="RIH431" s="1420"/>
      <c r="RII431" s="1420"/>
      <c r="RIJ431" s="1420"/>
      <c r="RIK431" s="1420"/>
      <c r="RIL431" s="1420"/>
      <c r="RIM431" s="1420"/>
      <c r="RIN431" s="1420"/>
      <c r="RIO431" s="1420"/>
      <c r="RIP431" s="1420"/>
      <c r="RIQ431" s="1420"/>
      <c r="RIR431" s="1420"/>
      <c r="RIS431" s="1420"/>
      <c r="RIT431" s="1420"/>
      <c r="RIU431" s="1420"/>
      <c r="RIV431" s="1420"/>
      <c r="RIW431" s="1420"/>
      <c r="RIX431" s="1420"/>
      <c r="RIY431" s="1420"/>
      <c r="RIZ431" s="1420"/>
      <c r="RJA431" s="1420"/>
      <c r="RJB431" s="1420"/>
      <c r="RJC431" s="1420"/>
      <c r="RJD431" s="1420"/>
      <c r="RJE431" s="1420"/>
      <c r="RJF431" s="1420"/>
      <c r="RJG431" s="1420"/>
      <c r="RJH431" s="1420"/>
      <c r="RJI431" s="1420"/>
      <c r="RJJ431" s="1420"/>
      <c r="RJK431" s="1420"/>
      <c r="RJL431" s="1420"/>
      <c r="RJM431" s="1420"/>
      <c r="RJN431" s="1420"/>
      <c r="RJO431" s="1420"/>
      <c r="RJP431" s="1420"/>
      <c r="RJQ431" s="1420"/>
      <c r="RJR431" s="1420"/>
      <c r="RJS431" s="1420"/>
      <c r="RJT431" s="1420"/>
      <c r="RJU431" s="1420"/>
      <c r="RJV431" s="1420"/>
      <c r="RJW431" s="1420"/>
      <c r="RJX431" s="1420"/>
      <c r="RJY431" s="1420"/>
      <c r="RJZ431" s="1420"/>
      <c r="RKA431" s="1420"/>
      <c r="RKB431" s="1420"/>
      <c r="RKC431" s="1420"/>
      <c r="RKD431" s="1420"/>
      <c r="RKE431" s="1420"/>
      <c r="RKF431" s="1420"/>
      <c r="RKG431" s="1420"/>
      <c r="RKH431" s="1420"/>
      <c r="RKI431" s="1420"/>
      <c r="RKJ431" s="1420"/>
      <c r="RKK431" s="1420"/>
      <c r="RKL431" s="1420"/>
      <c r="RKM431" s="1420"/>
      <c r="RKN431" s="1420"/>
      <c r="RKO431" s="1420"/>
      <c r="RKP431" s="1420"/>
      <c r="RKQ431" s="1420"/>
      <c r="RKR431" s="1420"/>
      <c r="RKS431" s="1420"/>
      <c r="RKT431" s="1420"/>
      <c r="RKU431" s="1420"/>
      <c r="RKV431" s="1420"/>
      <c r="RKW431" s="1420"/>
      <c r="RKX431" s="1420"/>
      <c r="RKY431" s="1420"/>
      <c r="RKZ431" s="1420"/>
      <c r="RLA431" s="1420"/>
      <c r="RLB431" s="1420"/>
      <c r="RLC431" s="1420"/>
      <c r="RLD431" s="1420"/>
      <c r="RLE431" s="1420"/>
      <c r="RLF431" s="1420"/>
      <c r="RLG431" s="1420"/>
      <c r="RLH431" s="1420"/>
      <c r="RLI431" s="1420"/>
      <c r="RLJ431" s="1420"/>
      <c r="RLK431" s="1420"/>
      <c r="RLL431" s="1420"/>
      <c r="RLM431" s="1420"/>
      <c r="RLN431" s="1420"/>
      <c r="RLO431" s="1420"/>
      <c r="RLP431" s="1420"/>
      <c r="RLQ431" s="1420"/>
      <c r="RLR431" s="1420"/>
      <c r="RLS431" s="1420"/>
      <c r="RLT431" s="1420"/>
      <c r="RLU431" s="1420"/>
      <c r="RLV431" s="1420"/>
      <c r="RLW431" s="1420"/>
      <c r="RLX431" s="1420"/>
      <c r="RLY431" s="1420"/>
      <c r="RLZ431" s="1420"/>
      <c r="RMA431" s="1420"/>
      <c r="RMB431" s="1420"/>
      <c r="RMC431" s="1420"/>
      <c r="RMD431" s="1420"/>
      <c r="RME431" s="1420"/>
      <c r="RMF431" s="1420"/>
      <c r="RMG431" s="1420"/>
      <c r="RMH431" s="1420"/>
      <c r="RMI431" s="1420"/>
      <c r="RMJ431" s="1420"/>
      <c r="RMK431" s="1420"/>
      <c r="RML431" s="1420"/>
      <c r="RMM431" s="1420"/>
      <c r="RMN431" s="1420"/>
      <c r="RMO431" s="1420"/>
      <c r="RMP431" s="1420"/>
      <c r="RMQ431" s="1420"/>
      <c r="RMR431" s="1420"/>
      <c r="RMS431" s="1420"/>
      <c r="RMT431" s="1420"/>
      <c r="RMU431" s="1420"/>
      <c r="RMV431" s="1420"/>
      <c r="RMW431" s="1420"/>
      <c r="RMX431" s="1420"/>
      <c r="RMY431" s="1420"/>
      <c r="RMZ431" s="1420"/>
      <c r="RNA431" s="1420"/>
      <c r="RNB431" s="1420"/>
      <c r="RNC431" s="1420"/>
      <c r="RND431" s="1420"/>
      <c r="RNE431" s="1420"/>
      <c r="RNF431" s="1420"/>
      <c r="RNG431" s="1420"/>
      <c r="RNH431" s="1420"/>
      <c r="RNI431" s="1420"/>
      <c r="RNJ431" s="1420"/>
      <c r="RNK431" s="1420"/>
      <c r="RNL431" s="1420"/>
      <c r="RNM431" s="1420"/>
      <c r="RNN431" s="1420"/>
      <c r="RNO431" s="1420"/>
      <c r="RNP431" s="1420"/>
      <c r="RNQ431" s="1420"/>
      <c r="RNR431" s="1420"/>
      <c r="RNS431" s="1420"/>
      <c r="RNT431" s="1420"/>
      <c r="RNU431" s="1420"/>
      <c r="RNV431" s="1420"/>
      <c r="RNW431" s="1420"/>
      <c r="RNX431" s="1420"/>
      <c r="RNY431" s="1420"/>
      <c r="RNZ431" s="1420"/>
      <c r="ROA431" s="1420"/>
      <c r="ROB431" s="1420"/>
      <c r="ROC431" s="1420"/>
      <c r="ROD431" s="1420"/>
      <c r="ROE431" s="1420"/>
      <c r="ROF431" s="1420"/>
      <c r="ROG431" s="1420"/>
      <c r="ROH431" s="1420"/>
      <c r="ROI431" s="1420"/>
      <c r="ROJ431" s="1420"/>
      <c r="ROK431" s="1420"/>
      <c r="ROL431" s="1420"/>
      <c r="ROM431" s="1420"/>
      <c r="RON431" s="1420"/>
      <c r="ROO431" s="1420"/>
      <c r="ROP431" s="1420"/>
      <c r="ROQ431" s="1420"/>
      <c r="ROR431" s="1420"/>
      <c r="ROS431" s="1420"/>
      <c r="ROT431" s="1420"/>
      <c r="ROU431" s="1420"/>
      <c r="ROV431" s="1420"/>
      <c r="ROW431" s="1420"/>
      <c r="ROX431" s="1420"/>
      <c r="ROY431" s="1420"/>
      <c r="ROZ431" s="1420"/>
      <c r="RPA431" s="1420"/>
      <c r="RPB431" s="1420"/>
      <c r="RPC431" s="1420"/>
      <c r="RPD431" s="1420"/>
      <c r="RPE431" s="1420"/>
      <c r="RPF431" s="1420"/>
      <c r="RPG431" s="1420"/>
      <c r="RPH431" s="1420"/>
      <c r="RPI431" s="1420"/>
      <c r="RPJ431" s="1420"/>
      <c r="RPK431" s="1420"/>
      <c r="RPL431" s="1420"/>
      <c r="RPM431" s="1420"/>
      <c r="RPN431" s="1420"/>
      <c r="RPO431" s="1420"/>
      <c r="RPP431" s="1420"/>
      <c r="RPQ431" s="1420"/>
      <c r="RPR431" s="1420"/>
      <c r="RPS431" s="1420"/>
      <c r="RPT431" s="1420"/>
      <c r="RPU431" s="1420"/>
      <c r="RPV431" s="1420"/>
      <c r="RPW431" s="1420"/>
      <c r="RPX431" s="1420"/>
      <c r="RPY431" s="1420"/>
      <c r="RPZ431" s="1420"/>
      <c r="RQA431" s="1420"/>
      <c r="RQB431" s="1420"/>
      <c r="RQC431" s="1420"/>
      <c r="RQD431" s="1420"/>
      <c r="RQE431" s="1420"/>
      <c r="RQF431" s="1420"/>
      <c r="RQG431" s="1420"/>
      <c r="RQH431" s="1420"/>
      <c r="RQI431" s="1420"/>
      <c r="RQJ431" s="1420"/>
      <c r="RQK431" s="1420"/>
      <c r="RQL431" s="1420"/>
      <c r="RQM431" s="1420"/>
      <c r="RQN431" s="1420"/>
      <c r="RQO431" s="1420"/>
      <c r="RQP431" s="1420"/>
      <c r="RQQ431" s="1420"/>
      <c r="RQR431" s="1420"/>
      <c r="RQS431" s="1420"/>
      <c r="RQT431" s="1420"/>
      <c r="RQU431" s="1420"/>
      <c r="RQV431" s="1420"/>
      <c r="RQW431" s="1420"/>
      <c r="RQX431" s="1420"/>
      <c r="RQY431" s="1420"/>
      <c r="RQZ431" s="1420"/>
      <c r="RRA431" s="1420"/>
      <c r="RRB431" s="1420"/>
      <c r="RRC431" s="1420"/>
      <c r="RRD431" s="1420"/>
      <c r="RRE431" s="1420"/>
      <c r="RRF431" s="1420"/>
      <c r="RRG431" s="1420"/>
      <c r="RRH431" s="1420"/>
      <c r="RRI431" s="1420"/>
      <c r="RRJ431" s="1420"/>
      <c r="RRK431" s="1420"/>
      <c r="RRL431" s="1420"/>
      <c r="RRM431" s="1420"/>
      <c r="RRN431" s="1420"/>
      <c r="RRO431" s="1420"/>
      <c r="RRP431" s="1420"/>
      <c r="RRQ431" s="1420"/>
      <c r="RRR431" s="1420"/>
      <c r="RRS431" s="1420"/>
      <c r="RRT431" s="1420"/>
      <c r="RRU431" s="1420"/>
      <c r="RRV431" s="1420"/>
      <c r="RRW431" s="1420"/>
      <c r="RRX431" s="1420"/>
      <c r="RRY431" s="1420"/>
      <c r="RRZ431" s="1420"/>
      <c r="RSA431" s="1420"/>
      <c r="RSB431" s="1420"/>
      <c r="RSC431" s="1420"/>
      <c r="RSD431" s="1420"/>
      <c r="RSE431" s="1420"/>
      <c r="RSF431" s="1420"/>
      <c r="RSG431" s="1420"/>
      <c r="RSH431" s="1420"/>
      <c r="RSI431" s="1420"/>
      <c r="RSJ431" s="1420"/>
      <c r="RSK431" s="1420"/>
      <c r="RSL431" s="1420"/>
      <c r="RSM431" s="1420"/>
      <c r="RSN431" s="1420"/>
      <c r="RSO431" s="1420"/>
      <c r="RSP431" s="1420"/>
      <c r="RSQ431" s="1420"/>
      <c r="RSR431" s="1420"/>
      <c r="RSS431" s="1420"/>
      <c r="RST431" s="1420"/>
      <c r="RSU431" s="1420"/>
      <c r="RSV431" s="1420"/>
      <c r="RSW431" s="1420"/>
      <c r="RSX431" s="1420"/>
      <c r="RSY431" s="1420"/>
      <c r="RSZ431" s="1420"/>
      <c r="RTA431" s="1420"/>
      <c r="RTB431" s="1420"/>
      <c r="RTC431" s="1420"/>
      <c r="RTD431" s="1420"/>
      <c r="RTE431" s="1420"/>
      <c r="RTF431" s="1420"/>
      <c r="RTG431" s="1420"/>
      <c r="RTH431" s="1420"/>
      <c r="RTI431" s="1420"/>
      <c r="RTJ431" s="1420"/>
      <c r="RTK431" s="1420"/>
      <c r="RTL431" s="1420"/>
      <c r="RTM431" s="1420"/>
      <c r="RTN431" s="1420"/>
      <c r="RTO431" s="1420"/>
      <c r="RTP431" s="1420"/>
      <c r="RTQ431" s="1420"/>
      <c r="RTR431" s="1420"/>
      <c r="RTS431" s="1420"/>
      <c r="RTT431" s="1420"/>
      <c r="RTU431" s="1420"/>
      <c r="RTV431" s="1420"/>
      <c r="RTW431" s="1420"/>
      <c r="RTX431" s="1420"/>
      <c r="RTY431" s="1420"/>
      <c r="RTZ431" s="1420"/>
      <c r="RUA431" s="1420"/>
      <c r="RUB431" s="1420"/>
      <c r="RUC431" s="1420"/>
      <c r="RUD431" s="1420"/>
      <c r="RUE431" s="1420"/>
      <c r="RUF431" s="1420"/>
      <c r="RUG431" s="1420"/>
      <c r="RUH431" s="1420"/>
      <c r="RUI431" s="1420"/>
      <c r="RUJ431" s="1420"/>
      <c r="RUK431" s="1420"/>
      <c r="RUL431" s="1420"/>
      <c r="RUM431" s="1420"/>
      <c r="RUN431" s="1420"/>
      <c r="RUO431" s="1420"/>
      <c r="RUP431" s="1420"/>
      <c r="RUQ431" s="1420"/>
      <c r="RUR431" s="1420"/>
      <c r="RUS431" s="1420"/>
      <c r="RUT431" s="1420"/>
      <c r="RUU431" s="1420"/>
      <c r="RUV431" s="1420"/>
      <c r="RUW431" s="1420"/>
      <c r="RUX431" s="1420"/>
      <c r="RUY431" s="1420"/>
      <c r="RUZ431" s="1420"/>
      <c r="RVA431" s="1420"/>
      <c r="RVB431" s="1420"/>
      <c r="RVC431" s="1420"/>
      <c r="RVD431" s="1420"/>
      <c r="RVE431" s="1420"/>
      <c r="RVF431" s="1420"/>
      <c r="RVG431" s="1420"/>
      <c r="RVH431" s="1420"/>
      <c r="RVI431" s="1420"/>
      <c r="RVJ431" s="1420"/>
      <c r="RVK431" s="1420"/>
      <c r="RVL431" s="1420"/>
      <c r="RVM431" s="1420"/>
      <c r="RVN431" s="1420"/>
      <c r="RVO431" s="1420"/>
      <c r="RVP431" s="1420"/>
      <c r="RVQ431" s="1420"/>
      <c r="RVR431" s="1420"/>
      <c r="RVS431" s="1420"/>
      <c r="RVT431" s="1420"/>
      <c r="RVU431" s="1420"/>
      <c r="RVV431" s="1420"/>
      <c r="RVW431" s="1420"/>
      <c r="RVX431" s="1420"/>
      <c r="RVY431" s="1420"/>
      <c r="RVZ431" s="1420"/>
      <c r="RWA431" s="1420"/>
      <c r="RWB431" s="1420"/>
      <c r="RWC431" s="1420"/>
      <c r="RWD431" s="1420"/>
      <c r="RWE431" s="1420"/>
      <c r="RWF431" s="1420"/>
      <c r="RWG431" s="1420"/>
      <c r="RWH431" s="1420"/>
      <c r="RWI431" s="1420"/>
      <c r="RWJ431" s="1420"/>
      <c r="RWK431" s="1420"/>
      <c r="RWL431" s="1420"/>
      <c r="RWM431" s="1420"/>
      <c r="RWN431" s="1420"/>
      <c r="RWO431" s="1420"/>
      <c r="RWP431" s="1420"/>
      <c r="RWQ431" s="1420"/>
      <c r="RWR431" s="1420"/>
      <c r="RWS431" s="1420"/>
      <c r="RWT431" s="1420"/>
      <c r="RWU431" s="1420"/>
      <c r="RWV431" s="1420"/>
      <c r="RWW431" s="1420"/>
      <c r="RWX431" s="1420"/>
      <c r="RWY431" s="1420"/>
      <c r="RWZ431" s="1420"/>
      <c r="RXA431" s="1420"/>
      <c r="RXB431" s="1420"/>
      <c r="RXC431" s="1420"/>
      <c r="RXD431" s="1420"/>
      <c r="RXE431" s="1420"/>
      <c r="RXF431" s="1420"/>
      <c r="RXG431" s="1420"/>
      <c r="RXH431" s="1420"/>
      <c r="RXI431" s="1420"/>
      <c r="RXJ431" s="1420"/>
      <c r="RXK431" s="1420"/>
      <c r="RXL431" s="1420"/>
      <c r="RXM431" s="1420"/>
      <c r="RXN431" s="1420"/>
      <c r="RXO431" s="1420"/>
      <c r="RXP431" s="1420"/>
      <c r="RXQ431" s="1420"/>
      <c r="RXR431" s="1420"/>
      <c r="RXS431" s="1420"/>
      <c r="RXT431" s="1420"/>
      <c r="RXU431" s="1420"/>
      <c r="RXV431" s="1420"/>
      <c r="RXW431" s="1420"/>
      <c r="RXX431" s="1420"/>
      <c r="RXY431" s="1420"/>
      <c r="RXZ431" s="1420"/>
      <c r="RYA431" s="1420"/>
      <c r="RYB431" s="1420"/>
      <c r="RYC431" s="1420"/>
      <c r="RYD431" s="1420"/>
      <c r="RYE431" s="1420"/>
      <c r="RYF431" s="1420"/>
      <c r="RYG431" s="1420"/>
      <c r="RYH431" s="1420"/>
      <c r="RYI431" s="1420"/>
      <c r="RYJ431" s="1420"/>
      <c r="RYK431" s="1420"/>
      <c r="RYL431" s="1420"/>
      <c r="RYM431" s="1420"/>
      <c r="RYN431" s="1420"/>
      <c r="RYO431" s="1420"/>
      <c r="RYP431" s="1420"/>
      <c r="RYQ431" s="1420"/>
      <c r="RYR431" s="1420"/>
      <c r="RYS431" s="1420"/>
      <c r="RYT431" s="1420"/>
      <c r="RYU431" s="1420"/>
      <c r="RYV431" s="1420"/>
      <c r="RYW431" s="1420"/>
      <c r="RYX431" s="1420"/>
      <c r="RYY431" s="1420"/>
      <c r="RYZ431" s="1420"/>
      <c r="RZA431" s="1420"/>
      <c r="RZB431" s="1420"/>
      <c r="RZC431" s="1420"/>
      <c r="RZD431" s="1420"/>
      <c r="RZE431" s="1420"/>
      <c r="RZF431" s="1420"/>
      <c r="RZG431" s="1420"/>
      <c r="RZH431" s="1420"/>
      <c r="RZI431" s="1420"/>
      <c r="RZJ431" s="1420"/>
      <c r="RZK431" s="1420"/>
      <c r="RZL431" s="1420"/>
      <c r="RZM431" s="1420"/>
      <c r="RZN431" s="1420"/>
      <c r="RZO431" s="1420"/>
      <c r="RZP431" s="1420"/>
      <c r="RZQ431" s="1420"/>
      <c r="RZR431" s="1420"/>
      <c r="RZS431" s="1420"/>
      <c r="RZT431" s="1420"/>
      <c r="RZU431" s="1420"/>
      <c r="RZV431" s="1420"/>
      <c r="RZW431" s="1420"/>
      <c r="RZX431" s="1420"/>
      <c r="RZY431" s="1420"/>
      <c r="RZZ431" s="1420"/>
      <c r="SAA431" s="1420"/>
      <c r="SAB431" s="1420"/>
      <c r="SAC431" s="1420"/>
      <c r="SAD431" s="1420"/>
      <c r="SAE431" s="1420"/>
      <c r="SAF431" s="1420"/>
      <c r="SAG431" s="1420"/>
      <c r="SAH431" s="1420"/>
      <c r="SAI431" s="1420"/>
      <c r="SAJ431" s="1420"/>
      <c r="SAK431" s="1420"/>
      <c r="SAL431" s="1420"/>
      <c r="SAM431" s="1420"/>
      <c r="SAN431" s="1420"/>
      <c r="SAO431" s="1420"/>
      <c r="SAP431" s="1420"/>
      <c r="SAQ431" s="1420"/>
      <c r="SAR431" s="1420"/>
      <c r="SAS431" s="1420"/>
      <c r="SAT431" s="1420"/>
      <c r="SAU431" s="1420"/>
      <c r="SAV431" s="1420"/>
      <c r="SAW431" s="1420"/>
      <c r="SAX431" s="1420"/>
      <c r="SAY431" s="1420"/>
      <c r="SAZ431" s="1420"/>
      <c r="SBA431" s="1420"/>
      <c r="SBB431" s="1420"/>
      <c r="SBC431" s="1420"/>
      <c r="SBD431" s="1420"/>
      <c r="SBE431" s="1420"/>
      <c r="SBF431" s="1420"/>
      <c r="SBG431" s="1420"/>
      <c r="SBH431" s="1420"/>
      <c r="SBI431" s="1420"/>
      <c r="SBJ431" s="1420"/>
      <c r="SBK431" s="1420"/>
      <c r="SBL431" s="1420"/>
      <c r="SBM431" s="1420"/>
      <c r="SBN431" s="1420"/>
      <c r="SBO431" s="1420"/>
      <c r="SBP431" s="1420"/>
      <c r="SBQ431" s="1420"/>
      <c r="SBR431" s="1420"/>
      <c r="SBS431" s="1420"/>
      <c r="SBT431" s="1420"/>
      <c r="SBU431" s="1420"/>
      <c r="SBV431" s="1420"/>
      <c r="SBW431" s="1420"/>
      <c r="SBX431" s="1420"/>
      <c r="SBY431" s="1420"/>
      <c r="SBZ431" s="1420"/>
      <c r="SCA431" s="1420"/>
      <c r="SCB431" s="1420"/>
      <c r="SCC431" s="1420"/>
      <c r="SCD431" s="1420"/>
      <c r="SCE431" s="1420"/>
      <c r="SCF431" s="1420"/>
      <c r="SCG431" s="1420"/>
      <c r="SCH431" s="1420"/>
      <c r="SCI431" s="1420"/>
      <c r="SCJ431" s="1420"/>
      <c r="SCK431" s="1420"/>
      <c r="SCL431" s="1420"/>
      <c r="SCM431" s="1420"/>
      <c r="SCN431" s="1420"/>
      <c r="SCO431" s="1420"/>
      <c r="SCP431" s="1420"/>
      <c r="SCQ431" s="1420"/>
      <c r="SCR431" s="1420"/>
      <c r="SCS431" s="1420"/>
      <c r="SCT431" s="1420"/>
      <c r="SCU431" s="1420"/>
      <c r="SCV431" s="1420"/>
      <c r="SCW431" s="1420"/>
      <c r="SCX431" s="1420"/>
      <c r="SCY431" s="1420"/>
      <c r="SCZ431" s="1420"/>
      <c r="SDA431" s="1420"/>
      <c r="SDB431" s="1420"/>
      <c r="SDC431" s="1420"/>
      <c r="SDD431" s="1420"/>
      <c r="SDE431" s="1420"/>
      <c r="SDF431" s="1420"/>
      <c r="SDG431" s="1420"/>
      <c r="SDH431" s="1420"/>
      <c r="SDI431" s="1420"/>
      <c r="SDJ431" s="1420"/>
      <c r="SDK431" s="1420"/>
      <c r="SDL431" s="1420"/>
      <c r="SDM431" s="1420"/>
      <c r="SDN431" s="1420"/>
      <c r="SDO431" s="1420"/>
      <c r="SDP431" s="1420"/>
      <c r="SDQ431" s="1420"/>
      <c r="SDR431" s="1420"/>
      <c r="SDS431" s="1420"/>
      <c r="SDT431" s="1420"/>
      <c r="SDU431" s="1420"/>
      <c r="SDV431" s="1420"/>
      <c r="SDW431" s="1420"/>
      <c r="SDX431" s="1420"/>
      <c r="SDY431" s="1420"/>
      <c r="SDZ431" s="1420"/>
      <c r="SEA431" s="1420"/>
      <c r="SEB431" s="1420"/>
      <c r="SEC431" s="1420"/>
      <c r="SED431" s="1420"/>
      <c r="SEE431" s="1420"/>
      <c r="SEF431" s="1420"/>
      <c r="SEG431" s="1420"/>
      <c r="SEH431" s="1420"/>
      <c r="SEI431" s="1420"/>
      <c r="SEJ431" s="1420"/>
      <c r="SEK431" s="1420"/>
      <c r="SEL431" s="1420"/>
      <c r="SEM431" s="1420"/>
      <c r="SEN431" s="1420"/>
      <c r="SEO431" s="1420"/>
      <c r="SEP431" s="1420"/>
      <c r="SEQ431" s="1420"/>
      <c r="SER431" s="1420"/>
      <c r="SES431" s="1420"/>
      <c r="SET431" s="1420"/>
      <c r="SEU431" s="1420"/>
      <c r="SEV431" s="1420"/>
      <c r="SEW431" s="1420"/>
      <c r="SEX431" s="1420"/>
      <c r="SEY431" s="1420"/>
      <c r="SEZ431" s="1420"/>
      <c r="SFA431" s="1420"/>
      <c r="SFB431" s="1420"/>
      <c r="SFC431" s="1420"/>
      <c r="SFD431" s="1420"/>
      <c r="SFE431" s="1420"/>
      <c r="SFF431" s="1420"/>
      <c r="SFG431" s="1420"/>
      <c r="SFH431" s="1420"/>
      <c r="SFI431" s="1420"/>
      <c r="SFJ431" s="1420"/>
      <c r="SFK431" s="1420"/>
      <c r="SFL431" s="1420"/>
      <c r="SFM431" s="1420"/>
      <c r="SFN431" s="1420"/>
      <c r="SFO431" s="1420"/>
      <c r="SFP431" s="1420"/>
      <c r="SFQ431" s="1420"/>
      <c r="SFR431" s="1420"/>
      <c r="SFS431" s="1420"/>
      <c r="SFT431" s="1420"/>
      <c r="SFU431" s="1420"/>
      <c r="SFV431" s="1420"/>
      <c r="SFW431" s="1420"/>
      <c r="SFX431" s="1420"/>
      <c r="SFY431" s="1420"/>
      <c r="SFZ431" s="1420"/>
      <c r="SGA431" s="1420"/>
      <c r="SGB431" s="1420"/>
      <c r="SGC431" s="1420"/>
      <c r="SGD431" s="1420"/>
      <c r="SGE431" s="1420"/>
      <c r="SGF431" s="1420"/>
      <c r="SGG431" s="1420"/>
      <c r="SGH431" s="1420"/>
      <c r="SGI431" s="1420"/>
      <c r="SGJ431" s="1420"/>
      <c r="SGK431" s="1420"/>
      <c r="SGL431" s="1420"/>
      <c r="SGM431" s="1420"/>
      <c r="SGN431" s="1420"/>
      <c r="SGO431" s="1420"/>
      <c r="SGP431" s="1420"/>
      <c r="SGQ431" s="1420"/>
      <c r="SGR431" s="1420"/>
      <c r="SGS431" s="1420"/>
      <c r="SGT431" s="1420"/>
      <c r="SGU431" s="1420"/>
      <c r="SGV431" s="1420"/>
      <c r="SGW431" s="1420"/>
      <c r="SGX431" s="1420"/>
      <c r="SGY431" s="1420"/>
      <c r="SGZ431" s="1420"/>
      <c r="SHA431" s="1420"/>
      <c r="SHB431" s="1420"/>
      <c r="SHC431" s="1420"/>
      <c r="SHD431" s="1420"/>
      <c r="SHE431" s="1420"/>
      <c r="SHF431" s="1420"/>
      <c r="SHG431" s="1420"/>
      <c r="SHH431" s="1420"/>
      <c r="SHI431" s="1420"/>
      <c r="SHJ431" s="1420"/>
      <c r="SHK431" s="1420"/>
      <c r="SHL431" s="1420"/>
      <c r="SHM431" s="1420"/>
      <c r="SHN431" s="1420"/>
      <c r="SHO431" s="1420"/>
      <c r="SHP431" s="1420"/>
      <c r="SHQ431" s="1420"/>
      <c r="SHR431" s="1420"/>
      <c r="SHS431" s="1420"/>
      <c r="SHT431" s="1420"/>
      <c r="SHU431" s="1420"/>
      <c r="SHV431" s="1420"/>
      <c r="SHW431" s="1420"/>
      <c r="SHX431" s="1420"/>
      <c r="SHY431" s="1420"/>
      <c r="SHZ431" s="1420"/>
      <c r="SIA431" s="1420"/>
      <c r="SIB431" s="1420"/>
      <c r="SIC431" s="1420"/>
      <c r="SID431" s="1420"/>
      <c r="SIE431" s="1420"/>
      <c r="SIF431" s="1420"/>
      <c r="SIG431" s="1420"/>
      <c r="SIH431" s="1420"/>
      <c r="SII431" s="1420"/>
      <c r="SIJ431" s="1420"/>
      <c r="SIK431" s="1420"/>
      <c r="SIL431" s="1420"/>
      <c r="SIM431" s="1420"/>
      <c r="SIN431" s="1420"/>
      <c r="SIO431" s="1420"/>
      <c r="SIP431" s="1420"/>
      <c r="SIQ431" s="1420"/>
      <c r="SIR431" s="1420"/>
      <c r="SIS431" s="1420"/>
      <c r="SIT431" s="1420"/>
      <c r="SIU431" s="1420"/>
      <c r="SIV431" s="1420"/>
      <c r="SIW431" s="1420"/>
      <c r="SIX431" s="1420"/>
      <c r="SIY431" s="1420"/>
      <c r="SIZ431" s="1420"/>
      <c r="SJA431" s="1420"/>
      <c r="SJB431" s="1420"/>
      <c r="SJC431" s="1420"/>
      <c r="SJD431" s="1420"/>
      <c r="SJE431" s="1420"/>
      <c r="SJF431" s="1420"/>
      <c r="SJG431" s="1420"/>
      <c r="SJH431" s="1420"/>
      <c r="SJI431" s="1420"/>
      <c r="SJJ431" s="1420"/>
      <c r="SJK431" s="1420"/>
      <c r="SJL431" s="1420"/>
      <c r="SJM431" s="1420"/>
      <c r="SJN431" s="1420"/>
      <c r="SJO431" s="1420"/>
      <c r="SJP431" s="1420"/>
      <c r="SJQ431" s="1420"/>
      <c r="SJR431" s="1420"/>
      <c r="SJS431" s="1420"/>
      <c r="SJT431" s="1420"/>
      <c r="SJU431" s="1420"/>
      <c r="SJV431" s="1420"/>
      <c r="SJW431" s="1420"/>
      <c r="SJX431" s="1420"/>
      <c r="SJY431" s="1420"/>
      <c r="SJZ431" s="1420"/>
      <c r="SKA431" s="1420"/>
      <c r="SKB431" s="1420"/>
      <c r="SKC431" s="1420"/>
      <c r="SKD431" s="1420"/>
      <c r="SKE431" s="1420"/>
      <c r="SKF431" s="1420"/>
      <c r="SKG431" s="1420"/>
      <c r="SKH431" s="1420"/>
      <c r="SKI431" s="1420"/>
      <c r="SKJ431" s="1420"/>
      <c r="SKK431" s="1420"/>
      <c r="SKL431" s="1420"/>
      <c r="SKM431" s="1420"/>
      <c r="SKN431" s="1420"/>
      <c r="SKO431" s="1420"/>
      <c r="SKP431" s="1420"/>
      <c r="SKQ431" s="1420"/>
      <c r="SKR431" s="1420"/>
      <c r="SKS431" s="1420"/>
      <c r="SKT431" s="1420"/>
      <c r="SKU431" s="1420"/>
      <c r="SKV431" s="1420"/>
      <c r="SKW431" s="1420"/>
      <c r="SKX431" s="1420"/>
      <c r="SKY431" s="1420"/>
      <c r="SKZ431" s="1420"/>
      <c r="SLA431" s="1420"/>
      <c r="SLB431" s="1420"/>
      <c r="SLC431" s="1420"/>
      <c r="SLD431" s="1420"/>
      <c r="SLE431" s="1420"/>
      <c r="SLF431" s="1420"/>
      <c r="SLG431" s="1420"/>
      <c r="SLH431" s="1420"/>
      <c r="SLI431" s="1420"/>
      <c r="SLJ431" s="1420"/>
      <c r="SLK431" s="1420"/>
      <c r="SLL431" s="1420"/>
      <c r="SLM431" s="1420"/>
      <c r="SLN431" s="1420"/>
      <c r="SLO431" s="1420"/>
      <c r="SLP431" s="1420"/>
      <c r="SLQ431" s="1420"/>
      <c r="SLR431" s="1420"/>
      <c r="SLS431" s="1420"/>
      <c r="SLT431" s="1420"/>
      <c r="SLU431" s="1420"/>
      <c r="SLV431" s="1420"/>
      <c r="SLW431" s="1420"/>
      <c r="SLX431" s="1420"/>
      <c r="SLY431" s="1420"/>
      <c r="SLZ431" s="1420"/>
      <c r="SMA431" s="1420"/>
      <c r="SMB431" s="1420"/>
      <c r="SMC431" s="1420"/>
      <c r="SMD431" s="1420"/>
      <c r="SME431" s="1420"/>
      <c r="SMF431" s="1420"/>
      <c r="SMG431" s="1420"/>
      <c r="SMH431" s="1420"/>
      <c r="SMI431" s="1420"/>
      <c r="SMJ431" s="1420"/>
      <c r="SMK431" s="1420"/>
      <c r="SML431" s="1420"/>
      <c r="SMM431" s="1420"/>
      <c r="SMN431" s="1420"/>
      <c r="SMO431" s="1420"/>
      <c r="SMP431" s="1420"/>
      <c r="SMQ431" s="1420"/>
      <c r="SMR431" s="1420"/>
      <c r="SMS431" s="1420"/>
      <c r="SMT431" s="1420"/>
      <c r="SMU431" s="1420"/>
      <c r="SMV431" s="1420"/>
      <c r="SMW431" s="1420"/>
      <c r="SMX431" s="1420"/>
      <c r="SMY431" s="1420"/>
      <c r="SMZ431" s="1420"/>
      <c r="SNA431" s="1420"/>
      <c r="SNB431" s="1420"/>
      <c r="SNC431" s="1420"/>
      <c r="SND431" s="1420"/>
      <c r="SNE431" s="1420"/>
      <c r="SNF431" s="1420"/>
      <c r="SNG431" s="1420"/>
      <c r="SNH431" s="1420"/>
      <c r="SNI431" s="1420"/>
      <c r="SNJ431" s="1420"/>
      <c r="SNK431" s="1420"/>
      <c r="SNL431" s="1420"/>
      <c r="SNM431" s="1420"/>
      <c r="SNN431" s="1420"/>
      <c r="SNO431" s="1420"/>
      <c r="SNP431" s="1420"/>
      <c r="SNQ431" s="1420"/>
      <c r="SNR431" s="1420"/>
      <c r="SNS431" s="1420"/>
      <c r="SNT431" s="1420"/>
      <c r="SNU431" s="1420"/>
      <c r="SNV431" s="1420"/>
      <c r="SNW431" s="1420"/>
      <c r="SNX431" s="1420"/>
      <c r="SNY431" s="1420"/>
      <c r="SNZ431" s="1420"/>
      <c r="SOA431" s="1420"/>
      <c r="SOB431" s="1420"/>
      <c r="SOC431" s="1420"/>
      <c r="SOD431" s="1420"/>
      <c r="SOE431" s="1420"/>
      <c r="SOF431" s="1420"/>
      <c r="SOG431" s="1420"/>
      <c r="SOH431" s="1420"/>
      <c r="SOI431" s="1420"/>
      <c r="SOJ431" s="1420"/>
      <c r="SOK431" s="1420"/>
      <c r="SOL431" s="1420"/>
      <c r="SOM431" s="1420"/>
      <c r="SON431" s="1420"/>
      <c r="SOO431" s="1420"/>
      <c r="SOP431" s="1420"/>
      <c r="SOQ431" s="1420"/>
      <c r="SOR431" s="1420"/>
      <c r="SOS431" s="1420"/>
      <c r="SOT431" s="1420"/>
      <c r="SOU431" s="1420"/>
      <c r="SOV431" s="1420"/>
      <c r="SOW431" s="1420"/>
      <c r="SOX431" s="1420"/>
      <c r="SOY431" s="1420"/>
      <c r="SOZ431" s="1420"/>
      <c r="SPA431" s="1420"/>
      <c r="SPB431" s="1420"/>
      <c r="SPC431" s="1420"/>
      <c r="SPD431" s="1420"/>
      <c r="SPE431" s="1420"/>
      <c r="SPF431" s="1420"/>
      <c r="SPG431" s="1420"/>
      <c r="SPH431" s="1420"/>
      <c r="SPI431" s="1420"/>
      <c r="SPJ431" s="1420"/>
      <c r="SPK431" s="1420"/>
      <c r="SPL431" s="1420"/>
      <c r="SPM431" s="1420"/>
      <c r="SPN431" s="1420"/>
      <c r="SPO431" s="1420"/>
      <c r="SPP431" s="1420"/>
      <c r="SPQ431" s="1420"/>
      <c r="SPR431" s="1420"/>
      <c r="SPS431" s="1420"/>
      <c r="SPT431" s="1420"/>
      <c r="SPU431" s="1420"/>
      <c r="SPV431" s="1420"/>
      <c r="SPW431" s="1420"/>
      <c r="SPX431" s="1420"/>
      <c r="SPY431" s="1420"/>
      <c r="SPZ431" s="1420"/>
      <c r="SQA431" s="1420"/>
      <c r="SQB431" s="1420"/>
      <c r="SQC431" s="1420"/>
      <c r="SQD431" s="1420"/>
      <c r="SQE431" s="1420"/>
      <c r="SQF431" s="1420"/>
      <c r="SQG431" s="1420"/>
      <c r="SQH431" s="1420"/>
      <c r="SQI431" s="1420"/>
      <c r="SQJ431" s="1420"/>
      <c r="SQK431" s="1420"/>
      <c r="SQL431" s="1420"/>
      <c r="SQM431" s="1420"/>
      <c r="SQN431" s="1420"/>
      <c r="SQO431" s="1420"/>
      <c r="SQP431" s="1420"/>
      <c r="SQQ431" s="1420"/>
      <c r="SQR431" s="1420"/>
      <c r="SQS431" s="1420"/>
      <c r="SQT431" s="1420"/>
      <c r="SQU431" s="1420"/>
      <c r="SQV431" s="1420"/>
      <c r="SQW431" s="1420"/>
      <c r="SQX431" s="1420"/>
      <c r="SQY431" s="1420"/>
      <c r="SQZ431" s="1420"/>
      <c r="SRA431" s="1420"/>
      <c r="SRB431" s="1420"/>
      <c r="SRC431" s="1420"/>
      <c r="SRD431" s="1420"/>
      <c r="SRE431" s="1420"/>
      <c r="SRF431" s="1420"/>
      <c r="SRG431" s="1420"/>
      <c r="SRH431" s="1420"/>
      <c r="SRI431" s="1420"/>
      <c r="SRJ431" s="1420"/>
      <c r="SRK431" s="1420"/>
      <c r="SRL431" s="1420"/>
      <c r="SRM431" s="1420"/>
      <c r="SRN431" s="1420"/>
      <c r="SRO431" s="1420"/>
      <c r="SRP431" s="1420"/>
      <c r="SRQ431" s="1420"/>
      <c r="SRR431" s="1420"/>
      <c r="SRS431" s="1420"/>
      <c r="SRT431" s="1420"/>
      <c r="SRU431" s="1420"/>
      <c r="SRV431" s="1420"/>
      <c r="SRW431" s="1420"/>
      <c r="SRX431" s="1420"/>
      <c r="SRY431" s="1420"/>
      <c r="SRZ431" s="1420"/>
      <c r="SSA431" s="1420"/>
      <c r="SSB431" s="1420"/>
      <c r="SSC431" s="1420"/>
      <c r="SSD431" s="1420"/>
      <c r="SSE431" s="1420"/>
      <c r="SSF431" s="1420"/>
      <c r="SSG431" s="1420"/>
      <c r="SSH431" s="1420"/>
      <c r="SSI431" s="1420"/>
      <c r="SSJ431" s="1420"/>
      <c r="SSK431" s="1420"/>
      <c r="SSL431" s="1420"/>
      <c r="SSM431" s="1420"/>
      <c r="SSN431" s="1420"/>
      <c r="SSO431" s="1420"/>
      <c r="SSP431" s="1420"/>
      <c r="SSQ431" s="1420"/>
      <c r="SSR431" s="1420"/>
      <c r="SSS431" s="1420"/>
      <c r="SST431" s="1420"/>
      <c r="SSU431" s="1420"/>
      <c r="SSV431" s="1420"/>
      <c r="SSW431" s="1420"/>
      <c r="SSX431" s="1420"/>
      <c r="SSY431" s="1420"/>
      <c r="SSZ431" s="1420"/>
      <c r="STA431" s="1420"/>
      <c r="STB431" s="1420"/>
      <c r="STC431" s="1420"/>
      <c r="STD431" s="1420"/>
      <c r="STE431" s="1420"/>
      <c r="STF431" s="1420"/>
      <c r="STG431" s="1420"/>
      <c r="STH431" s="1420"/>
      <c r="STI431" s="1420"/>
      <c r="STJ431" s="1420"/>
      <c r="STK431" s="1420"/>
      <c r="STL431" s="1420"/>
      <c r="STM431" s="1420"/>
      <c r="STN431" s="1420"/>
      <c r="STO431" s="1420"/>
      <c r="STP431" s="1420"/>
      <c r="STQ431" s="1420"/>
      <c r="STR431" s="1420"/>
      <c r="STS431" s="1420"/>
      <c r="STT431" s="1420"/>
      <c r="STU431" s="1420"/>
      <c r="STV431" s="1420"/>
      <c r="STW431" s="1420"/>
      <c r="STX431" s="1420"/>
      <c r="STY431" s="1420"/>
      <c r="STZ431" s="1420"/>
      <c r="SUA431" s="1420"/>
      <c r="SUB431" s="1420"/>
      <c r="SUC431" s="1420"/>
      <c r="SUD431" s="1420"/>
      <c r="SUE431" s="1420"/>
      <c r="SUF431" s="1420"/>
      <c r="SUG431" s="1420"/>
      <c r="SUH431" s="1420"/>
      <c r="SUI431" s="1420"/>
      <c r="SUJ431" s="1420"/>
      <c r="SUK431" s="1420"/>
      <c r="SUL431" s="1420"/>
      <c r="SUM431" s="1420"/>
      <c r="SUN431" s="1420"/>
      <c r="SUO431" s="1420"/>
      <c r="SUP431" s="1420"/>
      <c r="SUQ431" s="1420"/>
      <c r="SUR431" s="1420"/>
      <c r="SUS431" s="1420"/>
      <c r="SUT431" s="1420"/>
      <c r="SUU431" s="1420"/>
      <c r="SUV431" s="1420"/>
      <c r="SUW431" s="1420"/>
      <c r="SUX431" s="1420"/>
      <c r="SUY431" s="1420"/>
      <c r="SUZ431" s="1420"/>
      <c r="SVA431" s="1420"/>
      <c r="SVB431" s="1420"/>
      <c r="SVC431" s="1420"/>
      <c r="SVD431" s="1420"/>
      <c r="SVE431" s="1420"/>
      <c r="SVF431" s="1420"/>
      <c r="SVG431" s="1420"/>
      <c r="SVH431" s="1420"/>
      <c r="SVI431" s="1420"/>
      <c r="SVJ431" s="1420"/>
      <c r="SVK431" s="1420"/>
      <c r="SVL431" s="1420"/>
      <c r="SVM431" s="1420"/>
      <c r="SVN431" s="1420"/>
      <c r="SVO431" s="1420"/>
      <c r="SVP431" s="1420"/>
      <c r="SVQ431" s="1420"/>
      <c r="SVR431" s="1420"/>
      <c r="SVS431" s="1420"/>
      <c r="SVT431" s="1420"/>
      <c r="SVU431" s="1420"/>
      <c r="SVV431" s="1420"/>
      <c r="SVW431" s="1420"/>
      <c r="SVX431" s="1420"/>
      <c r="SVY431" s="1420"/>
      <c r="SVZ431" s="1420"/>
      <c r="SWA431" s="1420"/>
      <c r="SWB431" s="1420"/>
      <c r="SWC431" s="1420"/>
      <c r="SWD431" s="1420"/>
      <c r="SWE431" s="1420"/>
      <c r="SWF431" s="1420"/>
      <c r="SWG431" s="1420"/>
      <c r="SWH431" s="1420"/>
      <c r="SWI431" s="1420"/>
      <c r="SWJ431" s="1420"/>
      <c r="SWK431" s="1420"/>
      <c r="SWL431" s="1420"/>
      <c r="SWM431" s="1420"/>
      <c r="SWN431" s="1420"/>
      <c r="SWO431" s="1420"/>
      <c r="SWP431" s="1420"/>
      <c r="SWQ431" s="1420"/>
      <c r="SWR431" s="1420"/>
      <c r="SWS431" s="1420"/>
      <c r="SWT431" s="1420"/>
      <c r="SWU431" s="1420"/>
      <c r="SWV431" s="1420"/>
      <c r="SWW431" s="1420"/>
      <c r="SWX431" s="1420"/>
      <c r="SWY431" s="1420"/>
      <c r="SWZ431" s="1420"/>
      <c r="SXA431" s="1420"/>
      <c r="SXB431" s="1420"/>
      <c r="SXC431" s="1420"/>
      <c r="SXD431" s="1420"/>
      <c r="SXE431" s="1420"/>
      <c r="SXF431" s="1420"/>
      <c r="SXG431" s="1420"/>
      <c r="SXH431" s="1420"/>
      <c r="SXI431" s="1420"/>
      <c r="SXJ431" s="1420"/>
      <c r="SXK431" s="1420"/>
      <c r="SXL431" s="1420"/>
      <c r="SXM431" s="1420"/>
      <c r="SXN431" s="1420"/>
      <c r="SXO431" s="1420"/>
      <c r="SXP431" s="1420"/>
      <c r="SXQ431" s="1420"/>
      <c r="SXR431" s="1420"/>
      <c r="SXS431" s="1420"/>
      <c r="SXT431" s="1420"/>
      <c r="SXU431" s="1420"/>
      <c r="SXV431" s="1420"/>
      <c r="SXW431" s="1420"/>
      <c r="SXX431" s="1420"/>
      <c r="SXY431" s="1420"/>
      <c r="SXZ431" s="1420"/>
      <c r="SYA431" s="1420"/>
      <c r="SYB431" s="1420"/>
      <c r="SYC431" s="1420"/>
      <c r="SYD431" s="1420"/>
      <c r="SYE431" s="1420"/>
      <c r="SYF431" s="1420"/>
      <c r="SYG431" s="1420"/>
      <c r="SYH431" s="1420"/>
      <c r="SYI431" s="1420"/>
      <c r="SYJ431" s="1420"/>
      <c r="SYK431" s="1420"/>
      <c r="SYL431" s="1420"/>
      <c r="SYM431" s="1420"/>
      <c r="SYN431" s="1420"/>
      <c r="SYO431" s="1420"/>
      <c r="SYP431" s="1420"/>
      <c r="SYQ431" s="1420"/>
      <c r="SYR431" s="1420"/>
      <c r="SYS431" s="1420"/>
      <c r="SYT431" s="1420"/>
      <c r="SYU431" s="1420"/>
      <c r="SYV431" s="1420"/>
      <c r="SYW431" s="1420"/>
      <c r="SYX431" s="1420"/>
      <c r="SYY431" s="1420"/>
      <c r="SYZ431" s="1420"/>
      <c r="SZA431" s="1420"/>
      <c r="SZB431" s="1420"/>
      <c r="SZC431" s="1420"/>
      <c r="SZD431" s="1420"/>
      <c r="SZE431" s="1420"/>
      <c r="SZF431" s="1420"/>
      <c r="SZG431" s="1420"/>
      <c r="SZH431" s="1420"/>
      <c r="SZI431" s="1420"/>
      <c r="SZJ431" s="1420"/>
      <c r="SZK431" s="1420"/>
      <c r="SZL431" s="1420"/>
      <c r="SZM431" s="1420"/>
      <c r="SZN431" s="1420"/>
      <c r="SZO431" s="1420"/>
      <c r="SZP431" s="1420"/>
      <c r="SZQ431" s="1420"/>
      <c r="SZR431" s="1420"/>
      <c r="SZS431" s="1420"/>
      <c r="SZT431" s="1420"/>
      <c r="SZU431" s="1420"/>
      <c r="SZV431" s="1420"/>
      <c r="SZW431" s="1420"/>
      <c r="SZX431" s="1420"/>
      <c r="SZY431" s="1420"/>
      <c r="SZZ431" s="1420"/>
      <c r="TAA431" s="1420"/>
      <c r="TAB431" s="1420"/>
      <c r="TAC431" s="1420"/>
      <c r="TAD431" s="1420"/>
      <c r="TAE431" s="1420"/>
      <c r="TAF431" s="1420"/>
      <c r="TAG431" s="1420"/>
      <c r="TAH431" s="1420"/>
      <c r="TAI431" s="1420"/>
      <c r="TAJ431" s="1420"/>
      <c r="TAK431" s="1420"/>
      <c r="TAL431" s="1420"/>
      <c r="TAM431" s="1420"/>
      <c r="TAN431" s="1420"/>
      <c r="TAO431" s="1420"/>
      <c r="TAP431" s="1420"/>
      <c r="TAQ431" s="1420"/>
      <c r="TAR431" s="1420"/>
      <c r="TAS431" s="1420"/>
      <c r="TAT431" s="1420"/>
      <c r="TAU431" s="1420"/>
      <c r="TAV431" s="1420"/>
      <c r="TAW431" s="1420"/>
      <c r="TAX431" s="1420"/>
      <c r="TAY431" s="1420"/>
      <c r="TAZ431" s="1420"/>
      <c r="TBA431" s="1420"/>
      <c r="TBB431" s="1420"/>
      <c r="TBC431" s="1420"/>
      <c r="TBD431" s="1420"/>
      <c r="TBE431" s="1420"/>
      <c r="TBF431" s="1420"/>
      <c r="TBG431" s="1420"/>
      <c r="TBH431" s="1420"/>
      <c r="TBI431" s="1420"/>
      <c r="TBJ431" s="1420"/>
      <c r="TBK431" s="1420"/>
      <c r="TBL431" s="1420"/>
      <c r="TBM431" s="1420"/>
      <c r="TBN431" s="1420"/>
      <c r="TBO431" s="1420"/>
      <c r="TBP431" s="1420"/>
      <c r="TBQ431" s="1420"/>
      <c r="TBR431" s="1420"/>
      <c r="TBS431" s="1420"/>
      <c r="TBT431" s="1420"/>
      <c r="TBU431" s="1420"/>
      <c r="TBV431" s="1420"/>
      <c r="TBW431" s="1420"/>
      <c r="TBX431" s="1420"/>
      <c r="TBY431" s="1420"/>
      <c r="TBZ431" s="1420"/>
      <c r="TCA431" s="1420"/>
      <c r="TCB431" s="1420"/>
      <c r="TCC431" s="1420"/>
      <c r="TCD431" s="1420"/>
      <c r="TCE431" s="1420"/>
      <c r="TCF431" s="1420"/>
      <c r="TCG431" s="1420"/>
      <c r="TCH431" s="1420"/>
      <c r="TCI431" s="1420"/>
      <c r="TCJ431" s="1420"/>
      <c r="TCK431" s="1420"/>
      <c r="TCL431" s="1420"/>
      <c r="TCM431" s="1420"/>
      <c r="TCN431" s="1420"/>
      <c r="TCO431" s="1420"/>
      <c r="TCP431" s="1420"/>
      <c r="TCQ431" s="1420"/>
      <c r="TCR431" s="1420"/>
      <c r="TCS431" s="1420"/>
      <c r="TCT431" s="1420"/>
      <c r="TCU431" s="1420"/>
      <c r="TCV431" s="1420"/>
      <c r="TCW431" s="1420"/>
      <c r="TCX431" s="1420"/>
      <c r="TCY431" s="1420"/>
      <c r="TCZ431" s="1420"/>
      <c r="TDA431" s="1420"/>
      <c r="TDB431" s="1420"/>
      <c r="TDC431" s="1420"/>
      <c r="TDD431" s="1420"/>
      <c r="TDE431" s="1420"/>
      <c r="TDF431" s="1420"/>
      <c r="TDG431" s="1420"/>
      <c r="TDH431" s="1420"/>
      <c r="TDI431" s="1420"/>
      <c r="TDJ431" s="1420"/>
      <c r="TDK431" s="1420"/>
      <c r="TDL431" s="1420"/>
      <c r="TDM431" s="1420"/>
      <c r="TDN431" s="1420"/>
      <c r="TDO431" s="1420"/>
      <c r="TDP431" s="1420"/>
      <c r="TDQ431" s="1420"/>
      <c r="TDR431" s="1420"/>
      <c r="TDS431" s="1420"/>
      <c r="TDT431" s="1420"/>
      <c r="TDU431" s="1420"/>
      <c r="TDV431" s="1420"/>
      <c r="TDW431" s="1420"/>
      <c r="TDX431" s="1420"/>
      <c r="TDY431" s="1420"/>
      <c r="TDZ431" s="1420"/>
      <c r="TEA431" s="1420"/>
      <c r="TEB431" s="1420"/>
      <c r="TEC431" s="1420"/>
      <c r="TED431" s="1420"/>
      <c r="TEE431" s="1420"/>
      <c r="TEF431" s="1420"/>
      <c r="TEG431" s="1420"/>
      <c r="TEH431" s="1420"/>
      <c r="TEI431" s="1420"/>
      <c r="TEJ431" s="1420"/>
      <c r="TEK431" s="1420"/>
      <c r="TEL431" s="1420"/>
      <c r="TEM431" s="1420"/>
      <c r="TEN431" s="1420"/>
      <c r="TEO431" s="1420"/>
      <c r="TEP431" s="1420"/>
      <c r="TEQ431" s="1420"/>
      <c r="TER431" s="1420"/>
      <c r="TES431" s="1420"/>
      <c r="TET431" s="1420"/>
      <c r="TEU431" s="1420"/>
      <c r="TEV431" s="1420"/>
      <c r="TEW431" s="1420"/>
      <c r="TEX431" s="1420"/>
      <c r="TEY431" s="1420"/>
      <c r="TEZ431" s="1420"/>
      <c r="TFA431" s="1420"/>
      <c r="TFB431" s="1420"/>
      <c r="TFC431" s="1420"/>
      <c r="TFD431" s="1420"/>
      <c r="TFE431" s="1420"/>
      <c r="TFF431" s="1420"/>
      <c r="TFG431" s="1420"/>
      <c r="TFH431" s="1420"/>
      <c r="TFI431" s="1420"/>
      <c r="TFJ431" s="1420"/>
      <c r="TFK431" s="1420"/>
      <c r="TFL431" s="1420"/>
      <c r="TFM431" s="1420"/>
      <c r="TFN431" s="1420"/>
      <c r="TFO431" s="1420"/>
      <c r="TFP431" s="1420"/>
      <c r="TFQ431" s="1420"/>
      <c r="TFR431" s="1420"/>
      <c r="TFS431" s="1420"/>
      <c r="TFT431" s="1420"/>
      <c r="TFU431" s="1420"/>
      <c r="TFV431" s="1420"/>
      <c r="TFW431" s="1420"/>
      <c r="TFX431" s="1420"/>
      <c r="TFY431" s="1420"/>
      <c r="TFZ431" s="1420"/>
      <c r="TGA431" s="1420"/>
      <c r="TGB431" s="1420"/>
      <c r="TGC431" s="1420"/>
      <c r="TGD431" s="1420"/>
      <c r="TGE431" s="1420"/>
      <c r="TGF431" s="1420"/>
      <c r="TGG431" s="1420"/>
      <c r="TGH431" s="1420"/>
      <c r="TGI431" s="1420"/>
      <c r="TGJ431" s="1420"/>
      <c r="TGK431" s="1420"/>
      <c r="TGL431" s="1420"/>
      <c r="TGM431" s="1420"/>
      <c r="TGN431" s="1420"/>
      <c r="TGO431" s="1420"/>
      <c r="TGP431" s="1420"/>
      <c r="TGQ431" s="1420"/>
      <c r="TGR431" s="1420"/>
      <c r="TGS431" s="1420"/>
      <c r="TGT431" s="1420"/>
      <c r="TGU431" s="1420"/>
      <c r="TGV431" s="1420"/>
      <c r="TGW431" s="1420"/>
      <c r="TGX431" s="1420"/>
      <c r="TGY431" s="1420"/>
      <c r="TGZ431" s="1420"/>
      <c r="THA431" s="1420"/>
      <c r="THB431" s="1420"/>
      <c r="THC431" s="1420"/>
      <c r="THD431" s="1420"/>
      <c r="THE431" s="1420"/>
      <c r="THF431" s="1420"/>
      <c r="THG431" s="1420"/>
      <c r="THH431" s="1420"/>
      <c r="THI431" s="1420"/>
      <c r="THJ431" s="1420"/>
      <c r="THK431" s="1420"/>
      <c r="THL431" s="1420"/>
      <c r="THM431" s="1420"/>
      <c r="THN431" s="1420"/>
      <c r="THO431" s="1420"/>
      <c r="THP431" s="1420"/>
      <c r="THQ431" s="1420"/>
      <c r="THR431" s="1420"/>
      <c r="THS431" s="1420"/>
      <c r="THT431" s="1420"/>
      <c r="THU431" s="1420"/>
      <c r="THV431" s="1420"/>
      <c r="THW431" s="1420"/>
      <c r="THX431" s="1420"/>
      <c r="THY431" s="1420"/>
      <c r="THZ431" s="1420"/>
      <c r="TIA431" s="1420"/>
      <c r="TIB431" s="1420"/>
      <c r="TIC431" s="1420"/>
      <c r="TID431" s="1420"/>
      <c r="TIE431" s="1420"/>
      <c r="TIF431" s="1420"/>
      <c r="TIG431" s="1420"/>
      <c r="TIH431" s="1420"/>
      <c r="TII431" s="1420"/>
      <c r="TIJ431" s="1420"/>
      <c r="TIK431" s="1420"/>
      <c r="TIL431" s="1420"/>
      <c r="TIM431" s="1420"/>
      <c r="TIN431" s="1420"/>
      <c r="TIO431" s="1420"/>
      <c r="TIP431" s="1420"/>
      <c r="TIQ431" s="1420"/>
      <c r="TIR431" s="1420"/>
      <c r="TIS431" s="1420"/>
      <c r="TIT431" s="1420"/>
      <c r="TIU431" s="1420"/>
      <c r="TIV431" s="1420"/>
      <c r="TIW431" s="1420"/>
      <c r="TIX431" s="1420"/>
      <c r="TIY431" s="1420"/>
      <c r="TIZ431" s="1420"/>
      <c r="TJA431" s="1420"/>
      <c r="TJB431" s="1420"/>
      <c r="TJC431" s="1420"/>
      <c r="TJD431" s="1420"/>
      <c r="TJE431" s="1420"/>
      <c r="TJF431" s="1420"/>
      <c r="TJG431" s="1420"/>
      <c r="TJH431" s="1420"/>
      <c r="TJI431" s="1420"/>
      <c r="TJJ431" s="1420"/>
      <c r="TJK431" s="1420"/>
      <c r="TJL431" s="1420"/>
      <c r="TJM431" s="1420"/>
      <c r="TJN431" s="1420"/>
      <c r="TJO431" s="1420"/>
      <c r="TJP431" s="1420"/>
      <c r="TJQ431" s="1420"/>
      <c r="TJR431" s="1420"/>
      <c r="TJS431" s="1420"/>
      <c r="TJT431" s="1420"/>
      <c r="TJU431" s="1420"/>
      <c r="TJV431" s="1420"/>
      <c r="TJW431" s="1420"/>
      <c r="TJX431" s="1420"/>
      <c r="TJY431" s="1420"/>
      <c r="TJZ431" s="1420"/>
      <c r="TKA431" s="1420"/>
      <c r="TKB431" s="1420"/>
      <c r="TKC431" s="1420"/>
      <c r="TKD431" s="1420"/>
      <c r="TKE431" s="1420"/>
      <c r="TKF431" s="1420"/>
      <c r="TKG431" s="1420"/>
      <c r="TKH431" s="1420"/>
      <c r="TKI431" s="1420"/>
      <c r="TKJ431" s="1420"/>
      <c r="TKK431" s="1420"/>
      <c r="TKL431" s="1420"/>
      <c r="TKM431" s="1420"/>
      <c r="TKN431" s="1420"/>
      <c r="TKO431" s="1420"/>
      <c r="TKP431" s="1420"/>
      <c r="TKQ431" s="1420"/>
      <c r="TKR431" s="1420"/>
      <c r="TKS431" s="1420"/>
      <c r="TKT431" s="1420"/>
      <c r="TKU431" s="1420"/>
      <c r="TKV431" s="1420"/>
      <c r="TKW431" s="1420"/>
      <c r="TKX431" s="1420"/>
      <c r="TKY431" s="1420"/>
      <c r="TKZ431" s="1420"/>
      <c r="TLA431" s="1420"/>
      <c r="TLB431" s="1420"/>
      <c r="TLC431" s="1420"/>
      <c r="TLD431" s="1420"/>
      <c r="TLE431" s="1420"/>
      <c r="TLF431" s="1420"/>
      <c r="TLG431" s="1420"/>
      <c r="TLH431" s="1420"/>
      <c r="TLI431" s="1420"/>
      <c r="TLJ431" s="1420"/>
      <c r="TLK431" s="1420"/>
      <c r="TLL431" s="1420"/>
      <c r="TLM431" s="1420"/>
      <c r="TLN431" s="1420"/>
      <c r="TLO431" s="1420"/>
      <c r="TLP431" s="1420"/>
      <c r="TLQ431" s="1420"/>
      <c r="TLR431" s="1420"/>
      <c r="TLS431" s="1420"/>
      <c r="TLT431" s="1420"/>
      <c r="TLU431" s="1420"/>
      <c r="TLV431" s="1420"/>
      <c r="TLW431" s="1420"/>
      <c r="TLX431" s="1420"/>
      <c r="TLY431" s="1420"/>
      <c r="TLZ431" s="1420"/>
      <c r="TMA431" s="1420"/>
      <c r="TMB431" s="1420"/>
      <c r="TMC431" s="1420"/>
      <c r="TMD431" s="1420"/>
      <c r="TME431" s="1420"/>
      <c r="TMF431" s="1420"/>
      <c r="TMG431" s="1420"/>
      <c r="TMH431" s="1420"/>
      <c r="TMI431" s="1420"/>
      <c r="TMJ431" s="1420"/>
      <c r="TMK431" s="1420"/>
      <c r="TML431" s="1420"/>
      <c r="TMM431" s="1420"/>
      <c r="TMN431" s="1420"/>
      <c r="TMO431" s="1420"/>
      <c r="TMP431" s="1420"/>
      <c r="TMQ431" s="1420"/>
      <c r="TMR431" s="1420"/>
      <c r="TMS431" s="1420"/>
      <c r="TMT431" s="1420"/>
      <c r="TMU431" s="1420"/>
      <c r="TMV431" s="1420"/>
      <c r="TMW431" s="1420"/>
      <c r="TMX431" s="1420"/>
      <c r="TMY431" s="1420"/>
      <c r="TMZ431" s="1420"/>
      <c r="TNA431" s="1420"/>
      <c r="TNB431" s="1420"/>
      <c r="TNC431" s="1420"/>
      <c r="TND431" s="1420"/>
      <c r="TNE431" s="1420"/>
      <c r="TNF431" s="1420"/>
      <c r="TNG431" s="1420"/>
      <c r="TNH431" s="1420"/>
      <c r="TNI431" s="1420"/>
      <c r="TNJ431" s="1420"/>
      <c r="TNK431" s="1420"/>
      <c r="TNL431" s="1420"/>
      <c r="TNM431" s="1420"/>
      <c r="TNN431" s="1420"/>
      <c r="TNO431" s="1420"/>
      <c r="TNP431" s="1420"/>
      <c r="TNQ431" s="1420"/>
      <c r="TNR431" s="1420"/>
      <c r="TNS431" s="1420"/>
      <c r="TNT431" s="1420"/>
      <c r="TNU431" s="1420"/>
      <c r="TNV431" s="1420"/>
      <c r="TNW431" s="1420"/>
      <c r="TNX431" s="1420"/>
      <c r="TNY431" s="1420"/>
      <c r="TNZ431" s="1420"/>
      <c r="TOA431" s="1420"/>
      <c r="TOB431" s="1420"/>
      <c r="TOC431" s="1420"/>
      <c r="TOD431" s="1420"/>
      <c r="TOE431" s="1420"/>
      <c r="TOF431" s="1420"/>
      <c r="TOG431" s="1420"/>
      <c r="TOH431" s="1420"/>
      <c r="TOI431" s="1420"/>
      <c r="TOJ431" s="1420"/>
      <c r="TOK431" s="1420"/>
      <c r="TOL431" s="1420"/>
      <c r="TOM431" s="1420"/>
      <c r="TON431" s="1420"/>
      <c r="TOO431" s="1420"/>
      <c r="TOP431" s="1420"/>
      <c r="TOQ431" s="1420"/>
      <c r="TOR431" s="1420"/>
      <c r="TOS431" s="1420"/>
      <c r="TOT431" s="1420"/>
      <c r="TOU431" s="1420"/>
      <c r="TOV431" s="1420"/>
      <c r="TOW431" s="1420"/>
      <c r="TOX431" s="1420"/>
      <c r="TOY431" s="1420"/>
      <c r="TOZ431" s="1420"/>
      <c r="TPA431" s="1420"/>
      <c r="TPB431" s="1420"/>
      <c r="TPC431" s="1420"/>
      <c r="TPD431" s="1420"/>
      <c r="TPE431" s="1420"/>
      <c r="TPF431" s="1420"/>
      <c r="TPG431" s="1420"/>
      <c r="TPH431" s="1420"/>
      <c r="TPI431" s="1420"/>
      <c r="TPJ431" s="1420"/>
      <c r="TPK431" s="1420"/>
      <c r="TPL431" s="1420"/>
      <c r="TPM431" s="1420"/>
      <c r="TPN431" s="1420"/>
      <c r="TPO431" s="1420"/>
      <c r="TPP431" s="1420"/>
      <c r="TPQ431" s="1420"/>
      <c r="TPR431" s="1420"/>
      <c r="TPS431" s="1420"/>
      <c r="TPT431" s="1420"/>
      <c r="TPU431" s="1420"/>
      <c r="TPV431" s="1420"/>
      <c r="TPW431" s="1420"/>
      <c r="TPX431" s="1420"/>
      <c r="TPY431" s="1420"/>
      <c r="TPZ431" s="1420"/>
      <c r="TQA431" s="1420"/>
      <c r="TQB431" s="1420"/>
      <c r="TQC431" s="1420"/>
      <c r="TQD431" s="1420"/>
      <c r="TQE431" s="1420"/>
      <c r="TQF431" s="1420"/>
      <c r="TQG431" s="1420"/>
      <c r="TQH431" s="1420"/>
      <c r="TQI431" s="1420"/>
      <c r="TQJ431" s="1420"/>
      <c r="TQK431" s="1420"/>
      <c r="TQL431" s="1420"/>
      <c r="TQM431" s="1420"/>
      <c r="TQN431" s="1420"/>
      <c r="TQO431" s="1420"/>
      <c r="TQP431" s="1420"/>
      <c r="TQQ431" s="1420"/>
      <c r="TQR431" s="1420"/>
      <c r="TQS431" s="1420"/>
      <c r="TQT431" s="1420"/>
      <c r="TQU431" s="1420"/>
      <c r="TQV431" s="1420"/>
      <c r="TQW431" s="1420"/>
      <c r="TQX431" s="1420"/>
      <c r="TQY431" s="1420"/>
      <c r="TQZ431" s="1420"/>
      <c r="TRA431" s="1420"/>
      <c r="TRB431" s="1420"/>
      <c r="TRC431" s="1420"/>
      <c r="TRD431" s="1420"/>
      <c r="TRE431" s="1420"/>
      <c r="TRF431" s="1420"/>
      <c r="TRG431" s="1420"/>
      <c r="TRH431" s="1420"/>
      <c r="TRI431" s="1420"/>
      <c r="TRJ431" s="1420"/>
      <c r="TRK431" s="1420"/>
      <c r="TRL431" s="1420"/>
      <c r="TRM431" s="1420"/>
      <c r="TRN431" s="1420"/>
      <c r="TRO431" s="1420"/>
      <c r="TRP431" s="1420"/>
      <c r="TRQ431" s="1420"/>
      <c r="TRR431" s="1420"/>
      <c r="TRS431" s="1420"/>
      <c r="TRT431" s="1420"/>
      <c r="TRU431" s="1420"/>
      <c r="TRV431" s="1420"/>
      <c r="TRW431" s="1420"/>
      <c r="TRX431" s="1420"/>
      <c r="TRY431" s="1420"/>
      <c r="TRZ431" s="1420"/>
      <c r="TSA431" s="1420"/>
      <c r="TSB431" s="1420"/>
      <c r="TSC431" s="1420"/>
      <c r="TSD431" s="1420"/>
      <c r="TSE431" s="1420"/>
      <c r="TSF431" s="1420"/>
      <c r="TSG431" s="1420"/>
      <c r="TSH431" s="1420"/>
      <c r="TSI431" s="1420"/>
      <c r="TSJ431" s="1420"/>
      <c r="TSK431" s="1420"/>
      <c r="TSL431" s="1420"/>
      <c r="TSM431" s="1420"/>
      <c r="TSN431" s="1420"/>
      <c r="TSO431" s="1420"/>
      <c r="TSP431" s="1420"/>
      <c r="TSQ431" s="1420"/>
      <c r="TSR431" s="1420"/>
      <c r="TSS431" s="1420"/>
      <c r="TST431" s="1420"/>
      <c r="TSU431" s="1420"/>
      <c r="TSV431" s="1420"/>
      <c r="TSW431" s="1420"/>
      <c r="TSX431" s="1420"/>
      <c r="TSY431" s="1420"/>
      <c r="TSZ431" s="1420"/>
      <c r="TTA431" s="1420"/>
      <c r="TTB431" s="1420"/>
      <c r="TTC431" s="1420"/>
      <c r="TTD431" s="1420"/>
      <c r="TTE431" s="1420"/>
      <c r="TTF431" s="1420"/>
      <c r="TTG431" s="1420"/>
      <c r="TTH431" s="1420"/>
      <c r="TTI431" s="1420"/>
      <c r="TTJ431" s="1420"/>
      <c r="TTK431" s="1420"/>
      <c r="TTL431" s="1420"/>
      <c r="TTM431" s="1420"/>
      <c r="TTN431" s="1420"/>
      <c r="TTO431" s="1420"/>
      <c r="TTP431" s="1420"/>
      <c r="TTQ431" s="1420"/>
      <c r="TTR431" s="1420"/>
      <c r="TTS431" s="1420"/>
      <c r="TTT431" s="1420"/>
      <c r="TTU431" s="1420"/>
      <c r="TTV431" s="1420"/>
      <c r="TTW431" s="1420"/>
      <c r="TTX431" s="1420"/>
      <c r="TTY431" s="1420"/>
      <c r="TTZ431" s="1420"/>
      <c r="TUA431" s="1420"/>
      <c r="TUB431" s="1420"/>
      <c r="TUC431" s="1420"/>
      <c r="TUD431" s="1420"/>
      <c r="TUE431" s="1420"/>
      <c r="TUF431" s="1420"/>
      <c r="TUG431" s="1420"/>
      <c r="TUH431" s="1420"/>
      <c r="TUI431" s="1420"/>
      <c r="TUJ431" s="1420"/>
      <c r="TUK431" s="1420"/>
      <c r="TUL431" s="1420"/>
      <c r="TUM431" s="1420"/>
      <c r="TUN431" s="1420"/>
      <c r="TUO431" s="1420"/>
      <c r="TUP431" s="1420"/>
      <c r="TUQ431" s="1420"/>
      <c r="TUR431" s="1420"/>
      <c r="TUS431" s="1420"/>
      <c r="TUT431" s="1420"/>
      <c r="TUU431" s="1420"/>
      <c r="TUV431" s="1420"/>
      <c r="TUW431" s="1420"/>
      <c r="TUX431" s="1420"/>
      <c r="TUY431" s="1420"/>
      <c r="TUZ431" s="1420"/>
      <c r="TVA431" s="1420"/>
      <c r="TVB431" s="1420"/>
      <c r="TVC431" s="1420"/>
      <c r="TVD431" s="1420"/>
      <c r="TVE431" s="1420"/>
      <c r="TVF431" s="1420"/>
      <c r="TVG431" s="1420"/>
      <c r="TVH431" s="1420"/>
      <c r="TVI431" s="1420"/>
      <c r="TVJ431" s="1420"/>
      <c r="TVK431" s="1420"/>
      <c r="TVL431" s="1420"/>
      <c r="TVM431" s="1420"/>
      <c r="TVN431" s="1420"/>
      <c r="TVO431" s="1420"/>
      <c r="TVP431" s="1420"/>
      <c r="TVQ431" s="1420"/>
      <c r="TVR431" s="1420"/>
      <c r="TVS431" s="1420"/>
      <c r="TVT431" s="1420"/>
      <c r="TVU431" s="1420"/>
      <c r="TVV431" s="1420"/>
      <c r="TVW431" s="1420"/>
      <c r="TVX431" s="1420"/>
      <c r="TVY431" s="1420"/>
      <c r="TVZ431" s="1420"/>
      <c r="TWA431" s="1420"/>
      <c r="TWB431" s="1420"/>
      <c r="TWC431" s="1420"/>
      <c r="TWD431" s="1420"/>
      <c r="TWE431" s="1420"/>
      <c r="TWF431" s="1420"/>
      <c r="TWG431" s="1420"/>
      <c r="TWH431" s="1420"/>
      <c r="TWI431" s="1420"/>
      <c r="TWJ431" s="1420"/>
      <c r="TWK431" s="1420"/>
      <c r="TWL431" s="1420"/>
      <c r="TWM431" s="1420"/>
      <c r="TWN431" s="1420"/>
      <c r="TWO431" s="1420"/>
      <c r="TWP431" s="1420"/>
      <c r="TWQ431" s="1420"/>
      <c r="TWR431" s="1420"/>
      <c r="TWS431" s="1420"/>
      <c r="TWT431" s="1420"/>
      <c r="TWU431" s="1420"/>
      <c r="TWV431" s="1420"/>
      <c r="TWW431" s="1420"/>
      <c r="TWX431" s="1420"/>
      <c r="TWY431" s="1420"/>
      <c r="TWZ431" s="1420"/>
      <c r="TXA431" s="1420"/>
      <c r="TXB431" s="1420"/>
      <c r="TXC431" s="1420"/>
      <c r="TXD431" s="1420"/>
      <c r="TXE431" s="1420"/>
      <c r="TXF431" s="1420"/>
      <c r="TXG431" s="1420"/>
      <c r="TXH431" s="1420"/>
      <c r="TXI431" s="1420"/>
      <c r="TXJ431" s="1420"/>
      <c r="TXK431" s="1420"/>
      <c r="TXL431" s="1420"/>
      <c r="TXM431" s="1420"/>
      <c r="TXN431" s="1420"/>
      <c r="TXO431" s="1420"/>
      <c r="TXP431" s="1420"/>
      <c r="TXQ431" s="1420"/>
      <c r="TXR431" s="1420"/>
      <c r="TXS431" s="1420"/>
      <c r="TXT431" s="1420"/>
      <c r="TXU431" s="1420"/>
      <c r="TXV431" s="1420"/>
      <c r="TXW431" s="1420"/>
      <c r="TXX431" s="1420"/>
      <c r="TXY431" s="1420"/>
      <c r="TXZ431" s="1420"/>
      <c r="TYA431" s="1420"/>
      <c r="TYB431" s="1420"/>
      <c r="TYC431" s="1420"/>
      <c r="TYD431" s="1420"/>
      <c r="TYE431" s="1420"/>
      <c r="TYF431" s="1420"/>
      <c r="TYG431" s="1420"/>
      <c r="TYH431" s="1420"/>
      <c r="TYI431" s="1420"/>
      <c r="TYJ431" s="1420"/>
      <c r="TYK431" s="1420"/>
      <c r="TYL431" s="1420"/>
      <c r="TYM431" s="1420"/>
      <c r="TYN431" s="1420"/>
      <c r="TYO431" s="1420"/>
      <c r="TYP431" s="1420"/>
      <c r="TYQ431" s="1420"/>
      <c r="TYR431" s="1420"/>
      <c r="TYS431" s="1420"/>
      <c r="TYT431" s="1420"/>
      <c r="TYU431" s="1420"/>
      <c r="TYV431" s="1420"/>
      <c r="TYW431" s="1420"/>
      <c r="TYX431" s="1420"/>
      <c r="TYY431" s="1420"/>
      <c r="TYZ431" s="1420"/>
      <c r="TZA431" s="1420"/>
      <c r="TZB431" s="1420"/>
      <c r="TZC431" s="1420"/>
      <c r="TZD431" s="1420"/>
      <c r="TZE431" s="1420"/>
      <c r="TZF431" s="1420"/>
      <c r="TZG431" s="1420"/>
      <c r="TZH431" s="1420"/>
      <c r="TZI431" s="1420"/>
      <c r="TZJ431" s="1420"/>
      <c r="TZK431" s="1420"/>
      <c r="TZL431" s="1420"/>
      <c r="TZM431" s="1420"/>
      <c r="TZN431" s="1420"/>
      <c r="TZO431" s="1420"/>
      <c r="TZP431" s="1420"/>
      <c r="TZQ431" s="1420"/>
      <c r="TZR431" s="1420"/>
      <c r="TZS431" s="1420"/>
      <c r="TZT431" s="1420"/>
      <c r="TZU431" s="1420"/>
      <c r="TZV431" s="1420"/>
      <c r="TZW431" s="1420"/>
      <c r="TZX431" s="1420"/>
      <c r="TZY431" s="1420"/>
      <c r="TZZ431" s="1420"/>
      <c r="UAA431" s="1420"/>
      <c r="UAB431" s="1420"/>
      <c r="UAC431" s="1420"/>
      <c r="UAD431" s="1420"/>
      <c r="UAE431" s="1420"/>
      <c r="UAF431" s="1420"/>
      <c r="UAG431" s="1420"/>
      <c r="UAH431" s="1420"/>
      <c r="UAI431" s="1420"/>
      <c r="UAJ431" s="1420"/>
      <c r="UAK431" s="1420"/>
      <c r="UAL431" s="1420"/>
      <c r="UAM431" s="1420"/>
      <c r="UAN431" s="1420"/>
      <c r="UAO431" s="1420"/>
      <c r="UAP431" s="1420"/>
      <c r="UAQ431" s="1420"/>
      <c r="UAR431" s="1420"/>
      <c r="UAS431" s="1420"/>
      <c r="UAT431" s="1420"/>
      <c r="UAU431" s="1420"/>
      <c r="UAV431" s="1420"/>
      <c r="UAW431" s="1420"/>
      <c r="UAX431" s="1420"/>
      <c r="UAY431" s="1420"/>
      <c r="UAZ431" s="1420"/>
      <c r="UBA431" s="1420"/>
      <c r="UBB431" s="1420"/>
      <c r="UBC431" s="1420"/>
      <c r="UBD431" s="1420"/>
      <c r="UBE431" s="1420"/>
      <c r="UBF431" s="1420"/>
      <c r="UBG431" s="1420"/>
      <c r="UBH431" s="1420"/>
      <c r="UBI431" s="1420"/>
      <c r="UBJ431" s="1420"/>
      <c r="UBK431" s="1420"/>
      <c r="UBL431" s="1420"/>
      <c r="UBM431" s="1420"/>
      <c r="UBN431" s="1420"/>
      <c r="UBO431" s="1420"/>
      <c r="UBP431" s="1420"/>
      <c r="UBQ431" s="1420"/>
      <c r="UBR431" s="1420"/>
      <c r="UBS431" s="1420"/>
      <c r="UBT431" s="1420"/>
      <c r="UBU431" s="1420"/>
      <c r="UBV431" s="1420"/>
      <c r="UBW431" s="1420"/>
      <c r="UBX431" s="1420"/>
      <c r="UBY431" s="1420"/>
      <c r="UBZ431" s="1420"/>
      <c r="UCA431" s="1420"/>
      <c r="UCB431" s="1420"/>
      <c r="UCC431" s="1420"/>
      <c r="UCD431" s="1420"/>
      <c r="UCE431" s="1420"/>
      <c r="UCF431" s="1420"/>
      <c r="UCG431" s="1420"/>
      <c r="UCH431" s="1420"/>
      <c r="UCI431" s="1420"/>
      <c r="UCJ431" s="1420"/>
      <c r="UCK431" s="1420"/>
      <c r="UCL431" s="1420"/>
      <c r="UCM431" s="1420"/>
      <c r="UCN431" s="1420"/>
      <c r="UCO431" s="1420"/>
      <c r="UCP431" s="1420"/>
      <c r="UCQ431" s="1420"/>
      <c r="UCR431" s="1420"/>
      <c r="UCS431" s="1420"/>
      <c r="UCT431" s="1420"/>
      <c r="UCU431" s="1420"/>
      <c r="UCV431" s="1420"/>
      <c r="UCW431" s="1420"/>
      <c r="UCX431" s="1420"/>
      <c r="UCY431" s="1420"/>
      <c r="UCZ431" s="1420"/>
      <c r="UDA431" s="1420"/>
      <c r="UDB431" s="1420"/>
      <c r="UDC431" s="1420"/>
      <c r="UDD431" s="1420"/>
      <c r="UDE431" s="1420"/>
      <c r="UDF431" s="1420"/>
      <c r="UDG431" s="1420"/>
      <c r="UDH431" s="1420"/>
      <c r="UDI431" s="1420"/>
      <c r="UDJ431" s="1420"/>
      <c r="UDK431" s="1420"/>
      <c r="UDL431" s="1420"/>
      <c r="UDM431" s="1420"/>
      <c r="UDN431" s="1420"/>
      <c r="UDO431" s="1420"/>
      <c r="UDP431" s="1420"/>
      <c r="UDQ431" s="1420"/>
      <c r="UDR431" s="1420"/>
      <c r="UDS431" s="1420"/>
      <c r="UDT431" s="1420"/>
      <c r="UDU431" s="1420"/>
      <c r="UDV431" s="1420"/>
      <c r="UDW431" s="1420"/>
      <c r="UDX431" s="1420"/>
      <c r="UDY431" s="1420"/>
      <c r="UDZ431" s="1420"/>
      <c r="UEA431" s="1420"/>
      <c r="UEB431" s="1420"/>
      <c r="UEC431" s="1420"/>
      <c r="UED431" s="1420"/>
      <c r="UEE431" s="1420"/>
      <c r="UEF431" s="1420"/>
      <c r="UEG431" s="1420"/>
      <c r="UEH431" s="1420"/>
      <c r="UEI431" s="1420"/>
      <c r="UEJ431" s="1420"/>
      <c r="UEK431" s="1420"/>
      <c r="UEL431" s="1420"/>
      <c r="UEM431" s="1420"/>
      <c r="UEN431" s="1420"/>
      <c r="UEO431" s="1420"/>
      <c r="UEP431" s="1420"/>
      <c r="UEQ431" s="1420"/>
      <c r="UER431" s="1420"/>
      <c r="UES431" s="1420"/>
      <c r="UET431" s="1420"/>
      <c r="UEU431" s="1420"/>
      <c r="UEV431" s="1420"/>
      <c r="UEW431" s="1420"/>
      <c r="UEX431" s="1420"/>
      <c r="UEY431" s="1420"/>
      <c r="UEZ431" s="1420"/>
      <c r="UFA431" s="1420"/>
      <c r="UFB431" s="1420"/>
      <c r="UFC431" s="1420"/>
      <c r="UFD431" s="1420"/>
      <c r="UFE431" s="1420"/>
      <c r="UFF431" s="1420"/>
      <c r="UFG431" s="1420"/>
      <c r="UFH431" s="1420"/>
      <c r="UFI431" s="1420"/>
      <c r="UFJ431" s="1420"/>
      <c r="UFK431" s="1420"/>
      <c r="UFL431" s="1420"/>
      <c r="UFM431" s="1420"/>
      <c r="UFN431" s="1420"/>
      <c r="UFO431" s="1420"/>
      <c r="UFP431" s="1420"/>
      <c r="UFQ431" s="1420"/>
      <c r="UFR431" s="1420"/>
      <c r="UFS431" s="1420"/>
      <c r="UFT431" s="1420"/>
      <c r="UFU431" s="1420"/>
      <c r="UFV431" s="1420"/>
      <c r="UFW431" s="1420"/>
      <c r="UFX431" s="1420"/>
      <c r="UFY431" s="1420"/>
      <c r="UFZ431" s="1420"/>
      <c r="UGA431" s="1420"/>
      <c r="UGB431" s="1420"/>
      <c r="UGC431" s="1420"/>
      <c r="UGD431" s="1420"/>
      <c r="UGE431" s="1420"/>
      <c r="UGF431" s="1420"/>
      <c r="UGG431" s="1420"/>
      <c r="UGH431" s="1420"/>
      <c r="UGI431" s="1420"/>
      <c r="UGJ431" s="1420"/>
      <c r="UGK431" s="1420"/>
      <c r="UGL431" s="1420"/>
      <c r="UGM431" s="1420"/>
      <c r="UGN431" s="1420"/>
      <c r="UGO431" s="1420"/>
      <c r="UGP431" s="1420"/>
      <c r="UGQ431" s="1420"/>
      <c r="UGR431" s="1420"/>
      <c r="UGS431" s="1420"/>
      <c r="UGT431" s="1420"/>
      <c r="UGU431" s="1420"/>
      <c r="UGV431" s="1420"/>
      <c r="UGW431" s="1420"/>
      <c r="UGX431" s="1420"/>
      <c r="UGY431" s="1420"/>
      <c r="UGZ431" s="1420"/>
      <c r="UHA431" s="1420"/>
      <c r="UHB431" s="1420"/>
      <c r="UHC431" s="1420"/>
      <c r="UHD431" s="1420"/>
      <c r="UHE431" s="1420"/>
      <c r="UHF431" s="1420"/>
      <c r="UHG431" s="1420"/>
      <c r="UHH431" s="1420"/>
      <c r="UHI431" s="1420"/>
      <c r="UHJ431" s="1420"/>
      <c r="UHK431" s="1420"/>
      <c r="UHL431" s="1420"/>
      <c r="UHM431" s="1420"/>
      <c r="UHN431" s="1420"/>
      <c r="UHO431" s="1420"/>
      <c r="UHP431" s="1420"/>
      <c r="UHQ431" s="1420"/>
      <c r="UHR431" s="1420"/>
      <c r="UHS431" s="1420"/>
      <c r="UHT431" s="1420"/>
      <c r="UHU431" s="1420"/>
      <c r="UHV431" s="1420"/>
      <c r="UHW431" s="1420"/>
      <c r="UHX431" s="1420"/>
      <c r="UHY431" s="1420"/>
      <c r="UHZ431" s="1420"/>
      <c r="UIA431" s="1420"/>
      <c r="UIB431" s="1420"/>
      <c r="UIC431" s="1420"/>
      <c r="UID431" s="1420"/>
      <c r="UIE431" s="1420"/>
      <c r="UIF431" s="1420"/>
      <c r="UIG431" s="1420"/>
      <c r="UIH431" s="1420"/>
      <c r="UII431" s="1420"/>
      <c r="UIJ431" s="1420"/>
      <c r="UIK431" s="1420"/>
      <c r="UIL431" s="1420"/>
      <c r="UIM431" s="1420"/>
      <c r="UIN431" s="1420"/>
      <c r="UIO431" s="1420"/>
      <c r="UIP431" s="1420"/>
      <c r="UIQ431" s="1420"/>
      <c r="UIR431" s="1420"/>
      <c r="UIS431" s="1420"/>
      <c r="UIT431" s="1420"/>
      <c r="UIU431" s="1420"/>
      <c r="UIV431" s="1420"/>
      <c r="UIW431" s="1420"/>
      <c r="UIX431" s="1420"/>
      <c r="UIY431" s="1420"/>
      <c r="UIZ431" s="1420"/>
      <c r="UJA431" s="1420"/>
      <c r="UJB431" s="1420"/>
      <c r="UJC431" s="1420"/>
      <c r="UJD431" s="1420"/>
      <c r="UJE431" s="1420"/>
      <c r="UJF431" s="1420"/>
      <c r="UJG431" s="1420"/>
      <c r="UJH431" s="1420"/>
      <c r="UJI431" s="1420"/>
      <c r="UJJ431" s="1420"/>
      <c r="UJK431" s="1420"/>
      <c r="UJL431" s="1420"/>
      <c r="UJM431" s="1420"/>
      <c r="UJN431" s="1420"/>
      <c r="UJO431" s="1420"/>
      <c r="UJP431" s="1420"/>
      <c r="UJQ431" s="1420"/>
      <c r="UJR431" s="1420"/>
      <c r="UJS431" s="1420"/>
      <c r="UJT431" s="1420"/>
      <c r="UJU431" s="1420"/>
      <c r="UJV431" s="1420"/>
      <c r="UJW431" s="1420"/>
      <c r="UJX431" s="1420"/>
      <c r="UJY431" s="1420"/>
      <c r="UJZ431" s="1420"/>
      <c r="UKA431" s="1420"/>
      <c r="UKB431" s="1420"/>
      <c r="UKC431" s="1420"/>
      <c r="UKD431" s="1420"/>
      <c r="UKE431" s="1420"/>
      <c r="UKF431" s="1420"/>
      <c r="UKG431" s="1420"/>
      <c r="UKH431" s="1420"/>
      <c r="UKI431" s="1420"/>
      <c r="UKJ431" s="1420"/>
      <c r="UKK431" s="1420"/>
      <c r="UKL431" s="1420"/>
      <c r="UKM431" s="1420"/>
      <c r="UKN431" s="1420"/>
      <c r="UKO431" s="1420"/>
      <c r="UKP431" s="1420"/>
      <c r="UKQ431" s="1420"/>
      <c r="UKR431" s="1420"/>
      <c r="UKS431" s="1420"/>
      <c r="UKT431" s="1420"/>
      <c r="UKU431" s="1420"/>
      <c r="UKV431" s="1420"/>
      <c r="UKW431" s="1420"/>
      <c r="UKX431" s="1420"/>
      <c r="UKY431" s="1420"/>
      <c r="UKZ431" s="1420"/>
      <c r="ULA431" s="1420"/>
      <c r="ULB431" s="1420"/>
      <c r="ULC431" s="1420"/>
      <c r="ULD431" s="1420"/>
      <c r="ULE431" s="1420"/>
      <c r="ULF431" s="1420"/>
      <c r="ULG431" s="1420"/>
      <c r="ULH431" s="1420"/>
      <c r="ULI431" s="1420"/>
      <c r="ULJ431" s="1420"/>
      <c r="ULK431" s="1420"/>
      <c r="ULL431" s="1420"/>
      <c r="ULM431" s="1420"/>
      <c r="ULN431" s="1420"/>
      <c r="ULO431" s="1420"/>
      <c r="ULP431" s="1420"/>
      <c r="ULQ431" s="1420"/>
      <c r="ULR431" s="1420"/>
      <c r="ULS431" s="1420"/>
      <c r="ULT431" s="1420"/>
      <c r="ULU431" s="1420"/>
      <c r="ULV431" s="1420"/>
      <c r="ULW431" s="1420"/>
      <c r="ULX431" s="1420"/>
      <c r="ULY431" s="1420"/>
      <c r="ULZ431" s="1420"/>
      <c r="UMA431" s="1420"/>
      <c r="UMB431" s="1420"/>
      <c r="UMC431" s="1420"/>
      <c r="UMD431" s="1420"/>
      <c r="UME431" s="1420"/>
      <c r="UMF431" s="1420"/>
      <c r="UMG431" s="1420"/>
      <c r="UMH431" s="1420"/>
      <c r="UMI431" s="1420"/>
      <c r="UMJ431" s="1420"/>
      <c r="UMK431" s="1420"/>
      <c r="UML431" s="1420"/>
      <c r="UMM431" s="1420"/>
      <c r="UMN431" s="1420"/>
      <c r="UMO431" s="1420"/>
      <c r="UMP431" s="1420"/>
      <c r="UMQ431" s="1420"/>
      <c r="UMR431" s="1420"/>
      <c r="UMS431" s="1420"/>
      <c r="UMT431" s="1420"/>
      <c r="UMU431" s="1420"/>
      <c r="UMV431" s="1420"/>
      <c r="UMW431" s="1420"/>
      <c r="UMX431" s="1420"/>
      <c r="UMY431" s="1420"/>
      <c r="UMZ431" s="1420"/>
      <c r="UNA431" s="1420"/>
      <c r="UNB431" s="1420"/>
      <c r="UNC431" s="1420"/>
      <c r="UND431" s="1420"/>
      <c r="UNE431" s="1420"/>
      <c r="UNF431" s="1420"/>
      <c r="UNG431" s="1420"/>
      <c r="UNH431" s="1420"/>
      <c r="UNI431" s="1420"/>
      <c r="UNJ431" s="1420"/>
      <c r="UNK431" s="1420"/>
      <c r="UNL431" s="1420"/>
      <c r="UNM431" s="1420"/>
      <c r="UNN431" s="1420"/>
      <c r="UNO431" s="1420"/>
      <c r="UNP431" s="1420"/>
      <c r="UNQ431" s="1420"/>
      <c r="UNR431" s="1420"/>
      <c r="UNS431" s="1420"/>
      <c r="UNT431" s="1420"/>
      <c r="UNU431" s="1420"/>
      <c r="UNV431" s="1420"/>
      <c r="UNW431" s="1420"/>
      <c r="UNX431" s="1420"/>
      <c r="UNY431" s="1420"/>
      <c r="UNZ431" s="1420"/>
      <c r="UOA431" s="1420"/>
      <c r="UOB431" s="1420"/>
      <c r="UOC431" s="1420"/>
      <c r="UOD431" s="1420"/>
      <c r="UOE431" s="1420"/>
      <c r="UOF431" s="1420"/>
      <c r="UOG431" s="1420"/>
      <c r="UOH431" s="1420"/>
      <c r="UOI431" s="1420"/>
      <c r="UOJ431" s="1420"/>
      <c r="UOK431" s="1420"/>
      <c r="UOL431" s="1420"/>
      <c r="UOM431" s="1420"/>
      <c r="UON431" s="1420"/>
      <c r="UOO431" s="1420"/>
      <c r="UOP431" s="1420"/>
      <c r="UOQ431" s="1420"/>
      <c r="UOR431" s="1420"/>
      <c r="UOS431" s="1420"/>
      <c r="UOT431" s="1420"/>
      <c r="UOU431" s="1420"/>
      <c r="UOV431" s="1420"/>
      <c r="UOW431" s="1420"/>
      <c r="UOX431" s="1420"/>
      <c r="UOY431" s="1420"/>
      <c r="UOZ431" s="1420"/>
      <c r="UPA431" s="1420"/>
      <c r="UPB431" s="1420"/>
      <c r="UPC431" s="1420"/>
      <c r="UPD431" s="1420"/>
      <c r="UPE431" s="1420"/>
      <c r="UPF431" s="1420"/>
      <c r="UPG431" s="1420"/>
      <c r="UPH431" s="1420"/>
      <c r="UPI431" s="1420"/>
      <c r="UPJ431" s="1420"/>
      <c r="UPK431" s="1420"/>
      <c r="UPL431" s="1420"/>
      <c r="UPM431" s="1420"/>
      <c r="UPN431" s="1420"/>
      <c r="UPO431" s="1420"/>
      <c r="UPP431" s="1420"/>
      <c r="UPQ431" s="1420"/>
      <c r="UPR431" s="1420"/>
      <c r="UPS431" s="1420"/>
      <c r="UPT431" s="1420"/>
      <c r="UPU431" s="1420"/>
      <c r="UPV431" s="1420"/>
      <c r="UPW431" s="1420"/>
      <c r="UPX431" s="1420"/>
      <c r="UPY431" s="1420"/>
      <c r="UPZ431" s="1420"/>
      <c r="UQA431" s="1420"/>
      <c r="UQB431" s="1420"/>
      <c r="UQC431" s="1420"/>
      <c r="UQD431" s="1420"/>
      <c r="UQE431" s="1420"/>
      <c r="UQF431" s="1420"/>
      <c r="UQG431" s="1420"/>
      <c r="UQH431" s="1420"/>
      <c r="UQI431" s="1420"/>
      <c r="UQJ431" s="1420"/>
      <c r="UQK431" s="1420"/>
      <c r="UQL431" s="1420"/>
      <c r="UQM431" s="1420"/>
      <c r="UQN431" s="1420"/>
      <c r="UQO431" s="1420"/>
      <c r="UQP431" s="1420"/>
      <c r="UQQ431" s="1420"/>
      <c r="UQR431" s="1420"/>
      <c r="UQS431" s="1420"/>
      <c r="UQT431" s="1420"/>
      <c r="UQU431" s="1420"/>
      <c r="UQV431" s="1420"/>
      <c r="UQW431" s="1420"/>
      <c r="UQX431" s="1420"/>
      <c r="UQY431" s="1420"/>
      <c r="UQZ431" s="1420"/>
      <c r="URA431" s="1420"/>
      <c r="URB431" s="1420"/>
      <c r="URC431" s="1420"/>
      <c r="URD431" s="1420"/>
      <c r="URE431" s="1420"/>
      <c r="URF431" s="1420"/>
      <c r="URG431" s="1420"/>
      <c r="URH431" s="1420"/>
      <c r="URI431" s="1420"/>
      <c r="URJ431" s="1420"/>
      <c r="URK431" s="1420"/>
      <c r="URL431" s="1420"/>
      <c r="URM431" s="1420"/>
      <c r="URN431" s="1420"/>
      <c r="URO431" s="1420"/>
      <c r="URP431" s="1420"/>
      <c r="URQ431" s="1420"/>
      <c r="URR431" s="1420"/>
      <c r="URS431" s="1420"/>
      <c r="URT431" s="1420"/>
      <c r="URU431" s="1420"/>
      <c r="URV431" s="1420"/>
      <c r="URW431" s="1420"/>
      <c r="URX431" s="1420"/>
      <c r="URY431" s="1420"/>
      <c r="URZ431" s="1420"/>
      <c r="USA431" s="1420"/>
      <c r="USB431" s="1420"/>
      <c r="USC431" s="1420"/>
      <c r="USD431" s="1420"/>
      <c r="USE431" s="1420"/>
      <c r="USF431" s="1420"/>
      <c r="USG431" s="1420"/>
      <c r="USH431" s="1420"/>
      <c r="USI431" s="1420"/>
      <c r="USJ431" s="1420"/>
      <c r="USK431" s="1420"/>
      <c r="USL431" s="1420"/>
      <c r="USM431" s="1420"/>
      <c r="USN431" s="1420"/>
      <c r="USO431" s="1420"/>
      <c r="USP431" s="1420"/>
      <c r="USQ431" s="1420"/>
      <c r="USR431" s="1420"/>
      <c r="USS431" s="1420"/>
      <c r="UST431" s="1420"/>
      <c r="USU431" s="1420"/>
      <c r="USV431" s="1420"/>
      <c r="USW431" s="1420"/>
      <c r="USX431" s="1420"/>
      <c r="USY431" s="1420"/>
      <c r="USZ431" s="1420"/>
      <c r="UTA431" s="1420"/>
      <c r="UTB431" s="1420"/>
      <c r="UTC431" s="1420"/>
      <c r="UTD431" s="1420"/>
      <c r="UTE431" s="1420"/>
      <c r="UTF431" s="1420"/>
      <c r="UTG431" s="1420"/>
      <c r="UTH431" s="1420"/>
      <c r="UTI431" s="1420"/>
      <c r="UTJ431" s="1420"/>
      <c r="UTK431" s="1420"/>
      <c r="UTL431" s="1420"/>
      <c r="UTM431" s="1420"/>
      <c r="UTN431" s="1420"/>
      <c r="UTO431" s="1420"/>
      <c r="UTP431" s="1420"/>
      <c r="UTQ431" s="1420"/>
      <c r="UTR431" s="1420"/>
      <c r="UTS431" s="1420"/>
      <c r="UTT431" s="1420"/>
      <c r="UTU431" s="1420"/>
      <c r="UTV431" s="1420"/>
      <c r="UTW431" s="1420"/>
      <c r="UTX431" s="1420"/>
      <c r="UTY431" s="1420"/>
      <c r="UTZ431" s="1420"/>
      <c r="UUA431" s="1420"/>
      <c r="UUB431" s="1420"/>
      <c r="UUC431" s="1420"/>
      <c r="UUD431" s="1420"/>
      <c r="UUE431" s="1420"/>
      <c r="UUF431" s="1420"/>
      <c r="UUG431" s="1420"/>
      <c r="UUH431" s="1420"/>
      <c r="UUI431" s="1420"/>
      <c r="UUJ431" s="1420"/>
      <c r="UUK431" s="1420"/>
      <c r="UUL431" s="1420"/>
      <c r="UUM431" s="1420"/>
      <c r="UUN431" s="1420"/>
      <c r="UUO431" s="1420"/>
      <c r="UUP431" s="1420"/>
      <c r="UUQ431" s="1420"/>
      <c r="UUR431" s="1420"/>
      <c r="UUS431" s="1420"/>
      <c r="UUT431" s="1420"/>
      <c r="UUU431" s="1420"/>
      <c r="UUV431" s="1420"/>
      <c r="UUW431" s="1420"/>
      <c r="UUX431" s="1420"/>
      <c r="UUY431" s="1420"/>
      <c r="UUZ431" s="1420"/>
      <c r="UVA431" s="1420"/>
      <c r="UVB431" s="1420"/>
      <c r="UVC431" s="1420"/>
      <c r="UVD431" s="1420"/>
      <c r="UVE431" s="1420"/>
      <c r="UVF431" s="1420"/>
      <c r="UVG431" s="1420"/>
      <c r="UVH431" s="1420"/>
      <c r="UVI431" s="1420"/>
      <c r="UVJ431" s="1420"/>
      <c r="UVK431" s="1420"/>
      <c r="UVL431" s="1420"/>
      <c r="UVM431" s="1420"/>
      <c r="UVN431" s="1420"/>
      <c r="UVO431" s="1420"/>
      <c r="UVP431" s="1420"/>
      <c r="UVQ431" s="1420"/>
      <c r="UVR431" s="1420"/>
      <c r="UVS431" s="1420"/>
      <c r="UVT431" s="1420"/>
      <c r="UVU431" s="1420"/>
      <c r="UVV431" s="1420"/>
      <c r="UVW431" s="1420"/>
      <c r="UVX431" s="1420"/>
      <c r="UVY431" s="1420"/>
      <c r="UVZ431" s="1420"/>
      <c r="UWA431" s="1420"/>
      <c r="UWB431" s="1420"/>
      <c r="UWC431" s="1420"/>
      <c r="UWD431" s="1420"/>
      <c r="UWE431" s="1420"/>
      <c r="UWF431" s="1420"/>
      <c r="UWG431" s="1420"/>
      <c r="UWH431" s="1420"/>
      <c r="UWI431" s="1420"/>
      <c r="UWJ431" s="1420"/>
      <c r="UWK431" s="1420"/>
      <c r="UWL431" s="1420"/>
      <c r="UWM431" s="1420"/>
      <c r="UWN431" s="1420"/>
      <c r="UWO431" s="1420"/>
      <c r="UWP431" s="1420"/>
      <c r="UWQ431" s="1420"/>
      <c r="UWR431" s="1420"/>
      <c r="UWS431" s="1420"/>
      <c r="UWT431" s="1420"/>
      <c r="UWU431" s="1420"/>
      <c r="UWV431" s="1420"/>
      <c r="UWW431" s="1420"/>
      <c r="UWX431" s="1420"/>
      <c r="UWY431" s="1420"/>
      <c r="UWZ431" s="1420"/>
      <c r="UXA431" s="1420"/>
      <c r="UXB431" s="1420"/>
      <c r="UXC431" s="1420"/>
      <c r="UXD431" s="1420"/>
      <c r="UXE431" s="1420"/>
      <c r="UXF431" s="1420"/>
      <c r="UXG431" s="1420"/>
      <c r="UXH431" s="1420"/>
      <c r="UXI431" s="1420"/>
      <c r="UXJ431" s="1420"/>
      <c r="UXK431" s="1420"/>
      <c r="UXL431" s="1420"/>
      <c r="UXM431" s="1420"/>
      <c r="UXN431" s="1420"/>
      <c r="UXO431" s="1420"/>
      <c r="UXP431" s="1420"/>
      <c r="UXQ431" s="1420"/>
      <c r="UXR431" s="1420"/>
      <c r="UXS431" s="1420"/>
      <c r="UXT431" s="1420"/>
      <c r="UXU431" s="1420"/>
      <c r="UXV431" s="1420"/>
      <c r="UXW431" s="1420"/>
      <c r="UXX431" s="1420"/>
      <c r="UXY431" s="1420"/>
      <c r="UXZ431" s="1420"/>
      <c r="UYA431" s="1420"/>
      <c r="UYB431" s="1420"/>
      <c r="UYC431" s="1420"/>
      <c r="UYD431" s="1420"/>
      <c r="UYE431" s="1420"/>
      <c r="UYF431" s="1420"/>
      <c r="UYG431" s="1420"/>
      <c r="UYH431" s="1420"/>
      <c r="UYI431" s="1420"/>
      <c r="UYJ431" s="1420"/>
      <c r="UYK431" s="1420"/>
      <c r="UYL431" s="1420"/>
      <c r="UYM431" s="1420"/>
      <c r="UYN431" s="1420"/>
      <c r="UYO431" s="1420"/>
      <c r="UYP431" s="1420"/>
      <c r="UYQ431" s="1420"/>
      <c r="UYR431" s="1420"/>
      <c r="UYS431" s="1420"/>
      <c r="UYT431" s="1420"/>
      <c r="UYU431" s="1420"/>
      <c r="UYV431" s="1420"/>
      <c r="UYW431" s="1420"/>
      <c r="UYX431" s="1420"/>
      <c r="UYY431" s="1420"/>
      <c r="UYZ431" s="1420"/>
      <c r="UZA431" s="1420"/>
      <c r="UZB431" s="1420"/>
      <c r="UZC431" s="1420"/>
      <c r="UZD431" s="1420"/>
      <c r="UZE431" s="1420"/>
      <c r="UZF431" s="1420"/>
      <c r="UZG431" s="1420"/>
      <c r="UZH431" s="1420"/>
      <c r="UZI431" s="1420"/>
      <c r="UZJ431" s="1420"/>
      <c r="UZK431" s="1420"/>
      <c r="UZL431" s="1420"/>
      <c r="UZM431" s="1420"/>
      <c r="UZN431" s="1420"/>
      <c r="UZO431" s="1420"/>
      <c r="UZP431" s="1420"/>
      <c r="UZQ431" s="1420"/>
      <c r="UZR431" s="1420"/>
      <c r="UZS431" s="1420"/>
      <c r="UZT431" s="1420"/>
      <c r="UZU431" s="1420"/>
      <c r="UZV431" s="1420"/>
      <c r="UZW431" s="1420"/>
      <c r="UZX431" s="1420"/>
      <c r="UZY431" s="1420"/>
      <c r="UZZ431" s="1420"/>
      <c r="VAA431" s="1420"/>
      <c r="VAB431" s="1420"/>
      <c r="VAC431" s="1420"/>
      <c r="VAD431" s="1420"/>
      <c r="VAE431" s="1420"/>
      <c r="VAF431" s="1420"/>
      <c r="VAG431" s="1420"/>
      <c r="VAH431" s="1420"/>
      <c r="VAI431" s="1420"/>
      <c r="VAJ431" s="1420"/>
      <c r="VAK431" s="1420"/>
      <c r="VAL431" s="1420"/>
      <c r="VAM431" s="1420"/>
      <c r="VAN431" s="1420"/>
      <c r="VAO431" s="1420"/>
      <c r="VAP431" s="1420"/>
      <c r="VAQ431" s="1420"/>
      <c r="VAR431" s="1420"/>
      <c r="VAS431" s="1420"/>
      <c r="VAT431" s="1420"/>
      <c r="VAU431" s="1420"/>
      <c r="VAV431" s="1420"/>
      <c r="VAW431" s="1420"/>
      <c r="VAX431" s="1420"/>
      <c r="VAY431" s="1420"/>
      <c r="VAZ431" s="1420"/>
      <c r="VBA431" s="1420"/>
      <c r="VBB431" s="1420"/>
      <c r="VBC431" s="1420"/>
      <c r="VBD431" s="1420"/>
      <c r="VBE431" s="1420"/>
      <c r="VBF431" s="1420"/>
      <c r="VBG431" s="1420"/>
      <c r="VBH431" s="1420"/>
      <c r="VBI431" s="1420"/>
      <c r="VBJ431" s="1420"/>
      <c r="VBK431" s="1420"/>
      <c r="VBL431" s="1420"/>
      <c r="VBM431" s="1420"/>
      <c r="VBN431" s="1420"/>
      <c r="VBO431" s="1420"/>
      <c r="VBP431" s="1420"/>
      <c r="VBQ431" s="1420"/>
      <c r="VBR431" s="1420"/>
      <c r="VBS431" s="1420"/>
      <c r="VBT431" s="1420"/>
      <c r="VBU431" s="1420"/>
      <c r="VBV431" s="1420"/>
      <c r="VBW431" s="1420"/>
      <c r="VBX431" s="1420"/>
      <c r="VBY431" s="1420"/>
      <c r="VBZ431" s="1420"/>
      <c r="VCA431" s="1420"/>
      <c r="VCB431" s="1420"/>
      <c r="VCC431" s="1420"/>
      <c r="VCD431" s="1420"/>
      <c r="VCE431" s="1420"/>
      <c r="VCF431" s="1420"/>
      <c r="VCG431" s="1420"/>
      <c r="VCH431" s="1420"/>
      <c r="VCI431" s="1420"/>
      <c r="VCJ431" s="1420"/>
      <c r="VCK431" s="1420"/>
      <c r="VCL431" s="1420"/>
      <c r="VCM431" s="1420"/>
      <c r="VCN431" s="1420"/>
      <c r="VCO431" s="1420"/>
      <c r="VCP431" s="1420"/>
      <c r="VCQ431" s="1420"/>
      <c r="VCR431" s="1420"/>
      <c r="VCS431" s="1420"/>
      <c r="VCT431" s="1420"/>
      <c r="VCU431" s="1420"/>
      <c r="VCV431" s="1420"/>
      <c r="VCW431" s="1420"/>
      <c r="VCX431" s="1420"/>
      <c r="VCY431" s="1420"/>
      <c r="VCZ431" s="1420"/>
      <c r="VDA431" s="1420"/>
      <c r="VDB431" s="1420"/>
      <c r="VDC431" s="1420"/>
      <c r="VDD431" s="1420"/>
      <c r="VDE431" s="1420"/>
      <c r="VDF431" s="1420"/>
      <c r="VDG431" s="1420"/>
      <c r="VDH431" s="1420"/>
      <c r="VDI431" s="1420"/>
      <c r="VDJ431" s="1420"/>
      <c r="VDK431" s="1420"/>
      <c r="VDL431" s="1420"/>
      <c r="VDM431" s="1420"/>
      <c r="VDN431" s="1420"/>
      <c r="VDO431" s="1420"/>
      <c r="VDP431" s="1420"/>
      <c r="VDQ431" s="1420"/>
      <c r="VDR431" s="1420"/>
      <c r="VDS431" s="1420"/>
      <c r="VDT431" s="1420"/>
      <c r="VDU431" s="1420"/>
      <c r="VDV431" s="1420"/>
      <c r="VDW431" s="1420"/>
      <c r="VDX431" s="1420"/>
      <c r="VDY431" s="1420"/>
      <c r="VDZ431" s="1420"/>
      <c r="VEA431" s="1420"/>
      <c r="VEB431" s="1420"/>
      <c r="VEC431" s="1420"/>
      <c r="VED431" s="1420"/>
      <c r="VEE431" s="1420"/>
      <c r="VEF431" s="1420"/>
      <c r="VEG431" s="1420"/>
      <c r="VEH431" s="1420"/>
      <c r="VEI431" s="1420"/>
      <c r="VEJ431" s="1420"/>
      <c r="VEK431" s="1420"/>
      <c r="VEL431" s="1420"/>
      <c r="VEM431" s="1420"/>
      <c r="VEN431" s="1420"/>
      <c r="VEO431" s="1420"/>
      <c r="VEP431" s="1420"/>
      <c r="VEQ431" s="1420"/>
      <c r="VER431" s="1420"/>
      <c r="VES431" s="1420"/>
      <c r="VET431" s="1420"/>
      <c r="VEU431" s="1420"/>
      <c r="VEV431" s="1420"/>
      <c r="VEW431" s="1420"/>
      <c r="VEX431" s="1420"/>
      <c r="VEY431" s="1420"/>
      <c r="VEZ431" s="1420"/>
      <c r="VFA431" s="1420"/>
      <c r="VFB431" s="1420"/>
      <c r="VFC431" s="1420"/>
      <c r="VFD431" s="1420"/>
      <c r="VFE431" s="1420"/>
      <c r="VFF431" s="1420"/>
      <c r="VFG431" s="1420"/>
      <c r="VFH431" s="1420"/>
      <c r="VFI431" s="1420"/>
      <c r="VFJ431" s="1420"/>
      <c r="VFK431" s="1420"/>
      <c r="VFL431" s="1420"/>
      <c r="VFM431" s="1420"/>
      <c r="VFN431" s="1420"/>
      <c r="VFO431" s="1420"/>
      <c r="VFP431" s="1420"/>
      <c r="VFQ431" s="1420"/>
      <c r="VFR431" s="1420"/>
      <c r="VFS431" s="1420"/>
      <c r="VFT431" s="1420"/>
      <c r="VFU431" s="1420"/>
      <c r="VFV431" s="1420"/>
      <c r="VFW431" s="1420"/>
      <c r="VFX431" s="1420"/>
      <c r="VFY431" s="1420"/>
      <c r="VFZ431" s="1420"/>
      <c r="VGA431" s="1420"/>
      <c r="VGB431" s="1420"/>
      <c r="VGC431" s="1420"/>
      <c r="VGD431" s="1420"/>
      <c r="VGE431" s="1420"/>
      <c r="VGF431" s="1420"/>
      <c r="VGG431" s="1420"/>
      <c r="VGH431" s="1420"/>
      <c r="VGI431" s="1420"/>
      <c r="VGJ431" s="1420"/>
      <c r="VGK431" s="1420"/>
      <c r="VGL431" s="1420"/>
      <c r="VGM431" s="1420"/>
      <c r="VGN431" s="1420"/>
      <c r="VGO431" s="1420"/>
      <c r="VGP431" s="1420"/>
      <c r="VGQ431" s="1420"/>
      <c r="VGR431" s="1420"/>
      <c r="VGS431" s="1420"/>
      <c r="VGT431" s="1420"/>
      <c r="VGU431" s="1420"/>
      <c r="VGV431" s="1420"/>
      <c r="VGW431" s="1420"/>
      <c r="VGX431" s="1420"/>
      <c r="VGY431" s="1420"/>
      <c r="VGZ431" s="1420"/>
      <c r="VHA431" s="1420"/>
      <c r="VHB431" s="1420"/>
      <c r="VHC431" s="1420"/>
      <c r="VHD431" s="1420"/>
      <c r="VHE431" s="1420"/>
      <c r="VHF431" s="1420"/>
      <c r="VHG431" s="1420"/>
      <c r="VHH431" s="1420"/>
      <c r="VHI431" s="1420"/>
      <c r="VHJ431" s="1420"/>
      <c r="VHK431" s="1420"/>
      <c r="VHL431" s="1420"/>
      <c r="VHM431" s="1420"/>
      <c r="VHN431" s="1420"/>
      <c r="VHO431" s="1420"/>
      <c r="VHP431" s="1420"/>
      <c r="VHQ431" s="1420"/>
      <c r="VHR431" s="1420"/>
      <c r="VHS431" s="1420"/>
      <c r="VHT431" s="1420"/>
      <c r="VHU431" s="1420"/>
      <c r="VHV431" s="1420"/>
      <c r="VHW431" s="1420"/>
      <c r="VHX431" s="1420"/>
      <c r="VHY431" s="1420"/>
      <c r="VHZ431" s="1420"/>
      <c r="VIA431" s="1420"/>
      <c r="VIB431" s="1420"/>
      <c r="VIC431" s="1420"/>
      <c r="VID431" s="1420"/>
      <c r="VIE431" s="1420"/>
      <c r="VIF431" s="1420"/>
      <c r="VIG431" s="1420"/>
      <c r="VIH431" s="1420"/>
      <c r="VII431" s="1420"/>
      <c r="VIJ431" s="1420"/>
      <c r="VIK431" s="1420"/>
      <c r="VIL431" s="1420"/>
      <c r="VIM431" s="1420"/>
      <c r="VIN431" s="1420"/>
      <c r="VIO431" s="1420"/>
      <c r="VIP431" s="1420"/>
      <c r="VIQ431" s="1420"/>
      <c r="VIR431" s="1420"/>
      <c r="VIS431" s="1420"/>
      <c r="VIT431" s="1420"/>
      <c r="VIU431" s="1420"/>
      <c r="VIV431" s="1420"/>
      <c r="VIW431" s="1420"/>
      <c r="VIX431" s="1420"/>
      <c r="VIY431" s="1420"/>
      <c r="VIZ431" s="1420"/>
      <c r="VJA431" s="1420"/>
      <c r="VJB431" s="1420"/>
      <c r="VJC431" s="1420"/>
      <c r="VJD431" s="1420"/>
      <c r="VJE431" s="1420"/>
      <c r="VJF431" s="1420"/>
      <c r="VJG431" s="1420"/>
      <c r="VJH431" s="1420"/>
      <c r="VJI431" s="1420"/>
      <c r="VJJ431" s="1420"/>
      <c r="VJK431" s="1420"/>
      <c r="VJL431" s="1420"/>
      <c r="VJM431" s="1420"/>
      <c r="VJN431" s="1420"/>
      <c r="VJO431" s="1420"/>
      <c r="VJP431" s="1420"/>
      <c r="VJQ431" s="1420"/>
      <c r="VJR431" s="1420"/>
      <c r="VJS431" s="1420"/>
      <c r="VJT431" s="1420"/>
      <c r="VJU431" s="1420"/>
      <c r="VJV431" s="1420"/>
      <c r="VJW431" s="1420"/>
      <c r="VJX431" s="1420"/>
      <c r="VJY431" s="1420"/>
      <c r="VJZ431" s="1420"/>
      <c r="VKA431" s="1420"/>
      <c r="VKB431" s="1420"/>
      <c r="VKC431" s="1420"/>
      <c r="VKD431" s="1420"/>
      <c r="VKE431" s="1420"/>
      <c r="VKF431" s="1420"/>
      <c r="VKG431" s="1420"/>
      <c r="VKH431" s="1420"/>
      <c r="VKI431" s="1420"/>
      <c r="VKJ431" s="1420"/>
      <c r="VKK431" s="1420"/>
      <c r="VKL431" s="1420"/>
      <c r="VKM431" s="1420"/>
      <c r="VKN431" s="1420"/>
      <c r="VKO431" s="1420"/>
      <c r="VKP431" s="1420"/>
      <c r="VKQ431" s="1420"/>
      <c r="VKR431" s="1420"/>
      <c r="VKS431" s="1420"/>
      <c r="VKT431" s="1420"/>
      <c r="VKU431" s="1420"/>
      <c r="VKV431" s="1420"/>
      <c r="VKW431" s="1420"/>
      <c r="VKX431" s="1420"/>
      <c r="VKY431" s="1420"/>
      <c r="VKZ431" s="1420"/>
      <c r="VLA431" s="1420"/>
      <c r="VLB431" s="1420"/>
      <c r="VLC431" s="1420"/>
      <c r="VLD431" s="1420"/>
      <c r="VLE431" s="1420"/>
      <c r="VLF431" s="1420"/>
      <c r="VLG431" s="1420"/>
      <c r="VLH431" s="1420"/>
      <c r="VLI431" s="1420"/>
      <c r="VLJ431" s="1420"/>
      <c r="VLK431" s="1420"/>
      <c r="VLL431" s="1420"/>
      <c r="VLM431" s="1420"/>
      <c r="VLN431" s="1420"/>
      <c r="VLO431" s="1420"/>
      <c r="VLP431" s="1420"/>
      <c r="VLQ431" s="1420"/>
      <c r="VLR431" s="1420"/>
      <c r="VLS431" s="1420"/>
      <c r="VLT431" s="1420"/>
      <c r="VLU431" s="1420"/>
      <c r="VLV431" s="1420"/>
      <c r="VLW431" s="1420"/>
      <c r="VLX431" s="1420"/>
      <c r="VLY431" s="1420"/>
      <c r="VLZ431" s="1420"/>
      <c r="VMA431" s="1420"/>
      <c r="VMB431" s="1420"/>
      <c r="VMC431" s="1420"/>
      <c r="VMD431" s="1420"/>
      <c r="VME431" s="1420"/>
      <c r="VMF431" s="1420"/>
      <c r="VMG431" s="1420"/>
      <c r="VMH431" s="1420"/>
      <c r="VMI431" s="1420"/>
      <c r="VMJ431" s="1420"/>
      <c r="VMK431" s="1420"/>
      <c r="VML431" s="1420"/>
      <c r="VMM431" s="1420"/>
      <c r="VMN431" s="1420"/>
      <c r="VMO431" s="1420"/>
      <c r="VMP431" s="1420"/>
      <c r="VMQ431" s="1420"/>
      <c r="VMR431" s="1420"/>
      <c r="VMS431" s="1420"/>
      <c r="VMT431" s="1420"/>
      <c r="VMU431" s="1420"/>
      <c r="VMV431" s="1420"/>
      <c r="VMW431" s="1420"/>
      <c r="VMX431" s="1420"/>
      <c r="VMY431" s="1420"/>
      <c r="VMZ431" s="1420"/>
      <c r="VNA431" s="1420"/>
      <c r="VNB431" s="1420"/>
      <c r="VNC431" s="1420"/>
      <c r="VND431" s="1420"/>
      <c r="VNE431" s="1420"/>
      <c r="VNF431" s="1420"/>
      <c r="VNG431" s="1420"/>
      <c r="VNH431" s="1420"/>
      <c r="VNI431" s="1420"/>
      <c r="VNJ431" s="1420"/>
      <c r="VNK431" s="1420"/>
      <c r="VNL431" s="1420"/>
      <c r="VNM431" s="1420"/>
      <c r="VNN431" s="1420"/>
      <c r="VNO431" s="1420"/>
      <c r="VNP431" s="1420"/>
      <c r="VNQ431" s="1420"/>
      <c r="VNR431" s="1420"/>
      <c r="VNS431" s="1420"/>
      <c r="VNT431" s="1420"/>
      <c r="VNU431" s="1420"/>
      <c r="VNV431" s="1420"/>
      <c r="VNW431" s="1420"/>
      <c r="VNX431" s="1420"/>
      <c r="VNY431" s="1420"/>
      <c r="VNZ431" s="1420"/>
      <c r="VOA431" s="1420"/>
      <c r="VOB431" s="1420"/>
      <c r="VOC431" s="1420"/>
      <c r="VOD431" s="1420"/>
      <c r="VOE431" s="1420"/>
      <c r="VOF431" s="1420"/>
      <c r="VOG431" s="1420"/>
      <c r="VOH431" s="1420"/>
      <c r="VOI431" s="1420"/>
      <c r="VOJ431" s="1420"/>
      <c r="VOK431" s="1420"/>
      <c r="VOL431" s="1420"/>
      <c r="VOM431" s="1420"/>
      <c r="VON431" s="1420"/>
      <c r="VOO431" s="1420"/>
      <c r="VOP431" s="1420"/>
      <c r="VOQ431" s="1420"/>
      <c r="VOR431" s="1420"/>
      <c r="VOS431" s="1420"/>
      <c r="VOT431" s="1420"/>
      <c r="VOU431" s="1420"/>
      <c r="VOV431" s="1420"/>
      <c r="VOW431" s="1420"/>
      <c r="VOX431" s="1420"/>
      <c r="VOY431" s="1420"/>
      <c r="VOZ431" s="1420"/>
      <c r="VPA431" s="1420"/>
      <c r="VPB431" s="1420"/>
      <c r="VPC431" s="1420"/>
      <c r="VPD431" s="1420"/>
      <c r="VPE431" s="1420"/>
      <c r="VPF431" s="1420"/>
      <c r="VPG431" s="1420"/>
      <c r="VPH431" s="1420"/>
      <c r="VPI431" s="1420"/>
      <c r="VPJ431" s="1420"/>
      <c r="VPK431" s="1420"/>
      <c r="VPL431" s="1420"/>
      <c r="VPM431" s="1420"/>
      <c r="VPN431" s="1420"/>
      <c r="VPO431" s="1420"/>
      <c r="VPP431" s="1420"/>
      <c r="VPQ431" s="1420"/>
      <c r="VPR431" s="1420"/>
      <c r="VPS431" s="1420"/>
      <c r="VPT431" s="1420"/>
      <c r="VPU431" s="1420"/>
      <c r="VPV431" s="1420"/>
      <c r="VPW431" s="1420"/>
      <c r="VPX431" s="1420"/>
      <c r="VPY431" s="1420"/>
      <c r="VPZ431" s="1420"/>
      <c r="VQA431" s="1420"/>
      <c r="VQB431" s="1420"/>
      <c r="VQC431" s="1420"/>
      <c r="VQD431" s="1420"/>
      <c r="VQE431" s="1420"/>
      <c r="VQF431" s="1420"/>
      <c r="VQG431" s="1420"/>
      <c r="VQH431" s="1420"/>
      <c r="VQI431" s="1420"/>
      <c r="VQJ431" s="1420"/>
      <c r="VQK431" s="1420"/>
      <c r="VQL431" s="1420"/>
      <c r="VQM431" s="1420"/>
      <c r="VQN431" s="1420"/>
      <c r="VQO431" s="1420"/>
      <c r="VQP431" s="1420"/>
      <c r="VQQ431" s="1420"/>
      <c r="VQR431" s="1420"/>
      <c r="VQS431" s="1420"/>
      <c r="VQT431" s="1420"/>
      <c r="VQU431" s="1420"/>
      <c r="VQV431" s="1420"/>
      <c r="VQW431" s="1420"/>
      <c r="VQX431" s="1420"/>
      <c r="VQY431" s="1420"/>
      <c r="VQZ431" s="1420"/>
      <c r="VRA431" s="1420"/>
      <c r="VRB431" s="1420"/>
      <c r="VRC431" s="1420"/>
      <c r="VRD431" s="1420"/>
      <c r="VRE431" s="1420"/>
      <c r="VRF431" s="1420"/>
      <c r="VRG431" s="1420"/>
      <c r="VRH431" s="1420"/>
      <c r="VRI431" s="1420"/>
      <c r="VRJ431" s="1420"/>
      <c r="VRK431" s="1420"/>
      <c r="VRL431" s="1420"/>
      <c r="VRM431" s="1420"/>
      <c r="VRN431" s="1420"/>
      <c r="VRO431" s="1420"/>
      <c r="VRP431" s="1420"/>
      <c r="VRQ431" s="1420"/>
      <c r="VRR431" s="1420"/>
      <c r="VRS431" s="1420"/>
      <c r="VRT431" s="1420"/>
      <c r="VRU431" s="1420"/>
      <c r="VRV431" s="1420"/>
      <c r="VRW431" s="1420"/>
      <c r="VRX431" s="1420"/>
      <c r="VRY431" s="1420"/>
      <c r="VRZ431" s="1420"/>
      <c r="VSA431" s="1420"/>
      <c r="VSB431" s="1420"/>
      <c r="VSC431" s="1420"/>
      <c r="VSD431" s="1420"/>
      <c r="VSE431" s="1420"/>
      <c r="VSF431" s="1420"/>
      <c r="VSG431" s="1420"/>
      <c r="VSH431" s="1420"/>
      <c r="VSI431" s="1420"/>
      <c r="VSJ431" s="1420"/>
      <c r="VSK431" s="1420"/>
      <c r="VSL431" s="1420"/>
      <c r="VSM431" s="1420"/>
      <c r="VSN431" s="1420"/>
      <c r="VSO431" s="1420"/>
      <c r="VSP431" s="1420"/>
      <c r="VSQ431" s="1420"/>
      <c r="VSR431" s="1420"/>
      <c r="VSS431" s="1420"/>
      <c r="VST431" s="1420"/>
      <c r="VSU431" s="1420"/>
      <c r="VSV431" s="1420"/>
      <c r="VSW431" s="1420"/>
      <c r="VSX431" s="1420"/>
      <c r="VSY431" s="1420"/>
      <c r="VSZ431" s="1420"/>
      <c r="VTA431" s="1420"/>
      <c r="VTB431" s="1420"/>
      <c r="VTC431" s="1420"/>
      <c r="VTD431" s="1420"/>
      <c r="VTE431" s="1420"/>
      <c r="VTF431" s="1420"/>
      <c r="VTG431" s="1420"/>
      <c r="VTH431" s="1420"/>
      <c r="VTI431" s="1420"/>
      <c r="VTJ431" s="1420"/>
      <c r="VTK431" s="1420"/>
      <c r="VTL431" s="1420"/>
      <c r="VTM431" s="1420"/>
      <c r="VTN431" s="1420"/>
      <c r="VTO431" s="1420"/>
      <c r="VTP431" s="1420"/>
      <c r="VTQ431" s="1420"/>
      <c r="VTR431" s="1420"/>
      <c r="VTS431" s="1420"/>
      <c r="VTT431" s="1420"/>
      <c r="VTU431" s="1420"/>
      <c r="VTV431" s="1420"/>
      <c r="VTW431" s="1420"/>
      <c r="VTX431" s="1420"/>
      <c r="VTY431" s="1420"/>
      <c r="VTZ431" s="1420"/>
      <c r="VUA431" s="1420"/>
      <c r="VUB431" s="1420"/>
      <c r="VUC431" s="1420"/>
      <c r="VUD431" s="1420"/>
      <c r="VUE431" s="1420"/>
      <c r="VUF431" s="1420"/>
      <c r="VUG431" s="1420"/>
      <c r="VUH431" s="1420"/>
      <c r="VUI431" s="1420"/>
      <c r="VUJ431" s="1420"/>
      <c r="VUK431" s="1420"/>
      <c r="VUL431" s="1420"/>
      <c r="VUM431" s="1420"/>
      <c r="VUN431" s="1420"/>
      <c r="VUO431" s="1420"/>
      <c r="VUP431" s="1420"/>
      <c r="VUQ431" s="1420"/>
      <c r="VUR431" s="1420"/>
      <c r="VUS431" s="1420"/>
      <c r="VUT431" s="1420"/>
      <c r="VUU431" s="1420"/>
      <c r="VUV431" s="1420"/>
      <c r="VUW431" s="1420"/>
      <c r="VUX431" s="1420"/>
      <c r="VUY431" s="1420"/>
      <c r="VUZ431" s="1420"/>
      <c r="VVA431" s="1420"/>
      <c r="VVB431" s="1420"/>
      <c r="VVC431" s="1420"/>
      <c r="VVD431" s="1420"/>
      <c r="VVE431" s="1420"/>
      <c r="VVF431" s="1420"/>
      <c r="VVG431" s="1420"/>
      <c r="VVH431" s="1420"/>
      <c r="VVI431" s="1420"/>
      <c r="VVJ431" s="1420"/>
      <c r="VVK431" s="1420"/>
      <c r="VVL431" s="1420"/>
      <c r="VVM431" s="1420"/>
      <c r="VVN431" s="1420"/>
      <c r="VVO431" s="1420"/>
      <c r="VVP431" s="1420"/>
      <c r="VVQ431" s="1420"/>
      <c r="VVR431" s="1420"/>
      <c r="VVS431" s="1420"/>
      <c r="VVT431" s="1420"/>
      <c r="VVU431" s="1420"/>
      <c r="VVV431" s="1420"/>
      <c r="VVW431" s="1420"/>
      <c r="VVX431" s="1420"/>
      <c r="VVY431" s="1420"/>
      <c r="VVZ431" s="1420"/>
      <c r="VWA431" s="1420"/>
      <c r="VWB431" s="1420"/>
      <c r="VWC431" s="1420"/>
      <c r="VWD431" s="1420"/>
      <c r="VWE431" s="1420"/>
      <c r="VWF431" s="1420"/>
      <c r="VWG431" s="1420"/>
      <c r="VWH431" s="1420"/>
      <c r="VWI431" s="1420"/>
      <c r="VWJ431" s="1420"/>
      <c r="VWK431" s="1420"/>
      <c r="VWL431" s="1420"/>
      <c r="VWM431" s="1420"/>
      <c r="VWN431" s="1420"/>
      <c r="VWO431" s="1420"/>
      <c r="VWP431" s="1420"/>
      <c r="VWQ431" s="1420"/>
      <c r="VWR431" s="1420"/>
      <c r="VWS431" s="1420"/>
      <c r="VWT431" s="1420"/>
      <c r="VWU431" s="1420"/>
      <c r="VWV431" s="1420"/>
      <c r="VWW431" s="1420"/>
      <c r="VWX431" s="1420"/>
      <c r="VWY431" s="1420"/>
      <c r="VWZ431" s="1420"/>
      <c r="VXA431" s="1420"/>
      <c r="VXB431" s="1420"/>
      <c r="VXC431" s="1420"/>
      <c r="VXD431" s="1420"/>
      <c r="VXE431" s="1420"/>
      <c r="VXF431" s="1420"/>
      <c r="VXG431" s="1420"/>
      <c r="VXH431" s="1420"/>
      <c r="VXI431" s="1420"/>
      <c r="VXJ431" s="1420"/>
      <c r="VXK431" s="1420"/>
      <c r="VXL431" s="1420"/>
      <c r="VXM431" s="1420"/>
      <c r="VXN431" s="1420"/>
      <c r="VXO431" s="1420"/>
      <c r="VXP431" s="1420"/>
      <c r="VXQ431" s="1420"/>
      <c r="VXR431" s="1420"/>
      <c r="VXS431" s="1420"/>
      <c r="VXT431" s="1420"/>
      <c r="VXU431" s="1420"/>
      <c r="VXV431" s="1420"/>
      <c r="VXW431" s="1420"/>
      <c r="VXX431" s="1420"/>
      <c r="VXY431" s="1420"/>
      <c r="VXZ431" s="1420"/>
      <c r="VYA431" s="1420"/>
      <c r="VYB431" s="1420"/>
      <c r="VYC431" s="1420"/>
      <c r="VYD431" s="1420"/>
      <c r="VYE431" s="1420"/>
      <c r="VYF431" s="1420"/>
      <c r="VYG431" s="1420"/>
      <c r="VYH431" s="1420"/>
      <c r="VYI431" s="1420"/>
      <c r="VYJ431" s="1420"/>
      <c r="VYK431" s="1420"/>
      <c r="VYL431" s="1420"/>
      <c r="VYM431" s="1420"/>
      <c r="VYN431" s="1420"/>
      <c r="VYO431" s="1420"/>
      <c r="VYP431" s="1420"/>
      <c r="VYQ431" s="1420"/>
      <c r="VYR431" s="1420"/>
      <c r="VYS431" s="1420"/>
      <c r="VYT431" s="1420"/>
      <c r="VYU431" s="1420"/>
      <c r="VYV431" s="1420"/>
      <c r="VYW431" s="1420"/>
      <c r="VYX431" s="1420"/>
      <c r="VYY431" s="1420"/>
      <c r="VYZ431" s="1420"/>
      <c r="VZA431" s="1420"/>
      <c r="VZB431" s="1420"/>
      <c r="VZC431" s="1420"/>
      <c r="VZD431" s="1420"/>
      <c r="VZE431" s="1420"/>
      <c r="VZF431" s="1420"/>
      <c r="VZG431" s="1420"/>
      <c r="VZH431" s="1420"/>
      <c r="VZI431" s="1420"/>
      <c r="VZJ431" s="1420"/>
      <c r="VZK431" s="1420"/>
      <c r="VZL431" s="1420"/>
      <c r="VZM431" s="1420"/>
      <c r="VZN431" s="1420"/>
      <c r="VZO431" s="1420"/>
      <c r="VZP431" s="1420"/>
      <c r="VZQ431" s="1420"/>
      <c r="VZR431" s="1420"/>
      <c r="VZS431" s="1420"/>
      <c r="VZT431" s="1420"/>
      <c r="VZU431" s="1420"/>
      <c r="VZV431" s="1420"/>
      <c r="VZW431" s="1420"/>
      <c r="VZX431" s="1420"/>
      <c r="VZY431" s="1420"/>
      <c r="VZZ431" s="1420"/>
      <c r="WAA431" s="1420"/>
      <c r="WAB431" s="1420"/>
      <c r="WAC431" s="1420"/>
      <c r="WAD431" s="1420"/>
      <c r="WAE431" s="1420"/>
      <c r="WAF431" s="1420"/>
      <c r="WAG431" s="1420"/>
      <c r="WAH431" s="1420"/>
      <c r="WAI431" s="1420"/>
      <c r="WAJ431" s="1420"/>
      <c r="WAK431" s="1420"/>
      <c r="WAL431" s="1420"/>
      <c r="WAM431" s="1420"/>
      <c r="WAN431" s="1420"/>
      <c r="WAO431" s="1420"/>
      <c r="WAP431" s="1420"/>
      <c r="WAQ431" s="1420"/>
      <c r="WAR431" s="1420"/>
      <c r="WAS431" s="1420"/>
      <c r="WAT431" s="1420"/>
      <c r="WAU431" s="1420"/>
      <c r="WAV431" s="1420"/>
      <c r="WAW431" s="1420"/>
      <c r="WAX431" s="1420"/>
      <c r="WAY431" s="1420"/>
      <c r="WAZ431" s="1420"/>
      <c r="WBA431" s="1420"/>
      <c r="WBB431" s="1420"/>
      <c r="WBC431" s="1420"/>
      <c r="WBD431" s="1420"/>
      <c r="WBE431" s="1420"/>
      <c r="WBF431" s="1420"/>
      <c r="WBG431" s="1420"/>
      <c r="WBH431" s="1420"/>
      <c r="WBI431" s="1420"/>
      <c r="WBJ431" s="1420"/>
      <c r="WBK431" s="1420"/>
      <c r="WBL431" s="1420"/>
      <c r="WBM431" s="1420"/>
      <c r="WBN431" s="1420"/>
      <c r="WBO431" s="1420"/>
      <c r="WBP431" s="1420"/>
      <c r="WBQ431" s="1420"/>
      <c r="WBR431" s="1420"/>
      <c r="WBS431" s="1420"/>
      <c r="WBT431" s="1420"/>
      <c r="WBU431" s="1420"/>
      <c r="WBV431" s="1420"/>
      <c r="WBW431" s="1420"/>
      <c r="WBX431" s="1420"/>
      <c r="WBY431" s="1420"/>
      <c r="WBZ431" s="1420"/>
      <c r="WCA431" s="1420"/>
      <c r="WCB431" s="1420"/>
      <c r="WCC431" s="1420"/>
      <c r="WCD431" s="1420"/>
      <c r="WCE431" s="1420"/>
      <c r="WCF431" s="1420"/>
      <c r="WCG431" s="1420"/>
      <c r="WCH431" s="1420"/>
      <c r="WCI431" s="1420"/>
      <c r="WCJ431" s="1420"/>
      <c r="WCK431" s="1420"/>
      <c r="WCL431" s="1420"/>
      <c r="WCM431" s="1420"/>
      <c r="WCN431" s="1420"/>
      <c r="WCO431" s="1420"/>
      <c r="WCP431" s="1420"/>
      <c r="WCQ431" s="1420"/>
      <c r="WCR431" s="1420"/>
      <c r="WCS431" s="1420"/>
      <c r="WCT431" s="1420"/>
      <c r="WCU431" s="1420"/>
      <c r="WCV431" s="1420"/>
      <c r="WCW431" s="1420"/>
      <c r="WCX431" s="1420"/>
      <c r="WCY431" s="1420"/>
      <c r="WCZ431" s="1420"/>
      <c r="WDA431" s="1420"/>
      <c r="WDB431" s="1420"/>
      <c r="WDC431" s="1420"/>
      <c r="WDD431" s="1420"/>
      <c r="WDE431" s="1420"/>
      <c r="WDF431" s="1420"/>
      <c r="WDG431" s="1420"/>
      <c r="WDH431" s="1420"/>
      <c r="WDI431" s="1420"/>
      <c r="WDJ431" s="1420"/>
      <c r="WDK431" s="1420"/>
      <c r="WDL431" s="1420"/>
      <c r="WDM431" s="1420"/>
      <c r="WDN431" s="1420"/>
      <c r="WDO431" s="1420"/>
      <c r="WDP431" s="1420"/>
      <c r="WDQ431" s="1420"/>
      <c r="WDR431" s="1420"/>
      <c r="WDS431" s="1420"/>
      <c r="WDT431" s="1420"/>
      <c r="WDU431" s="1420"/>
      <c r="WDV431" s="1420"/>
      <c r="WDW431" s="1420"/>
      <c r="WDX431" s="1420"/>
      <c r="WDY431" s="1420"/>
      <c r="WDZ431" s="1420"/>
      <c r="WEA431" s="1420"/>
      <c r="WEB431" s="1420"/>
      <c r="WEC431" s="1420"/>
      <c r="WED431" s="1420"/>
      <c r="WEE431" s="1420"/>
      <c r="WEF431" s="1420"/>
      <c r="WEG431" s="1420"/>
      <c r="WEH431" s="1420"/>
      <c r="WEI431" s="1420"/>
      <c r="WEJ431" s="1420"/>
      <c r="WEK431" s="1420"/>
      <c r="WEL431" s="1420"/>
      <c r="WEM431" s="1420"/>
      <c r="WEN431" s="1420"/>
      <c r="WEO431" s="1420"/>
      <c r="WEP431" s="1420"/>
      <c r="WEQ431" s="1420"/>
      <c r="WER431" s="1420"/>
      <c r="WES431" s="1420"/>
      <c r="WET431" s="1420"/>
      <c r="WEU431" s="1420"/>
      <c r="WEV431" s="1420"/>
      <c r="WEW431" s="1420"/>
      <c r="WEX431" s="1420"/>
      <c r="WEY431" s="1420"/>
      <c r="WEZ431" s="1420"/>
      <c r="WFA431" s="1420"/>
      <c r="WFB431" s="1420"/>
      <c r="WFC431" s="1420"/>
      <c r="WFD431" s="1420"/>
      <c r="WFE431" s="1420"/>
      <c r="WFF431" s="1420"/>
      <c r="WFG431" s="1420"/>
      <c r="WFH431" s="1420"/>
      <c r="WFI431" s="1420"/>
      <c r="WFJ431" s="1420"/>
      <c r="WFK431" s="1420"/>
      <c r="WFL431" s="1420"/>
      <c r="WFM431" s="1420"/>
      <c r="WFN431" s="1420"/>
      <c r="WFO431" s="1420"/>
      <c r="WFP431" s="1420"/>
      <c r="WFQ431" s="1420"/>
      <c r="WFR431" s="1420"/>
      <c r="WFS431" s="1420"/>
      <c r="WFT431" s="1420"/>
      <c r="WFU431" s="1420"/>
      <c r="WFV431" s="1420"/>
      <c r="WFW431" s="1420"/>
      <c r="WFX431" s="1420"/>
      <c r="WFY431" s="1420"/>
      <c r="WFZ431" s="1420"/>
      <c r="WGA431" s="1420"/>
      <c r="WGB431" s="1420"/>
      <c r="WGC431" s="1420"/>
      <c r="WGD431" s="1420"/>
      <c r="WGE431" s="1420"/>
      <c r="WGF431" s="1420"/>
      <c r="WGG431" s="1420"/>
      <c r="WGH431" s="1420"/>
      <c r="WGI431" s="1420"/>
      <c r="WGJ431" s="1420"/>
      <c r="WGK431" s="1420"/>
      <c r="WGL431" s="1420"/>
      <c r="WGM431" s="1420"/>
      <c r="WGN431" s="1420"/>
      <c r="WGO431" s="1420"/>
      <c r="WGP431" s="1420"/>
      <c r="WGQ431" s="1420"/>
      <c r="WGR431" s="1420"/>
      <c r="WGS431" s="1420"/>
      <c r="WGT431" s="1420"/>
      <c r="WGU431" s="1420"/>
      <c r="WGV431" s="1420"/>
      <c r="WGW431" s="1420"/>
      <c r="WGX431" s="1420"/>
      <c r="WGY431" s="1420"/>
      <c r="WGZ431" s="1420"/>
      <c r="WHA431" s="1420"/>
      <c r="WHB431" s="1420"/>
      <c r="WHC431" s="1420"/>
      <c r="WHD431" s="1420"/>
      <c r="WHE431" s="1420"/>
      <c r="WHF431" s="1420"/>
      <c r="WHG431" s="1420"/>
      <c r="WHH431" s="1420"/>
      <c r="WHI431" s="1420"/>
      <c r="WHJ431" s="1420"/>
      <c r="WHK431" s="1420"/>
      <c r="WHL431" s="1420"/>
      <c r="WHM431" s="1420"/>
      <c r="WHN431" s="1420"/>
      <c r="WHO431" s="1420"/>
      <c r="WHP431" s="1420"/>
      <c r="WHQ431" s="1420"/>
      <c r="WHR431" s="1420"/>
      <c r="WHS431" s="1420"/>
      <c r="WHT431" s="1420"/>
      <c r="WHU431" s="1420"/>
      <c r="WHV431" s="1420"/>
      <c r="WHW431" s="1420"/>
      <c r="WHX431" s="1420"/>
      <c r="WHY431" s="1420"/>
      <c r="WHZ431" s="1420"/>
      <c r="WIA431" s="1420"/>
      <c r="WIB431" s="1420"/>
      <c r="WIC431" s="1420"/>
      <c r="WID431" s="1420"/>
      <c r="WIE431" s="1420"/>
      <c r="WIF431" s="1420"/>
      <c r="WIG431" s="1420"/>
      <c r="WIH431" s="1420"/>
      <c r="WII431" s="1420"/>
      <c r="WIJ431" s="1420"/>
      <c r="WIK431" s="1420"/>
      <c r="WIL431" s="1420"/>
      <c r="WIM431" s="1420"/>
      <c r="WIN431" s="1420"/>
      <c r="WIO431" s="1420"/>
      <c r="WIP431" s="1420"/>
      <c r="WIQ431" s="1420"/>
      <c r="WIR431" s="1420"/>
      <c r="WIS431" s="1420"/>
      <c r="WIT431" s="1420"/>
      <c r="WIU431" s="1420"/>
      <c r="WIV431" s="1420"/>
      <c r="WIW431" s="1420"/>
      <c r="WIX431" s="1420"/>
      <c r="WIY431" s="1420"/>
      <c r="WIZ431" s="1420"/>
      <c r="WJA431" s="1420"/>
      <c r="WJB431" s="1420"/>
      <c r="WJC431" s="1420"/>
      <c r="WJD431" s="1420"/>
      <c r="WJE431" s="1420"/>
      <c r="WJF431" s="1420"/>
      <c r="WJG431" s="1420"/>
      <c r="WJH431" s="1420"/>
      <c r="WJI431" s="1420"/>
      <c r="WJJ431" s="1420"/>
      <c r="WJK431" s="1420"/>
      <c r="WJL431" s="1420"/>
      <c r="WJM431" s="1420"/>
      <c r="WJN431" s="1420"/>
      <c r="WJO431" s="1420"/>
      <c r="WJP431" s="1420"/>
      <c r="WJQ431" s="1420"/>
      <c r="WJR431" s="1420"/>
      <c r="WJS431" s="1420"/>
      <c r="WJT431" s="1420"/>
      <c r="WJU431" s="1420"/>
      <c r="WJV431" s="1420"/>
      <c r="WJW431" s="1420"/>
      <c r="WJX431" s="1420"/>
      <c r="WJY431" s="1420"/>
      <c r="WJZ431" s="1420"/>
      <c r="WKA431" s="1420"/>
      <c r="WKB431" s="1420"/>
      <c r="WKC431" s="1420"/>
      <c r="WKD431" s="1420"/>
      <c r="WKE431" s="1420"/>
      <c r="WKF431" s="1420"/>
      <c r="WKG431" s="1420"/>
      <c r="WKH431" s="1420"/>
      <c r="WKI431" s="1420"/>
      <c r="WKJ431" s="1420"/>
      <c r="WKK431" s="1420"/>
      <c r="WKL431" s="1420"/>
      <c r="WKM431" s="1420"/>
      <c r="WKN431" s="1420"/>
      <c r="WKO431" s="1420"/>
      <c r="WKP431" s="1420"/>
      <c r="WKQ431" s="1420"/>
      <c r="WKR431" s="1420"/>
      <c r="WKS431" s="1420"/>
      <c r="WKT431" s="1420"/>
      <c r="WKU431" s="1420"/>
      <c r="WKV431" s="1420"/>
      <c r="WKW431" s="1420"/>
      <c r="WKX431" s="1420"/>
      <c r="WKY431" s="1420"/>
      <c r="WKZ431" s="1420"/>
      <c r="WLA431" s="1420"/>
      <c r="WLB431" s="1420"/>
      <c r="WLC431" s="1420"/>
      <c r="WLD431" s="1420"/>
      <c r="WLE431" s="1420"/>
      <c r="WLF431" s="1420"/>
      <c r="WLG431" s="1420"/>
      <c r="WLH431" s="1420"/>
      <c r="WLI431" s="1420"/>
      <c r="WLJ431" s="1420"/>
      <c r="WLK431" s="1420"/>
      <c r="WLL431" s="1420"/>
      <c r="WLM431" s="1420"/>
      <c r="WLN431" s="1420"/>
      <c r="WLO431" s="1420"/>
      <c r="WLP431" s="1420"/>
      <c r="WLQ431" s="1420"/>
      <c r="WLR431" s="1420"/>
      <c r="WLS431" s="1420"/>
      <c r="WLT431" s="1420"/>
      <c r="WLU431" s="1420"/>
      <c r="WLV431" s="1420"/>
      <c r="WLW431" s="1420"/>
      <c r="WLX431" s="1420"/>
      <c r="WLY431" s="1420"/>
      <c r="WLZ431" s="1420"/>
      <c r="WMA431" s="1420"/>
      <c r="WMB431" s="1420"/>
      <c r="WMC431" s="1420"/>
      <c r="WMD431" s="1420"/>
      <c r="WME431" s="1420"/>
      <c r="WMF431" s="1420"/>
      <c r="WMG431" s="1420"/>
      <c r="WMH431" s="1420"/>
      <c r="WMI431" s="1420"/>
      <c r="WMJ431" s="1420"/>
      <c r="WMK431" s="1420"/>
      <c r="WML431" s="1420"/>
      <c r="WMM431" s="1420"/>
      <c r="WMN431" s="1420"/>
      <c r="WMO431" s="1420"/>
      <c r="WMP431" s="1420"/>
      <c r="WMQ431" s="1420"/>
      <c r="WMR431" s="1420"/>
      <c r="WMS431" s="1420"/>
      <c r="WMT431" s="1420"/>
      <c r="WMU431" s="1420"/>
      <c r="WMV431" s="1420"/>
      <c r="WMW431" s="1420"/>
      <c r="WMX431" s="1420"/>
      <c r="WMY431" s="1420"/>
      <c r="WMZ431" s="1420"/>
      <c r="WNA431" s="1420"/>
      <c r="WNB431" s="1420"/>
      <c r="WNC431" s="1420"/>
      <c r="WND431" s="1420"/>
      <c r="WNE431" s="1420"/>
      <c r="WNF431" s="1420"/>
      <c r="WNG431" s="1420"/>
      <c r="WNH431" s="1420"/>
      <c r="WNI431" s="1420"/>
      <c r="WNJ431" s="1420"/>
      <c r="WNK431" s="1420"/>
      <c r="WNL431" s="1420"/>
      <c r="WNM431" s="1420"/>
      <c r="WNN431" s="1420"/>
      <c r="WNO431" s="1420"/>
      <c r="WNP431" s="1420"/>
      <c r="WNQ431" s="1420"/>
      <c r="WNR431" s="1420"/>
      <c r="WNS431" s="1420"/>
      <c r="WNT431" s="1420"/>
      <c r="WNU431" s="1420"/>
      <c r="WNV431" s="1420"/>
      <c r="WNW431" s="1420"/>
      <c r="WNX431" s="1420"/>
      <c r="WNY431" s="1420"/>
      <c r="WNZ431" s="1420"/>
      <c r="WOA431" s="1420"/>
      <c r="WOB431" s="1420"/>
      <c r="WOC431" s="1420"/>
      <c r="WOD431" s="1420"/>
      <c r="WOE431" s="1420"/>
      <c r="WOF431" s="1420"/>
      <c r="WOG431" s="1420"/>
      <c r="WOH431" s="1420"/>
      <c r="WOI431" s="1420"/>
      <c r="WOJ431" s="1420"/>
      <c r="WOK431" s="1420"/>
      <c r="WOL431" s="1420"/>
      <c r="WOM431" s="1420"/>
      <c r="WON431" s="1420"/>
      <c r="WOO431" s="1420"/>
      <c r="WOP431" s="1420"/>
      <c r="WOQ431" s="1420"/>
      <c r="WOR431" s="1420"/>
      <c r="WOS431" s="1420"/>
      <c r="WOT431" s="1420"/>
      <c r="WOU431" s="1420"/>
      <c r="WOV431" s="1420"/>
      <c r="WOW431" s="1420"/>
      <c r="WOX431" s="1420"/>
      <c r="WOY431" s="1420"/>
      <c r="WOZ431" s="1420"/>
      <c r="WPA431" s="1420"/>
      <c r="WPB431" s="1420"/>
      <c r="WPC431" s="1420"/>
      <c r="WPD431" s="1420"/>
      <c r="WPE431" s="1420"/>
      <c r="WPF431" s="1420"/>
      <c r="WPG431" s="1420"/>
      <c r="WPH431" s="1420"/>
      <c r="WPI431" s="1420"/>
      <c r="WPJ431" s="1420"/>
      <c r="WPK431" s="1420"/>
      <c r="WPL431" s="1420"/>
      <c r="WPM431" s="1420"/>
      <c r="WPN431" s="1420"/>
      <c r="WPO431" s="1420"/>
      <c r="WPP431" s="1420"/>
      <c r="WPQ431" s="1420"/>
      <c r="WPR431" s="1420"/>
      <c r="WPS431" s="1420"/>
      <c r="WPT431" s="1420"/>
      <c r="WPU431" s="1420"/>
      <c r="WPV431" s="1420"/>
      <c r="WPW431" s="1420"/>
      <c r="WPX431" s="1420"/>
      <c r="WPY431" s="1420"/>
      <c r="WPZ431" s="1420"/>
      <c r="WQA431" s="1420"/>
      <c r="WQB431" s="1420"/>
      <c r="WQC431" s="1420"/>
      <c r="WQD431" s="1420"/>
      <c r="WQE431" s="1420"/>
      <c r="WQF431" s="1420"/>
      <c r="WQG431" s="1420"/>
      <c r="WQH431" s="1420"/>
      <c r="WQI431" s="1420"/>
      <c r="WQJ431" s="1420"/>
      <c r="WQK431" s="1420"/>
      <c r="WQL431" s="1420"/>
      <c r="WQM431" s="1420"/>
      <c r="WQN431" s="1420"/>
      <c r="WQO431" s="1420"/>
      <c r="WQP431" s="1420"/>
      <c r="WQQ431" s="1420"/>
      <c r="WQR431" s="1420"/>
      <c r="WQS431" s="1420"/>
      <c r="WQT431" s="1420"/>
      <c r="WQU431" s="1420"/>
      <c r="WQV431" s="1420"/>
      <c r="WQW431" s="1420"/>
      <c r="WQX431" s="1420"/>
      <c r="WQY431" s="1420"/>
      <c r="WQZ431" s="1420"/>
      <c r="WRA431" s="1420"/>
      <c r="WRB431" s="1420"/>
      <c r="WRC431" s="1420"/>
      <c r="WRD431" s="1420"/>
      <c r="WRE431" s="1420"/>
      <c r="WRF431" s="1420"/>
      <c r="WRG431" s="1420"/>
      <c r="WRH431" s="1420"/>
      <c r="WRI431" s="1420"/>
      <c r="WRJ431" s="1420"/>
      <c r="WRK431" s="1420"/>
      <c r="WRL431" s="1420"/>
      <c r="WRM431" s="1420"/>
      <c r="WRN431" s="1420"/>
      <c r="WRO431" s="1420"/>
      <c r="WRP431" s="1420"/>
      <c r="WRQ431" s="1420"/>
      <c r="WRR431" s="1420"/>
      <c r="WRS431" s="1420"/>
      <c r="WRT431" s="1420"/>
      <c r="WRU431" s="1420"/>
      <c r="WRV431" s="1420"/>
      <c r="WRW431" s="1420"/>
      <c r="WRX431" s="1420"/>
      <c r="WRY431" s="1420"/>
      <c r="WRZ431" s="1420"/>
      <c r="WSA431" s="1420"/>
      <c r="WSB431" s="1420"/>
      <c r="WSC431" s="1420"/>
      <c r="WSD431" s="1420"/>
      <c r="WSE431" s="1420"/>
      <c r="WSF431" s="1420"/>
      <c r="WSG431" s="1420"/>
      <c r="WSH431" s="1420"/>
      <c r="WSI431" s="1420"/>
      <c r="WSJ431" s="1420"/>
      <c r="WSK431" s="1420"/>
      <c r="WSL431" s="1420"/>
      <c r="WSM431" s="1420"/>
      <c r="WSN431" s="1420"/>
      <c r="WSO431" s="1420"/>
      <c r="WSP431" s="1420"/>
      <c r="WSQ431" s="1420"/>
      <c r="WSR431" s="1420"/>
      <c r="WSS431" s="1420"/>
      <c r="WST431" s="1420"/>
      <c r="WSU431" s="1420"/>
      <c r="WSV431" s="1420"/>
      <c r="WSW431" s="1420"/>
      <c r="WSX431" s="1420"/>
      <c r="WSY431" s="1420"/>
      <c r="WSZ431" s="1420"/>
      <c r="WTA431" s="1420"/>
      <c r="WTB431" s="1420"/>
      <c r="WTC431" s="1420"/>
      <c r="WTD431" s="1420"/>
      <c r="WTE431" s="1420"/>
      <c r="WTF431" s="1420"/>
      <c r="WTG431" s="1420"/>
      <c r="WTH431" s="1420"/>
      <c r="WTI431" s="1420"/>
      <c r="WTJ431" s="1420"/>
      <c r="WTK431" s="1420"/>
      <c r="WTL431" s="1420"/>
      <c r="WTM431" s="1420"/>
      <c r="WTN431" s="1420"/>
      <c r="WTO431" s="1420"/>
      <c r="WTP431" s="1420"/>
      <c r="WTQ431" s="1420"/>
      <c r="WTR431" s="1420"/>
      <c r="WTS431" s="1420"/>
      <c r="WTT431" s="1420"/>
      <c r="WTU431" s="1420"/>
      <c r="WTV431" s="1420"/>
      <c r="WTW431" s="1420"/>
      <c r="WTX431" s="1420"/>
      <c r="WTY431" s="1420"/>
      <c r="WTZ431" s="1420"/>
      <c r="WUA431" s="1420"/>
      <c r="WUB431" s="1420"/>
      <c r="WUC431" s="1420"/>
      <c r="WUD431" s="1420"/>
      <c r="WUE431" s="1420"/>
      <c r="WUF431" s="1420"/>
      <c r="WUG431" s="1420"/>
      <c r="WUH431" s="1420"/>
      <c r="WUI431" s="1420"/>
      <c r="WUJ431" s="1420"/>
      <c r="WUK431" s="1420"/>
      <c r="WUL431" s="1420"/>
      <c r="WUM431" s="1420"/>
      <c r="WUN431" s="1420"/>
      <c r="WUO431" s="1420"/>
      <c r="WUP431" s="1420"/>
      <c r="WUQ431" s="1420"/>
      <c r="WUR431" s="1420"/>
      <c r="WUS431" s="1420"/>
      <c r="WUT431" s="1420"/>
      <c r="WUU431" s="1420"/>
      <c r="WUV431" s="1420"/>
      <c r="WUW431" s="1420"/>
      <c r="WUX431" s="1420"/>
      <c r="WUY431" s="1420"/>
      <c r="WUZ431" s="1420"/>
      <c r="WVA431" s="1420"/>
      <c r="WVB431" s="1420"/>
      <c r="WVC431" s="1420"/>
      <c r="WVD431" s="1420"/>
      <c r="WVE431" s="1420"/>
      <c r="WVF431" s="1420"/>
      <c r="WVG431" s="1420"/>
      <c r="WVH431" s="1420"/>
      <c r="WVI431" s="1420"/>
      <c r="WVJ431" s="1420"/>
      <c r="WVK431" s="1420"/>
      <c r="WVL431" s="1420"/>
      <c r="WVM431" s="1420"/>
      <c r="WVN431" s="1420"/>
      <c r="WVO431" s="1420"/>
      <c r="WVP431" s="1420"/>
      <c r="WVQ431" s="1420"/>
      <c r="WVR431" s="1420"/>
      <c r="WVS431" s="1420"/>
      <c r="WVT431" s="1420"/>
      <c r="WVU431" s="1420"/>
      <c r="WVV431" s="1420"/>
      <c r="WVW431" s="1420"/>
      <c r="WVX431" s="1420"/>
      <c r="WVY431" s="1420"/>
      <c r="WVZ431" s="1420"/>
      <c r="WWA431" s="1420"/>
      <c r="WWB431" s="1420"/>
      <c r="WWC431" s="1420"/>
      <c r="WWD431" s="1420"/>
      <c r="WWE431" s="1420"/>
      <c r="WWF431" s="1420"/>
      <c r="WWG431" s="1420"/>
      <c r="WWH431" s="1420"/>
      <c r="WWI431" s="1420"/>
      <c r="WWJ431" s="1420"/>
      <c r="WWK431" s="1420"/>
      <c r="WWL431" s="1420"/>
      <c r="WWM431" s="1420"/>
      <c r="WWN431" s="1420"/>
      <c r="WWO431" s="1420"/>
      <c r="WWP431" s="1420"/>
      <c r="WWQ431" s="1420"/>
      <c r="WWR431" s="1420"/>
      <c r="WWS431" s="1420"/>
      <c r="WWT431" s="1420"/>
      <c r="WWU431" s="1420"/>
      <c r="WWV431" s="1420"/>
      <c r="WWW431" s="1420"/>
      <c r="WWX431" s="1420"/>
      <c r="WWY431" s="1420"/>
      <c r="WWZ431" s="1420"/>
      <c r="WXA431" s="1420"/>
      <c r="WXB431" s="1420"/>
      <c r="WXC431" s="1420"/>
      <c r="WXD431" s="1420"/>
      <c r="WXE431" s="1420"/>
      <c r="WXF431" s="1420"/>
      <c r="WXG431" s="1420"/>
      <c r="WXH431" s="1420"/>
      <c r="WXI431" s="1420"/>
      <c r="WXJ431" s="1420"/>
      <c r="WXK431" s="1420"/>
      <c r="WXL431" s="1420"/>
      <c r="WXM431" s="1420"/>
      <c r="WXN431" s="1420"/>
      <c r="WXO431" s="1420"/>
      <c r="WXP431" s="1420"/>
      <c r="WXQ431" s="1420"/>
      <c r="WXR431" s="1420"/>
      <c r="WXS431" s="1420"/>
      <c r="WXT431" s="1420"/>
      <c r="WXU431" s="1420"/>
      <c r="WXV431" s="1420"/>
      <c r="WXW431" s="1420"/>
      <c r="WXX431" s="1420"/>
      <c r="WXY431" s="1420"/>
      <c r="WXZ431" s="1420"/>
      <c r="WYA431" s="1420"/>
      <c r="WYB431" s="1420"/>
      <c r="WYC431" s="1420"/>
      <c r="WYD431" s="1420"/>
      <c r="WYE431" s="1420"/>
      <c r="WYF431" s="1420"/>
      <c r="WYG431" s="1420"/>
      <c r="WYH431" s="1420"/>
      <c r="WYI431" s="1420"/>
      <c r="WYJ431" s="1420"/>
      <c r="WYK431" s="1420"/>
      <c r="WYL431" s="1420"/>
      <c r="WYM431" s="1420"/>
      <c r="WYN431" s="1420"/>
      <c r="WYO431" s="1420"/>
      <c r="WYP431" s="1420"/>
      <c r="WYQ431" s="1420"/>
      <c r="WYR431" s="1420"/>
      <c r="WYS431" s="1420"/>
      <c r="WYT431" s="1420"/>
      <c r="WYU431" s="1420"/>
      <c r="WYV431" s="1420"/>
      <c r="WYW431" s="1420"/>
      <c r="WYX431" s="1420"/>
      <c r="WYY431" s="1420"/>
      <c r="WYZ431" s="1420"/>
      <c r="WZA431" s="1420"/>
      <c r="WZB431" s="1420"/>
      <c r="WZC431" s="1420"/>
      <c r="WZD431" s="1420"/>
      <c r="WZE431" s="1420"/>
      <c r="WZF431" s="1420"/>
      <c r="WZG431" s="1420"/>
      <c r="WZH431" s="1420"/>
      <c r="WZI431" s="1420"/>
      <c r="WZJ431" s="1420"/>
      <c r="WZK431" s="1420"/>
      <c r="WZL431" s="1420"/>
      <c r="WZM431" s="1420"/>
      <c r="WZN431" s="1420"/>
      <c r="WZO431" s="1420"/>
      <c r="WZP431" s="1420"/>
      <c r="WZQ431" s="1420"/>
      <c r="WZR431" s="1420"/>
      <c r="WZS431" s="1420"/>
      <c r="WZT431" s="1420"/>
      <c r="WZU431" s="1420"/>
      <c r="WZV431" s="1420"/>
      <c r="WZW431" s="1420"/>
      <c r="WZX431" s="1420"/>
      <c r="WZY431" s="1420"/>
      <c r="WZZ431" s="1420"/>
      <c r="XAA431" s="1420"/>
      <c r="XAB431" s="1420"/>
      <c r="XAC431" s="1420"/>
      <c r="XAD431" s="1420"/>
      <c r="XAE431" s="1420"/>
      <c r="XAF431" s="1420"/>
      <c r="XAG431" s="1420"/>
      <c r="XAH431" s="1420"/>
      <c r="XAI431" s="1420"/>
      <c r="XAJ431" s="1420"/>
      <c r="XAK431" s="1420"/>
      <c r="XAL431" s="1420"/>
      <c r="XAM431" s="1420"/>
      <c r="XAN431" s="1420"/>
      <c r="XAO431" s="1420"/>
      <c r="XAP431" s="1420"/>
      <c r="XAQ431" s="1420"/>
      <c r="XAR431" s="1420"/>
      <c r="XAS431" s="1420"/>
      <c r="XAT431" s="1420"/>
      <c r="XAU431" s="1420"/>
      <c r="XAV431" s="1420"/>
      <c r="XAW431" s="1420"/>
      <c r="XAX431" s="1420"/>
      <c r="XAY431" s="1420"/>
      <c r="XAZ431" s="1420"/>
      <c r="XBA431" s="1420"/>
      <c r="XBB431" s="1420"/>
      <c r="XBC431" s="1420"/>
      <c r="XBD431" s="1420"/>
      <c r="XBE431" s="1420"/>
      <c r="XBF431" s="1420"/>
      <c r="XBG431" s="1420"/>
      <c r="XBH431" s="1420"/>
      <c r="XBI431" s="1420"/>
      <c r="XBJ431" s="1420"/>
      <c r="XBK431" s="1420"/>
      <c r="XBL431" s="1420"/>
      <c r="XBM431" s="1420"/>
      <c r="XBN431" s="1420"/>
      <c r="XBO431" s="1420"/>
      <c r="XBP431" s="1420"/>
      <c r="XBQ431" s="1420"/>
      <c r="XBR431" s="1420"/>
      <c r="XBS431" s="1420"/>
      <c r="XBT431" s="1420"/>
      <c r="XBU431" s="1420"/>
      <c r="XBV431" s="1420"/>
      <c r="XBW431" s="1420"/>
      <c r="XBX431" s="1420"/>
      <c r="XBY431" s="1420"/>
      <c r="XBZ431" s="1420"/>
      <c r="XCA431" s="1420"/>
      <c r="XCB431" s="1420"/>
      <c r="XCC431" s="1420"/>
      <c r="XCD431" s="1420"/>
      <c r="XCE431" s="1420"/>
      <c r="XCF431" s="1420"/>
      <c r="XCG431" s="1420"/>
      <c r="XCH431" s="1420"/>
      <c r="XCI431" s="1420"/>
      <c r="XCJ431" s="1420"/>
      <c r="XCK431" s="1420"/>
      <c r="XCL431" s="1420"/>
      <c r="XCM431" s="1420"/>
      <c r="XCN431" s="1420"/>
      <c r="XCO431" s="1420"/>
      <c r="XCP431" s="1420"/>
      <c r="XCQ431" s="1420"/>
      <c r="XCR431" s="1420"/>
      <c r="XCS431" s="1420"/>
      <c r="XCT431" s="1420"/>
      <c r="XCU431" s="1420"/>
      <c r="XCV431" s="1420"/>
      <c r="XCW431" s="1420"/>
      <c r="XCX431" s="1420"/>
      <c r="XCY431" s="1420"/>
      <c r="XCZ431" s="1420"/>
      <c r="XDA431" s="1420"/>
      <c r="XDB431" s="1420"/>
      <c r="XDC431" s="1420"/>
      <c r="XDD431" s="1420"/>
      <c r="XDE431" s="1420"/>
      <c r="XDF431" s="1420"/>
      <c r="XDG431" s="1420"/>
      <c r="XDH431" s="1420"/>
      <c r="XDI431" s="1420"/>
      <c r="XDJ431" s="1420"/>
      <c r="XDK431" s="1420"/>
      <c r="XDL431" s="1420"/>
      <c r="XDM431" s="1420"/>
      <c r="XDN431" s="1420"/>
      <c r="XDO431" s="1420"/>
      <c r="XDP431" s="1420"/>
      <c r="XDQ431" s="1420"/>
      <c r="XDR431" s="1420"/>
      <c r="XDS431" s="1420"/>
      <c r="XDT431" s="1420"/>
      <c r="XDU431" s="1420"/>
      <c r="XDV431" s="1420"/>
      <c r="XDW431" s="1420"/>
      <c r="XDX431" s="1420"/>
      <c r="XDY431" s="1420"/>
      <c r="XDZ431" s="1420"/>
      <c r="XEA431" s="1420"/>
      <c r="XEB431" s="1420"/>
      <c r="XEC431" s="1420"/>
      <c r="XED431" s="1420"/>
      <c r="XEE431" s="1420"/>
      <c r="XEF431" s="1420"/>
      <c r="XEG431" s="1420"/>
      <c r="XEH431" s="1420"/>
      <c r="XEI431" s="1420"/>
      <c r="XEJ431" s="1420"/>
      <c r="XEK431" s="1420"/>
      <c r="XEL431" s="1420"/>
      <c r="XEM431" s="1420"/>
      <c r="XEN431" s="1420"/>
      <c r="XEO431" s="1420"/>
      <c r="XEP431" s="1420"/>
      <c r="XEQ431" s="1420"/>
      <c r="XER431" s="1420"/>
    </row>
    <row r="432" spans="1:16372" ht="19.5" customHeight="1" x14ac:dyDescent="0.25">
      <c r="F432" s="60"/>
      <c r="G432" s="97"/>
    </row>
    <row r="433" spans="1:8" ht="35.15" customHeight="1" x14ac:dyDescent="0.25">
      <c r="B433" s="220" t="s">
        <v>955</v>
      </c>
      <c r="C433" s="220" t="s">
        <v>68</v>
      </c>
      <c r="D433" s="65" t="s">
        <v>42</v>
      </c>
      <c r="E433" s="65" t="s">
        <v>123</v>
      </c>
      <c r="F433" s="60"/>
      <c r="G433" s="97"/>
    </row>
    <row r="434" spans="1:8" ht="19.5" customHeight="1" x14ac:dyDescent="0.25">
      <c r="B434" s="314" t="s">
        <v>956</v>
      </c>
      <c r="C434" s="82">
        <v>0</v>
      </c>
      <c r="D434" s="82">
        <v>0</v>
      </c>
      <c r="E434" s="503">
        <v>0</v>
      </c>
      <c r="F434" s="60"/>
      <c r="G434" s="97"/>
    </row>
    <row r="435" spans="1:8" ht="44.5" customHeight="1" x14ac:dyDescent="0.25">
      <c r="B435" s="996" t="s">
        <v>957</v>
      </c>
      <c r="C435" s="994">
        <v>0</v>
      </c>
      <c r="D435" s="994">
        <v>0</v>
      </c>
      <c r="E435" s="997">
        <v>0</v>
      </c>
      <c r="F435" s="60"/>
      <c r="G435" s="97"/>
    </row>
    <row r="436" spans="1:8" ht="19.5" customHeight="1" x14ac:dyDescent="0.25">
      <c r="F436" s="60"/>
      <c r="G436" s="97"/>
    </row>
    <row r="437" spans="1:8" ht="25.5" customHeight="1" x14ac:dyDescent="0.25">
      <c r="A437" s="218"/>
      <c r="B437" s="1769" t="s">
        <v>958</v>
      </c>
      <c r="C437" s="1769"/>
      <c r="D437" s="1769"/>
      <c r="E437" s="1769"/>
      <c r="F437" s="1769"/>
      <c r="G437" s="1769"/>
      <c r="H437" s="1769"/>
    </row>
    <row r="438" spans="1:8" ht="19.5" customHeight="1" x14ac:dyDescent="0.25">
      <c r="F438" s="60"/>
      <c r="G438" s="97"/>
    </row>
    <row r="439" spans="1:8" ht="19.5" customHeight="1" x14ac:dyDescent="0.25">
      <c r="B439" s="1422" t="s">
        <v>144</v>
      </c>
      <c r="C439" s="1423">
        <v>0</v>
      </c>
      <c r="D439" s="1423">
        <v>0</v>
      </c>
      <c r="E439" s="1424">
        <v>0</v>
      </c>
      <c r="F439" s="60"/>
      <c r="G439" s="97"/>
    </row>
    <row r="440" spans="1:8" ht="19.5" customHeight="1" x14ac:dyDescent="0.25">
      <c r="B440" s="1426" t="s">
        <v>176</v>
      </c>
      <c r="C440" s="1427">
        <v>0</v>
      </c>
      <c r="D440" s="1427">
        <v>0</v>
      </c>
      <c r="E440" s="1428">
        <v>0</v>
      </c>
      <c r="F440" s="60"/>
      <c r="G440" s="97"/>
    </row>
    <row r="441" spans="1:8" ht="19.5" customHeight="1" x14ac:dyDescent="0.25">
      <c r="B441" s="1426" t="s">
        <v>959</v>
      </c>
      <c r="C441" s="1427">
        <v>0</v>
      </c>
      <c r="D441" s="1427">
        <v>0</v>
      </c>
      <c r="E441" s="1428">
        <v>0</v>
      </c>
      <c r="F441" s="60"/>
      <c r="G441" s="97"/>
    </row>
    <row r="442" spans="1:8" ht="19.5" customHeight="1" x14ac:dyDescent="0.25">
      <c r="F442" s="60"/>
      <c r="G442" s="97"/>
    </row>
    <row r="443" spans="1:8" ht="25.5" customHeight="1" x14ac:dyDescent="0.25">
      <c r="A443" s="218"/>
      <c r="B443" s="1769" t="s">
        <v>1511</v>
      </c>
      <c r="C443" s="1769"/>
      <c r="D443" s="1769"/>
      <c r="E443" s="1769"/>
      <c r="F443" s="1769"/>
      <c r="G443" s="1769"/>
      <c r="H443" s="1769"/>
    </row>
    <row r="444" spans="1:8" ht="19.5" customHeight="1" x14ac:dyDescent="0.25">
      <c r="F444" s="60"/>
      <c r="G444" s="97"/>
    </row>
    <row r="445" spans="1:8" ht="19.5" customHeight="1" x14ac:dyDescent="0.25">
      <c r="B445" s="1429" t="s">
        <v>176</v>
      </c>
      <c r="C445" s="1423"/>
      <c r="D445" s="1423"/>
      <c r="E445" s="1424"/>
      <c r="F445" s="60"/>
      <c r="G445" s="97"/>
    </row>
    <row r="446" spans="1:8" ht="19.5" customHeight="1" x14ac:dyDescent="0.25">
      <c r="B446" s="1429" t="s">
        <v>144</v>
      </c>
      <c r="C446" s="1430">
        <v>0</v>
      </c>
      <c r="D446" s="1430">
        <v>0</v>
      </c>
      <c r="E446" s="1428">
        <v>0</v>
      </c>
      <c r="F446" s="60"/>
      <c r="G446" s="97"/>
    </row>
    <row r="447" spans="1:8" ht="19.5" customHeight="1" x14ac:dyDescent="0.25">
      <c r="B447" s="1426" t="s">
        <v>960</v>
      </c>
      <c r="C447" s="1427">
        <v>0</v>
      </c>
      <c r="D447" s="1427">
        <v>0</v>
      </c>
      <c r="E447" s="1428">
        <v>0</v>
      </c>
      <c r="F447" s="60"/>
      <c r="G447" s="97"/>
    </row>
    <row r="448" spans="1:8" ht="34" customHeight="1" x14ac:dyDescent="0.25">
      <c r="B448" s="1426" t="s">
        <v>961</v>
      </c>
      <c r="C448" s="1427">
        <v>0</v>
      </c>
      <c r="D448" s="1427">
        <v>0</v>
      </c>
      <c r="E448" s="1428">
        <v>0</v>
      </c>
      <c r="F448" s="60"/>
      <c r="G448" s="97"/>
    </row>
    <row r="449" spans="1:8" ht="19.5" customHeight="1" x14ac:dyDescent="0.25">
      <c r="F449" s="60"/>
      <c r="G449" s="97"/>
    </row>
    <row r="450" spans="1:8" ht="25.5" customHeight="1" x14ac:dyDescent="0.25">
      <c r="A450" s="218"/>
      <c r="B450" s="1769" t="s">
        <v>962</v>
      </c>
      <c r="C450" s="1769"/>
      <c r="D450" s="1769"/>
      <c r="E450" s="1769"/>
      <c r="F450" s="1769"/>
      <c r="G450" s="1769"/>
      <c r="H450" s="1769"/>
    </row>
    <row r="451" spans="1:8" ht="19.5" customHeight="1" x14ac:dyDescent="0.25">
      <c r="F451" s="60"/>
      <c r="G451" s="97"/>
    </row>
    <row r="452" spans="1:8" ht="19.5" customHeight="1" x14ac:dyDescent="0.25">
      <c r="B452" s="1429" t="s">
        <v>144</v>
      </c>
      <c r="C452" s="1430">
        <v>0</v>
      </c>
      <c r="D452" s="1430">
        <v>0</v>
      </c>
      <c r="E452" s="1428">
        <v>0</v>
      </c>
      <c r="F452" s="60"/>
      <c r="G452" s="97"/>
    </row>
    <row r="453" spans="1:8" ht="19.5" customHeight="1" x14ac:dyDescent="0.25">
      <c r="B453" s="1426" t="s">
        <v>963</v>
      </c>
      <c r="C453" s="1427">
        <v>0</v>
      </c>
      <c r="D453" s="1427">
        <v>0</v>
      </c>
      <c r="E453" s="1428">
        <v>0</v>
      </c>
      <c r="F453" s="60"/>
      <c r="G453" s="97"/>
    </row>
    <row r="454" spans="1:8" ht="19.5" customHeight="1" x14ac:dyDescent="0.25">
      <c r="F454" s="60"/>
      <c r="G454" s="97"/>
    </row>
    <row r="455" spans="1:8" ht="25.5" customHeight="1" x14ac:dyDescent="0.25">
      <c r="A455" s="218"/>
      <c r="B455" s="1769" t="s">
        <v>964</v>
      </c>
      <c r="C455" s="1769"/>
      <c r="D455" s="1769"/>
      <c r="E455" s="1769"/>
      <c r="F455" s="1769"/>
      <c r="G455" s="1769"/>
      <c r="H455" s="1769"/>
    </row>
    <row r="456" spans="1:8" ht="19.5" customHeight="1" x14ac:dyDescent="0.25">
      <c r="F456" s="60"/>
      <c r="G456" s="97"/>
    </row>
    <row r="457" spans="1:8" ht="19.5" customHeight="1" x14ac:dyDescent="0.25">
      <c r="B457" s="1429" t="s">
        <v>144</v>
      </c>
      <c r="C457" s="1430">
        <v>0</v>
      </c>
      <c r="D457" s="1430">
        <v>0</v>
      </c>
      <c r="E457" s="1428">
        <v>0</v>
      </c>
      <c r="F457" s="60"/>
      <c r="G457" s="97"/>
    </row>
    <row r="458" spans="1:8" ht="19.5" customHeight="1" x14ac:dyDescent="0.25">
      <c r="B458" s="1426" t="s">
        <v>965</v>
      </c>
      <c r="C458" s="1427">
        <v>0</v>
      </c>
      <c r="D458" s="1427">
        <v>0</v>
      </c>
      <c r="E458" s="1428">
        <v>0</v>
      </c>
      <c r="F458" s="60"/>
      <c r="G458" s="97"/>
    </row>
    <row r="459" spans="1:8" ht="38.5" customHeight="1" x14ac:dyDescent="0.25">
      <c r="B459" s="1426" t="s">
        <v>961</v>
      </c>
      <c r="C459" s="1427">
        <v>0</v>
      </c>
      <c r="D459" s="1427">
        <v>0</v>
      </c>
      <c r="E459" s="1428">
        <v>0</v>
      </c>
      <c r="F459" s="60"/>
      <c r="G459" s="97"/>
    </row>
    <row r="460" spans="1:8" ht="15.75" customHeight="1" x14ac:dyDescent="0.25">
      <c r="B460" s="285"/>
      <c r="C460" s="86"/>
      <c r="D460" s="86"/>
      <c r="E460" s="87"/>
    </row>
    <row r="461" spans="1:8" ht="19.5" customHeight="1" x14ac:dyDescent="0.25">
      <c r="B461" s="239" t="s">
        <v>855</v>
      </c>
      <c r="C461" s="618">
        <f>+C264++C352+C425+C410</f>
        <v>1670</v>
      </c>
      <c r="D461" s="618">
        <f>+D264+D352+D425+D410</f>
        <v>1098</v>
      </c>
      <c r="E461" s="516">
        <f>+E264+E352+E410+E425+E324</f>
        <v>36309.102155535002</v>
      </c>
      <c r="F461" s="563"/>
      <c r="G461" s="97"/>
    </row>
    <row r="462" spans="1:8" ht="19.5" customHeight="1" x14ac:dyDescent="0.25">
      <c r="F462" s="60"/>
      <c r="G462" s="97"/>
    </row>
    <row r="463" spans="1:8" ht="25.5" customHeight="1" x14ac:dyDescent="0.25">
      <c r="A463" s="218"/>
      <c r="B463" s="1769" t="s">
        <v>543</v>
      </c>
      <c r="C463" s="1769"/>
      <c r="D463" s="1769"/>
      <c r="E463" s="1769"/>
      <c r="F463" s="1769"/>
      <c r="G463" s="1769"/>
      <c r="H463" s="1769"/>
    </row>
    <row r="464" spans="1:8" ht="14.25" customHeight="1" x14ac:dyDescent="0.25">
      <c r="A464" s="218"/>
      <c r="B464" s="237"/>
      <c r="C464" s="317"/>
      <c r="E464" s="95"/>
    </row>
    <row r="465" spans="1:8" ht="34.5" customHeight="1" x14ac:dyDescent="0.25">
      <c r="A465" s="218"/>
      <c r="B465" s="220" t="s">
        <v>245</v>
      </c>
      <c r="C465" s="220" t="s">
        <v>68</v>
      </c>
      <c r="D465" s="65" t="s">
        <v>42</v>
      </c>
      <c r="E465" s="65" t="s">
        <v>123</v>
      </c>
      <c r="F465" s="65" t="s">
        <v>43</v>
      </c>
      <c r="G465" s="65" t="s">
        <v>127</v>
      </c>
      <c r="H465" s="65" t="s">
        <v>44</v>
      </c>
    </row>
    <row r="466" spans="1:8" ht="36.75" hidden="1" customHeight="1" x14ac:dyDescent="0.25">
      <c r="A466" s="218"/>
      <c r="B466" s="203" t="s">
        <v>361</v>
      </c>
      <c r="C466" s="82">
        <v>0</v>
      </c>
      <c r="D466" s="82">
        <v>0</v>
      </c>
      <c r="E466" s="503">
        <v>0</v>
      </c>
      <c r="F466" s="287"/>
      <c r="G466" s="301"/>
      <c r="H466" s="301"/>
    </row>
    <row r="467" spans="1:8" ht="36.75" hidden="1" customHeight="1" x14ac:dyDescent="0.25">
      <c r="A467" s="218"/>
      <c r="B467" s="203" t="s">
        <v>369</v>
      </c>
      <c r="C467" s="82">
        <v>0</v>
      </c>
      <c r="D467" s="82">
        <v>0</v>
      </c>
      <c r="E467" s="503">
        <v>0</v>
      </c>
      <c r="H467" s="217"/>
    </row>
    <row r="468" spans="1:8" ht="36.75" hidden="1" customHeight="1" x14ac:dyDescent="0.25">
      <c r="A468" s="218"/>
      <c r="B468" s="203" t="s">
        <v>370</v>
      </c>
      <c r="C468" s="82">
        <v>0</v>
      </c>
      <c r="D468" s="82">
        <v>0</v>
      </c>
      <c r="E468" s="503">
        <v>0</v>
      </c>
      <c r="H468" s="217"/>
    </row>
    <row r="469" spans="1:8" ht="36.75" hidden="1" customHeight="1" x14ac:dyDescent="0.25">
      <c r="A469" s="218"/>
      <c r="B469" s="203" t="s">
        <v>374</v>
      </c>
      <c r="C469" s="82">
        <v>0</v>
      </c>
      <c r="D469" s="82">
        <v>0</v>
      </c>
      <c r="E469" s="503">
        <v>0</v>
      </c>
      <c r="H469" s="217"/>
    </row>
    <row r="470" spans="1:8" ht="36.75" hidden="1" customHeight="1" x14ac:dyDescent="0.25">
      <c r="A470" s="218"/>
      <c r="B470" s="203" t="s">
        <v>412</v>
      </c>
      <c r="C470" s="82">
        <v>0</v>
      </c>
      <c r="D470" s="82">
        <v>0</v>
      </c>
      <c r="E470" s="503">
        <v>0</v>
      </c>
      <c r="H470" s="217"/>
    </row>
    <row r="471" spans="1:8" ht="36.75" hidden="1" customHeight="1" x14ac:dyDescent="0.25">
      <c r="A471" s="218"/>
      <c r="B471" s="203" t="s">
        <v>415</v>
      </c>
      <c r="C471" s="82">
        <v>0</v>
      </c>
      <c r="D471" s="82">
        <v>0</v>
      </c>
      <c r="E471" s="503">
        <v>0</v>
      </c>
      <c r="H471" s="217"/>
    </row>
    <row r="472" spans="1:8" ht="36.75" hidden="1" customHeight="1" x14ac:dyDescent="0.25">
      <c r="A472" s="218"/>
      <c r="B472" s="203" t="s">
        <v>413</v>
      </c>
      <c r="C472" s="82">
        <v>0</v>
      </c>
      <c r="D472" s="82">
        <v>0</v>
      </c>
      <c r="E472" s="503">
        <v>0</v>
      </c>
      <c r="H472" s="217"/>
    </row>
    <row r="473" spans="1:8" ht="48.75" hidden="1" customHeight="1" x14ac:dyDescent="0.25">
      <c r="A473" s="218"/>
      <c r="B473" s="203" t="s">
        <v>498</v>
      </c>
      <c r="C473" s="82">
        <v>0</v>
      </c>
      <c r="D473" s="82">
        <v>0</v>
      </c>
      <c r="E473" s="503">
        <v>0</v>
      </c>
      <c r="F473" s="557"/>
      <c r="H473" s="217"/>
    </row>
    <row r="474" spans="1:8" ht="56.25" hidden="1" customHeight="1" x14ac:dyDescent="0.25">
      <c r="A474" s="218"/>
      <c r="B474" s="239"/>
      <c r="C474" s="85"/>
      <c r="D474" s="85"/>
      <c r="E474" s="289"/>
      <c r="F474" s="991"/>
      <c r="G474" s="999"/>
      <c r="H474" s="999"/>
    </row>
    <row r="475" spans="1:8" ht="15" hidden="1" customHeight="1" x14ac:dyDescent="0.25">
      <c r="B475" s="239"/>
      <c r="C475" s="991"/>
      <c r="D475" s="991"/>
      <c r="E475" s="998"/>
      <c r="F475" s="991"/>
      <c r="G475" s="999"/>
      <c r="H475" s="999"/>
    </row>
    <row r="476" spans="1:8" ht="15" customHeight="1" x14ac:dyDescent="0.25">
      <c r="E476" s="95"/>
    </row>
    <row r="477" spans="1:8" ht="15" customHeight="1" x14ac:dyDescent="0.25">
      <c r="B477" s="991" t="s">
        <v>544</v>
      </c>
      <c r="C477" s="1000">
        <f>SUM(C465:C475)</f>
        <v>0</v>
      </c>
      <c r="D477" s="1000">
        <f>SUM(D465:D475)</f>
        <v>0</v>
      </c>
      <c r="E477" s="1001">
        <f>SUM(E465:E475)</f>
        <v>0</v>
      </c>
    </row>
    <row r="478" spans="1:8" ht="15" customHeight="1" x14ac:dyDescent="0.25">
      <c r="E478" s="95"/>
    </row>
    <row r="479" spans="1:8" ht="15" customHeight="1" x14ac:dyDescent="0.25">
      <c r="B479" s="1769" t="s">
        <v>545</v>
      </c>
      <c r="C479" s="1769"/>
      <c r="D479" s="1769"/>
      <c r="E479" s="1769"/>
      <c r="F479" s="1769"/>
      <c r="G479" s="1769"/>
      <c r="H479" s="1769"/>
    </row>
    <row r="480" spans="1:8" ht="15" customHeight="1" x14ac:dyDescent="0.25">
      <c r="E480" s="95"/>
    </row>
    <row r="481" spans="2:7" ht="15" customHeight="1" x14ac:dyDescent="0.25">
      <c r="E481" s="95"/>
    </row>
    <row r="482" spans="2:7" customFormat="1" ht="12.75" customHeight="1" x14ac:dyDescent="0.25">
      <c r="B482" s="561" t="s">
        <v>403</v>
      </c>
      <c r="C482" s="562">
        <v>0</v>
      </c>
      <c r="D482" s="562">
        <v>0</v>
      </c>
      <c r="E482" s="726">
        <v>0</v>
      </c>
    </row>
    <row r="483" spans="2:7" ht="15" customHeight="1" x14ac:dyDescent="0.25">
      <c r="E483" s="95"/>
    </row>
    <row r="484" spans="2:7" ht="15" customHeight="1" x14ac:dyDescent="0.25">
      <c r="B484" s="267" t="s">
        <v>404</v>
      </c>
      <c r="C484" s="268">
        <f>C481+C476</f>
        <v>0</v>
      </c>
      <c r="D484" s="268">
        <f>D481+D476</f>
        <v>0</v>
      </c>
      <c r="E484" s="1002">
        <f>E481+E476</f>
        <v>0</v>
      </c>
      <c r="G484" s="557">
        <f>E474*1000000</f>
        <v>0</v>
      </c>
    </row>
    <row r="485" spans="2:7" ht="15" customHeight="1" x14ac:dyDescent="0.25">
      <c r="E485" s="95"/>
      <c r="F485" s="617"/>
    </row>
    <row r="486" spans="2:7" ht="15" customHeight="1" x14ac:dyDescent="0.25">
      <c r="E486" s="95"/>
      <c r="G486" s="557"/>
    </row>
    <row r="487" spans="2:7" ht="46.5" customHeight="1" x14ac:dyDescent="0.25">
      <c r="C487" s="65" t="s">
        <v>68</v>
      </c>
      <c r="D487" s="65" t="s">
        <v>248</v>
      </c>
      <c r="E487" s="65" t="s">
        <v>123</v>
      </c>
    </row>
    <row r="488" spans="2:7" ht="22.5" customHeight="1" x14ac:dyDescent="0.25">
      <c r="B488" s="291" t="s">
        <v>311</v>
      </c>
      <c r="C488" s="292">
        <f>C484+C461</f>
        <v>1670</v>
      </c>
      <c r="D488" s="292">
        <f>D484+D461</f>
        <v>1098</v>
      </c>
      <c r="E488" s="316">
        <f>E484+E461</f>
        <v>36309.102155535002</v>
      </c>
      <c r="F488" s="97"/>
      <c r="G488" s="97"/>
    </row>
    <row r="518" spans="4:6" ht="37.5" customHeight="1" x14ac:dyDescent="0.25">
      <c r="D518" s="527">
        <f>D79+D115+D139+D182+D358+D476</f>
        <v>0</v>
      </c>
      <c r="E518" s="527">
        <f>E79+E115+E139+E182+E358+E476</f>
        <v>12865.446225869999</v>
      </c>
      <c r="F518" s="1776"/>
    </row>
    <row r="519" spans="4:6" ht="8.25" customHeight="1" x14ac:dyDescent="0.25">
      <c r="E519" s="235"/>
      <c r="F519" s="1777"/>
    </row>
    <row r="520" spans="4:6" ht="23.25" customHeight="1" x14ac:dyDescent="0.25">
      <c r="F520" s="1777"/>
    </row>
    <row r="521" spans="4:6" ht="35.25" customHeight="1" thickBot="1" x14ac:dyDescent="0.3">
      <c r="E521" s="557">
        <f>E517*1000000</f>
        <v>0</v>
      </c>
      <c r="F521" s="1778"/>
    </row>
  </sheetData>
  <mergeCells count="29">
    <mergeCell ref="B463:H463"/>
    <mergeCell ref="B344:H344"/>
    <mergeCell ref="F518:F521"/>
    <mergeCell ref="B360:H360"/>
    <mergeCell ref="B369:H369"/>
    <mergeCell ref="B378:H378"/>
    <mergeCell ref="B412:H412"/>
    <mergeCell ref="B479:H479"/>
    <mergeCell ref="B427:H427"/>
    <mergeCell ref="B437:H437"/>
    <mergeCell ref="B443:H443"/>
    <mergeCell ref="B450:H450"/>
    <mergeCell ref="B455:H455"/>
    <mergeCell ref="B389:H389"/>
    <mergeCell ref="A1:H1"/>
    <mergeCell ref="A2:H2"/>
    <mergeCell ref="A3:H3"/>
    <mergeCell ref="A4:H4"/>
    <mergeCell ref="B6:H6"/>
    <mergeCell ref="B8:H8"/>
    <mergeCell ref="B117:H117"/>
    <mergeCell ref="B122:H122"/>
    <mergeCell ref="B82:H82"/>
    <mergeCell ref="B355:H355"/>
    <mergeCell ref="B142:H142"/>
    <mergeCell ref="B154:H154"/>
    <mergeCell ref="B267:H267"/>
    <mergeCell ref="B191:H191"/>
    <mergeCell ref="B269:E269"/>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0" max="7" man="1"/>
    <brk id="189" max="7" man="1"/>
    <brk id="286" max="7" man="1"/>
    <brk id="341"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6"/>
  <sheetViews>
    <sheetView showGridLines="0" zoomScale="80" zoomScaleNormal="80" zoomScalePageLayoutView="60" workbookViewId="0">
      <selection activeCell="I70" sqref="I70"/>
    </sheetView>
  </sheetViews>
  <sheetFormatPr baseColWidth="10" defaultColWidth="11.453125" defaultRowHeight="12.5" x14ac:dyDescent="0.25"/>
  <cols>
    <col min="1" max="1" width="62.54296875" style="708" customWidth="1"/>
    <col min="2" max="2" width="19.453125" style="804" customWidth="1"/>
    <col min="3" max="3" width="12.81640625" style="708" customWidth="1"/>
    <col min="4" max="4" width="17.54296875" style="708" customWidth="1"/>
    <col min="5" max="5" width="17.81640625" style="708" customWidth="1"/>
    <col min="6" max="6" width="12.54296875" style="708" customWidth="1"/>
    <col min="7" max="7" width="16.453125" style="708" customWidth="1"/>
    <col min="8" max="8" width="11.453125" style="708" customWidth="1"/>
    <col min="9" max="9" width="10.81640625" style="708" customWidth="1"/>
    <col min="10" max="10" width="9.54296875" style="708" customWidth="1"/>
    <col min="11" max="11" width="9.81640625" style="708" customWidth="1"/>
    <col min="12" max="12" width="11.453125" style="708"/>
    <col min="13" max="13" width="11.1796875" style="708" customWidth="1"/>
    <col min="14" max="14" width="9.26953125" style="708" customWidth="1"/>
    <col min="15" max="15" width="11.453125" style="708"/>
    <col min="16" max="17" width="8.453125" style="708" customWidth="1"/>
    <col min="18" max="16384" width="11.453125" style="708"/>
  </cols>
  <sheetData>
    <row r="1" spans="1:25" s="126" customFormat="1" ht="20.5" customHeight="1" x14ac:dyDescent="0.25">
      <c r="A1" s="1801" t="s">
        <v>608</v>
      </c>
      <c r="B1" s="1802"/>
      <c r="C1" s="1802"/>
      <c r="D1" s="1802"/>
      <c r="E1" s="1802"/>
      <c r="F1" s="1802"/>
      <c r="G1" s="1802"/>
      <c r="H1" s="1802"/>
      <c r="I1" s="1802"/>
      <c r="J1" s="1802"/>
      <c r="K1" s="1802"/>
      <c r="L1" s="1802"/>
      <c r="M1" s="1802"/>
      <c r="N1" s="324"/>
      <c r="O1" s="324"/>
      <c r="P1" s="324"/>
      <c r="Q1" s="324"/>
      <c r="R1" s="324"/>
      <c r="S1" s="324"/>
      <c r="T1" s="633"/>
      <c r="U1" s="633"/>
      <c r="V1" s="633"/>
      <c r="W1" s="633"/>
      <c r="X1" s="633"/>
      <c r="Y1" s="633"/>
    </row>
    <row r="2" spans="1:25" s="126" customFormat="1" ht="1.5" customHeight="1" x14ac:dyDescent="0.25">
      <c r="A2" s="1679"/>
      <c r="B2" s="1680"/>
      <c r="C2" s="1680"/>
      <c r="D2" s="1680"/>
      <c r="E2" s="1680"/>
      <c r="F2" s="1680"/>
      <c r="G2" s="1680"/>
      <c r="H2" s="1680"/>
      <c r="I2" s="1680"/>
      <c r="J2" s="1680"/>
      <c r="K2" s="1680"/>
      <c r="L2" s="1680"/>
      <c r="M2" s="1680"/>
      <c r="N2" s="324"/>
      <c r="O2" s="324"/>
      <c r="P2" s="324"/>
      <c r="Q2" s="324"/>
      <c r="R2" s="324"/>
      <c r="S2" s="324"/>
      <c r="T2" s="633"/>
      <c r="U2" s="633"/>
      <c r="V2" s="633"/>
      <c r="W2" s="633"/>
      <c r="X2" s="633"/>
      <c r="Y2" s="633"/>
    </row>
    <row r="3" spans="1:25" s="632" customFormat="1" ht="13" customHeight="1" x14ac:dyDescent="0.25">
      <c r="A3" s="1762" t="s">
        <v>1656</v>
      </c>
      <c r="B3" s="1762"/>
      <c r="C3" s="1762"/>
      <c r="D3" s="1762"/>
      <c r="E3" s="1762"/>
      <c r="F3" s="1762"/>
      <c r="G3" s="1762"/>
      <c r="H3" s="1762"/>
      <c r="I3" s="1762"/>
      <c r="J3" s="1762"/>
      <c r="K3" s="1762"/>
      <c r="L3" s="1762"/>
      <c r="M3" s="1762"/>
      <c r="N3" s="324"/>
      <c r="O3" s="324"/>
      <c r="P3" s="324"/>
      <c r="Q3" s="324"/>
      <c r="R3" s="324"/>
      <c r="S3" s="324"/>
    </row>
    <row r="4" spans="1:25" s="632" customFormat="1" ht="13" customHeight="1" x14ac:dyDescent="0.25">
      <c r="A4" s="1803" t="s">
        <v>1</v>
      </c>
      <c r="B4" s="1803"/>
      <c r="C4" s="1803"/>
      <c r="D4" s="1803"/>
      <c r="E4" s="1803"/>
      <c r="F4" s="1803"/>
      <c r="G4" s="1803"/>
      <c r="H4" s="1803"/>
      <c r="I4" s="1803"/>
      <c r="J4" s="1803"/>
      <c r="K4" s="1803"/>
      <c r="L4" s="1803"/>
      <c r="M4" s="1803"/>
      <c r="N4" s="1681"/>
      <c r="O4" s="1681"/>
      <c r="P4" s="1681"/>
      <c r="Q4" s="1681"/>
      <c r="R4" s="1681"/>
      <c r="S4" s="1681"/>
    </row>
    <row r="5" spans="1:25" s="632" customFormat="1" ht="13" customHeight="1" x14ac:dyDescent="0.25">
      <c r="A5" s="1028"/>
      <c r="B5" s="1028"/>
      <c r="C5" s="1028"/>
      <c r="D5" s="1028"/>
      <c r="E5" s="1028"/>
      <c r="F5" s="1028"/>
      <c r="G5" s="1028"/>
      <c r="H5" s="1028"/>
      <c r="I5" s="1028"/>
      <c r="J5" s="1028"/>
      <c r="K5" s="1028"/>
      <c r="L5" s="1028"/>
      <c r="M5" s="1028"/>
      <c r="N5" s="1028"/>
      <c r="O5" s="1028"/>
      <c r="P5" s="1028"/>
      <c r="Q5" s="1028"/>
      <c r="R5" s="1028"/>
      <c r="S5" s="1028"/>
    </row>
    <row r="6" spans="1:25" ht="13.4" customHeight="1" x14ac:dyDescent="0.25">
      <c r="A6" s="1804" t="s">
        <v>609</v>
      </c>
      <c r="B6" s="1804"/>
      <c r="C6" s="1804"/>
      <c r="D6" s="1804"/>
      <c r="E6" s="1804"/>
      <c r="F6" s="1804"/>
      <c r="G6" s="1804"/>
      <c r="H6" s="1804"/>
      <c r="I6" s="1804"/>
      <c r="J6" s="1804"/>
      <c r="K6" s="1804"/>
      <c r="L6" s="1804"/>
      <c r="M6" s="1804"/>
      <c r="N6" s="1496"/>
      <c r="O6" s="1496"/>
      <c r="P6" s="1496"/>
      <c r="Q6" s="1496"/>
      <c r="R6" s="1496"/>
      <c r="S6" s="1496"/>
    </row>
    <row r="7" spans="1:25" ht="13.4" customHeight="1" x14ac:dyDescent="0.25">
      <c r="A7" s="1061"/>
      <c r="B7" s="1062"/>
      <c r="C7" s="1062"/>
      <c r="D7" s="1062"/>
      <c r="E7" s="1062"/>
      <c r="F7" s="1062"/>
      <c r="G7" s="1062"/>
      <c r="H7" s="1062"/>
      <c r="I7" s="1062"/>
      <c r="J7" s="1062"/>
      <c r="K7" s="1062"/>
      <c r="L7" s="1062"/>
      <c r="M7" s="1062"/>
    </row>
    <row r="8" spans="1:25" ht="13.4" customHeight="1" x14ac:dyDescent="0.25">
      <c r="A8" s="1805" t="s">
        <v>28</v>
      </c>
      <c r="B8" s="1029">
        <v>2024</v>
      </c>
      <c r="C8" s="1194"/>
      <c r="D8" s="1194"/>
      <c r="E8" s="1194"/>
      <c r="F8" s="1194"/>
      <c r="G8" s="1194"/>
      <c r="H8" s="1029">
        <v>2025</v>
      </c>
      <c r="I8" s="1194"/>
      <c r="J8" s="1194"/>
      <c r="K8" s="1194"/>
      <c r="L8" s="1194"/>
      <c r="M8" s="1194"/>
    </row>
    <row r="9" spans="1:25" ht="25" x14ac:dyDescent="0.25">
      <c r="A9" s="1806"/>
      <c r="B9" s="1195" t="s">
        <v>578</v>
      </c>
      <c r="C9" s="1196" t="s">
        <v>579</v>
      </c>
      <c r="D9" s="1196" t="s">
        <v>580</v>
      </c>
      <c r="E9" s="1196" t="s">
        <v>581</v>
      </c>
      <c r="F9" s="1196" t="s">
        <v>582</v>
      </c>
      <c r="G9" s="1196" t="s">
        <v>717</v>
      </c>
      <c r="H9" s="1195" t="s">
        <v>578</v>
      </c>
      <c r="I9" s="1196" t="s">
        <v>579</v>
      </c>
      <c r="J9" s="1196" t="s">
        <v>580</v>
      </c>
      <c r="K9" s="1196" t="s">
        <v>581</v>
      </c>
      <c r="L9" s="1196" t="s">
        <v>582</v>
      </c>
      <c r="M9" s="1196" t="s">
        <v>866</v>
      </c>
    </row>
    <row r="10" spans="1:25" ht="13.4" customHeight="1" x14ac:dyDescent="0.25">
      <c r="A10" s="1030" t="s">
        <v>583</v>
      </c>
      <c r="B10" s="1200">
        <v>0</v>
      </c>
      <c r="C10" s="1201">
        <v>0</v>
      </c>
      <c r="D10" s="1201">
        <v>0</v>
      </c>
      <c r="E10" s="1201">
        <v>0</v>
      </c>
      <c r="F10" s="1201">
        <v>0</v>
      </c>
      <c r="G10" s="1202">
        <v>0</v>
      </c>
      <c r="H10" s="1035">
        <v>0</v>
      </c>
      <c r="I10" s="1031">
        <v>0</v>
      </c>
      <c r="J10" s="1031">
        <v>385.23555149999999</v>
      </c>
      <c r="K10" s="1031">
        <v>0</v>
      </c>
      <c r="L10" s="1031">
        <v>0</v>
      </c>
      <c r="M10" s="1032">
        <v>385.23555149999999</v>
      </c>
    </row>
    <row r="11" spans="1:25" ht="13.4" customHeight="1" x14ac:dyDescent="0.25">
      <c r="A11" s="1033" t="s">
        <v>584</v>
      </c>
      <c r="B11" s="1200">
        <v>22115.171131999999</v>
      </c>
      <c r="C11" s="1200">
        <v>0</v>
      </c>
      <c r="D11" s="1200">
        <v>0</v>
      </c>
      <c r="E11" s="1200">
        <v>0</v>
      </c>
      <c r="F11" s="1200">
        <v>0</v>
      </c>
      <c r="G11" s="1203">
        <v>22115.171131999999</v>
      </c>
      <c r="H11" s="1035">
        <v>25099.681504330001</v>
      </c>
      <c r="I11" s="1035">
        <v>0</v>
      </c>
      <c r="J11" s="1035">
        <v>0</v>
      </c>
      <c r="K11" s="1035">
        <v>0</v>
      </c>
      <c r="L11" s="1035">
        <v>0</v>
      </c>
      <c r="M11" s="1034">
        <v>25099.681504330001</v>
      </c>
    </row>
    <row r="12" spans="1:25" ht="13.4" customHeight="1" x14ac:dyDescent="0.25">
      <c r="A12" s="1033" t="s">
        <v>585</v>
      </c>
      <c r="B12" s="1200">
        <v>11057.5855665</v>
      </c>
      <c r="C12" s="1200">
        <v>0</v>
      </c>
      <c r="D12" s="1200">
        <v>0</v>
      </c>
      <c r="E12" s="1200">
        <v>0</v>
      </c>
      <c r="F12" s="1200">
        <v>0</v>
      </c>
      <c r="G12" s="1203">
        <v>11057.5855665</v>
      </c>
      <c r="H12" s="1035">
        <v>12549.840752169999</v>
      </c>
      <c r="I12" s="1035">
        <v>0</v>
      </c>
      <c r="J12" s="1035">
        <v>0</v>
      </c>
      <c r="K12" s="1035">
        <v>0</v>
      </c>
      <c r="L12" s="1035">
        <v>0</v>
      </c>
      <c r="M12" s="1034">
        <v>12549.840752169999</v>
      </c>
    </row>
    <row r="13" spans="1:25" ht="13.4" customHeight="1" x14ac:dyDescent="0.25">
      <c r="A13" s="1033" t="s">
        <v>586</v>
      </c>
      <c r="B13" s="1200">
        <v>11057.5855665</v>
      </c>
      <c r="C13" s="1200">
        <v>0</v>
      </c>
      <c r="D13" s="1200">
        <v>0</v>
      </c>
      <c r="E13" s="1200">
        <v>0</v>
      </c>
      <c r="F13" s="1200">
        <v>0</v>
      </c>
      <c r="G13" s="1203">
        <v>11057.5855665</v>
      </c>
      <c r="H13" s="1035">
        <v>12549.840752169999</v>
      </c>
      <c r="I13" s="1035">
        <v>0</v>
      </c>
      <c r="J13" s="1035">
        <v>0</v>
      </c>
      <c r="K13" s="1035">
        <v>0</v>
      </c>
      <c r="L13" s="1035">
        <v>0</v>
      </c>
      <c r="M13" s="1034">
        <v>12549.840752169999</v>
      </c>
    </row>
    <row r="14" spans="1:25" ht="13.4" customHeight="1" x14ac:dyDescent="0.25">
      <c r="A14" s="1033" t="s">
        <v>587</v>
      </c>
      <c r="B14" s="1200">
        <v>11057.5855665</v>
      </c>
      <c r="C14" s="1200">
        <v>0</v>
      </c>
      <c r="D14" s="1200">
        <v>0</v>
      </c>
      <c r="E14" s="1200">
        <v>0</v>
      </c>
      <c r="F14" s="1200">
        <v>0</v>
      </c>
      <c r="G14" s="1203">
        <v>11057.5855665</v>
      </c>
      <c r="H14" s="1035">
        <v>12549.840752169999</v>
      </c>
      <c r="I14" s="1035">
        <v>0</v>
      </c>
      <c r="J14" s="1035">
        <v>0</v>
      </c>
      <c r="K14" s="1035">
        <v>0</v>
      </c>
      <c r="L14" s="1035">
        <v>0</v>
      </c>
      <c r="M14" s="1034">
        <v>12549.840752169999</v>
      </c>
    </row>
    <row r="15" spans="1:25" ht="13.4" customHeight="1" x14ac:dyDescent="0.25">
      <c r="A15" s="1033" t="s">
        <v>588</v>
      </c>
      <c r="B15" s="1200">
        <v>11057.5855665</v>
      </c>
      <c r="C15" s="1200">
        <v>0</v>
      </c>
      <c r="D15" s="1200">
        <v>0</v>
      </c>
      <c r="E15" s="1200">
        <v>0</v>
      </c>
      <c r="F15" s="1200">
        <v>0</v>
      </c>
      <c r="G15" s="1203">
        <v>11057.5855665</v>
      </c>
      <c r="H15" s="1035">
        <v>12549.840752169999</v>
      </c>
      <c r="I15" s="1035">
        <v>0</v>
      </c>
      <c r="J15" s="1035">
        <v>0</v>
      </c>
      <c r="K15" s="1035">
        <v>0</v>
      </c>
      <c r="L15" s="1035">
        <v>0</v>
      </c>
      <c r="M15" s="1034">
        <v>12549.840752169999</v>
      </c>
    </row>
    <row r="16" spans="1:25" ht="13.4" customHeight="1" x14ac:dyDescent="0.25">
      <c r="A16" s="1033" t="s">
        <v>589</v>
      </c>
      <c r="B16" s="1200">
        <v>11057.5855665</v>
      </c>
      <c r="C16" s="1200">
        <v>0</v>
      </c>
      <c r="D16" s="1200">
        <v>0</v>
      </c>
      <c r="E16" s="1200">
        <v>0</v>
      </c>
      <c r="F16" s="1200">
        <v>0</v>
      </c>
      <c r="G16" s="1203">
        <v>11057.5855665</v>
      </c>
      <c r="H16" s="1035">
        <v>12549.84075216</v>
      </c>
      <c r="I16" s="1035">
        <v>0</v>
      </c>
      <c r="J16" s="1035">
        <v>0</v>
      </c>
      <c r="K16" s="1035">
        <v>0</v>
      </c>
      <c r="L16" s="1035">
        <v>0</v>
      </c>
      <c r="M16" s="1034">
        <v>12549.84075216</v>
      </c>
    </row>
    <row r="17" spans="1:13" ht="13.4" customHeight="1" x14ac:dyDescent="0.25">
      <c r="A17" s="1033" t="s">
        <v>590</v>
      </c>
      <c r="B17" s="1200">
        <v>11057.5855665</v>
      </c>
      <c r="C17" s="1200">
        <v>0</v>
      </c>
      <c r="D17" s="1200">
        <v>0</v>
      </c>
      <c r="E17" s="1200">
        <v>0</v>
      </c>
      <c r="F17" s="1200">
        <v>0</v>
      </c>
      <c r="G17" s="1203">
        <v>11057.5855665</v>
      </c>
      <c r="H17" s="1035">
        <v>12549.84075216</v>
      </c>
      <c r="I17" s="1035">
        <v>432.86666666999997</v>
      </c>
      <c r="J17" s="1035">
        <v>0</v>
      </c>
      <c r="K17" s="1035">
        <v>0</v>
      </c>
      <c r="L17" s="1035">
        <v>1615.06</v>
      </c>
      <c r="M17" s="1034">
        <v>14597.767418829999</v>
      </c>
    </row>
    <row r="18" spans="1:13" ht="13.4" customHeight="1" x14ac:dyDescent="0.25">
      <c r="A18" s="1033" t="s">
        <v>591</v>
      </c>
      <c r="B18" s="1200">
        <v>11057.5855665</v>
      </c>
      <c r="C18" s="1200">
        <v>486.97500000000002</v>
      </c>
      <c r="D18" s="1200">
        <v>0</v>
      </c>
      <c r="E18" s="1200">
        <v>0</v>
      </c>
      <c r="F18" s="1200">
        <v>967.09340699999996</v>
      </c>
      <c r="G18" s="1203">
        <v>12511.653973500001</v>
      </c>
      <c r="H18" s="1035">
        <v>0</v>
      </c>
      <c r="I18" s="1035">
        <v>0</v>
      </c>
      <c r="J18" s="1035">
        <v>0</v>
      </c>
      <c r="K18" s="1035">
        <v>0</v>
      </c>
      <c r="L18" s="1035">
        <v>0</v>
      </c>
      <c r="M18" s="1034">
        <v>0</v>
      </c>
    </row>
    <row r="19" spans="1:13" ht="13.4" customHeight="1" x14ac:dyDescent="0.25">
      <c r="A19" s="1033" t="s">
        <v>592</v>
      </c>
      <c r="B19" s="1200">
        <v>11057.5855665</v>
      </c>
      <c r="C19" s="1200">
        <v>54.108333000000002</v>
      </c>
      <c r="D19" s="1200">
        <v>271.53169050000002</v>
      </c>
      <c r="E19" s="1200">
        <v>0</v>
      </c>
      <c r="F19" s="1200">
        <v>107.454823</v>
      </c>
      <c r="G19" s="1203">
        <v>11490.680413</v>
      </c>
      <c r="H19" s="1035">
        <v>0</v>
      </c>
      <c r="I19" s="1035">
        <v>0</v>
      </c>
      <c r="J19" s="1035">
        <v>0</v>
      </c>
      <c r="K19" s="1035">
        <v>0</v>
      </c>
      <c r="L19" s="1035">
        <v>0</v>
      </c>
      <c r="M19" s="1034">
        <v>0</v>
      </c>
    </row>
    <row r="20" spans="1:13" ht="13.4" customHeight="1" x14ac:dyDescent="0.25">
      <c r="A20" s="1033" t="s">
        <v>593</v>
      </c>
      <c r="B20" s="1200">
        <v>11057.5855665</v>
      </c>
      <c r="C20" s="1200">
        <v>54.108333000000002</v>
      </c>
      <c r="D20" s="1200">
        <v>0</v>
      </c>
      <c r="E20" s="1200">
        <v>0</v>
      </c>
      <c r="F20" s="1200">
        <v>107.454823</v>
      </c>
      <c r="G20" s="1203">
        <v>11219.1487225</v>
      </c>
      <c r="H20" s="1035">
        <v>0</v>
      </c>
      <c r="I20" s="1035">
        <v>0</v>
      </c>
      <c r="J20" s="1035">
        <v>0</v>
      </c>
      <c r="K20" s="1035">
        <v>0</v>
      </c>
      <c r="L20" s="1035">
        <v>0</v>
      </c>
      <c r="M20" s="1034">
        <v>0</v>
      </c>
    </row>
    <row r="21" spans="1:13" ht="13.4" customHeight="1" x14ac:dyDescent="0.25">
      <c r="A21" s="1036" t="s">
        <v>594</v>
      </c>
      <c r="B21" s="1200">
        <v>17271.8095885</v>
      </c>
      <c r="C21" s="1200">
        <v>54.108333999999999</v>
      </c>
      <c r="D21" s="1200">
        <v>0</v>
      </c>
      <c r="E21" s="1200">
        <v>0</v>
      </c>
      <c r="F21" s="1200">
        <v>101.163189</v>
      </c>
      <c r="G21" s="1204">
        <v>17427.0811115</v>
      </c>
      <c r="H21" s="1035">
        <v>0</v>
      </c>
      <c r="I21" s="1035">
        <v>0</v>
      </c>
      <c r="J21" s="1035">
        <v>0</v>
      </c>
      <c r="K21" s="1035">
        <v>0</v>
      </c>
      <c r="L21" s="1035">
        <v>0</v>
      </c>
      <c r="M21" s="1037">
        <v>0</v>
      </c>
    </row>
    <row r="22" spans="1:13" ht="14.5" x14ac:dyDescent="0.35">
      <c r="A22" s="1197" t="s">
        <v>6</v>
      </c>
      <c r="B22" s="1402">
        <f>SUM(B10:B21)</f>
        <v>138905.25081899998</v>
      </c>
      <c r="C22" s="1400">
        <v>649.29999999999995</v>
      </c>
      <c r="D22" s="1400">
        <f>SUM(D10:D21)</f>
        <v>271.53169050000002</v>
      </c>
      <c r="E22" s="1400">
        <v>0</v>
      </c>
      <c r="F22" s="1400">
        <f>SUM(F10:F21)</f>
        <v>1283.166242</v>
      </c>
      <c r="G22" s="1403">
        <f>SUM(G10:G21)</f>
        <v>141109.24875149998</v>
      </c>
      <c r="H22" s="1399">
        <v>100398.72601733</v>
      </c>
      <c r="I22" s="1400">
        <v>432.86666666999997</v>
      </c>
      <c r="J22" s="1400">
        <v>385.23555149999999</v>
      </c>
      <c r="K22" s="1400">
        <v>0</v>
      </c>
      <c r="L22" s="1400">
        <v>1615.06</v>
      </c>
      <c r="M22" s="1401">
        <v>102831.88823550001</v>
      </c>
    </row>
    <row r="23" spans="1:13" ht="13.4" customHeight="1" x14ac:dyDescent="0.25"/>
    <row r="24" spans="1:13" ht="13.4" customHeight="1" x14ac:dyDescent="0.25">
      <c r="A24" s="708" t="s">
        <v>595</v>
      </c>
    </row>
    <row r="25" spans="1:13" ht="14.15" customHeight="1" x14ac:dyDescent="0.35">
      <c r="A25" s="1317" t="s">
        <v>1376</v>
      </c>
    </row>
    <row r="26" spans="1:13" ht="12.75" hidden="1" customHeight="1" x14ac:dyDescent="0.25">
      <c r="A26"/>
    </row>
    <row r="27" spans="1:13" ht="12.75" hidden="1" customHeight="1" x14ac:dyDescent="0.25">
      <c r="A27"/>
    </row>
    <row r="28" spans="1:13" ht="13.5" hidden="1" customHeight="1" x14ac:dyDescent="0.25">
      <c r="A28"/>
    </row>
    <row r="29" spans="1:13" ht="13.4" customHeight="1" x14ac:dyDescent="0.25"/>
    <row r="30" spans="1:13" ht="13.4" customHeight="1" x14ac:dyDescent="0.35">
      <c r="A30" s="1495" t="s">
        <v>610</v>
      </c>
      <c r="B30" s="1038"/>
      <c r="C30" s="1039"/>
    </row>
    <row r="31" spans="1:13" ht="13.4" customHeight="1" x14ac:dyDescent="0.35">
      <c r="A31" s="1041"/>
      <c r="B31" s="1038"/>
      <c r="C31" s="1039"/>
    </row>
    <row r="32" spans="1:13" ht="43.5" customHeight="1" x14ac:dyDescent="0.25">
      <c r="A32" s="1321" t="s">
        <v>464</v>
      </c>
      <c r="B32" s="1321" t="s">
        <v>596</v>
      </c>
      <c r="C32" s="1321" t="s">
        <v>597</v>
      </c>
    </row>
    <row r="33" spans="1:7" ht="13.4" customHeight="1" x14ac:dyDescent="0.25">
      <c r="A33" s="1318">
        <v>2017</v>
      </c>
      <c r="B33" s="1319">
        <v>146433.07681112029</v>
      </c>
      <c r="C33" s="1322"/>
    </row>
    <row r="34" spans="1:7" ht="13.4" customHeight="1" x14ac:dyDescent="0.25">
      <c r="A34" s="1318">
        <v>2018</v>
      </c>
      <c r="B34" s="1319">
        <v>145588.92271893</v>
      </c>
      <c r="C34" s="1320">
        <v>-5.7647774025750831E-3</v>
      </c>
    </row>
    <row r="35" spans="1:7" ht="13.4" customHeight="1" x14ac:dyDescent="0.25">
      <c r="A35" s="1318">
        <v>2019</v>
      </c>
      <c r="B35" s="1319">
        <v>133681.29726118999</v>
      </c>
      <c r="C35" s="1320">
        <v>-8.1789364433505374E-2</v>
      </c>
    </row>
    <row r="36" spans="1:7" ht="13.4" customHeight="1" x14ac:dyDescent="0.25">
      <c r="A36" s="1318">
        <v>2020</v>
      </c>
      <c r="B36" s="1319">
        <v>109936.03024020999</v>
      </c>
      <c r="C36" s="1320">
        <v>-0.17762594699081857</v>
      </c>
    </row>
    <row r="37" spans="1:7" ht="13.4" customHeight="1" x14ac:dyDescent="0.25">
      <c r="A37" s="1318">
        <v>2021</v>
      </c>
      <c r="B37" s="1319">
        <v>102856.86521532002</v>
      </c>
      <c r="C37" s="1320">
        <v>-6.4393493283521397E-2</v>
      </c>
    </row>
    <row r="38" spans="1:7" ht="13.4" customHeight="1" x14ac:dyDescent="0.25">
      <c r="A38" s="1318">
        <v>2022</v>
      </c>
      <c r="B38" s="1319">
        <v>104885.722788741</v>
      </c>
      <c r="C38" s="1320">
        <v>1.9725057429796022E-2</v>
      </c>
    </row>
    <row r="39" spans="1:7" ht="12.75" customHeight="1" x14ac:dyDescent="0.25">
      <c r="A39" s="1318">
        <v>2023</v>
      </c>
      <c r="B39" s="1319">
        <v>114850.94407439997</v>
      </c>
      <c r="C39" s="1320">
        <v>9.5010274236568382E-2</v>
      </c>
    </row>
    <row r="40" spans="1:7" ht="13.4" customHeight="1" x14ac:dyDescent="0.25">
      <c r="A40" s="1318">
        <v>2024</v>
      </c>
      <c r="B40" s="1319">
        <v>130851.90757143995</v>
      </c>
      <c r="C40" s="1320">
        <v>0.13931939024092488</v>
      </c>
    </row>
    <row r="41" spans="1:7" ht="13.4" customHeight="1" x14ac:dyDescent="0.25">
      <c r="A41" s="1318">
        <v>2025</v>
      </c>
      <c r="B41" s="1319">
        <v>143713.57555160002</v>
      </c>
      <c r="C41" s="1320">
        <v>9.8291788166237515E-2</v>
      </c>
    </row>
    <row r="42" spans="1:7" ht="12.75" customHeight="1" x14ac:dyDescent="0.25">
      <c r="A42"/>
      <c r="B42" s="1040"/>
      <c r="C42"/>
    </row>
    <row r="43" spans="1:7" ht="13.4" customHeight="1" x14ac:dyDescent="0.25">
      <c r="A43" t="s">
        <v>598</v>
      </c>
      <c r="B43" s="1040"/>
      <c r="C43"/>
    </row>
    <row r="44" spans="1:7" ht="78.75" customHeight="1" x14ac:dyDescent="0.25">
      <c r="A44" s="1807" t="s">
        <v>718</v>
      </c>
      <c r="B44" s="1807"/>
      <c r="C44" s="1807"/>
      <c r="D44" s="1807"/>
      <c r="E44" s="1807"/>
      <c r="F44" s="1807"/>
      <c r="G44" s="1807"/>
    </row>
    <row r="45" spans="1:7" ht="14.5" x14ac:dyDescent="0.25">
      <c r="A45" s="1807" t="s">
        <v>856</v>
      </c>
      <c r="B45" s="1807"/>
      <c r="C45" s="1807"/>
      <c r="D45" s="1807"/>
      <c r="E45" s="1807"/>
      <c r="F45" s="1807"/>
      <c r="G45" s="1807"/>
    </row>
    <row r="46" spans="1:7" ht="66" hidden="1" customHeight="1" x14ac:dyDescent="0.25">
      <c r="A46" s="1807"/>
      <c r="B46" s="1807"/>
      <c r="C46" s="1807"/>
      <c r="D46" s="1807"/>
      <c r="E46" s="1807"/>
      <c r="F46" s="1807"/>
      <c r="G46" s="1807"/>
    </row>
    <row r="47" spans="1:7" ht="13.4" customHeight="1" x14ac:dyDescent="0.25"/>
    <row r="48" spans="1:7" ht="13.4" customHeight="1" x14ac:dyDescent="0.25">
      <c r="A48" s="1063" t="s">
        <v>857</v>
      </c>
      <c r="B48" s="1042"/>
      <c r="C48" s="1043"/>
      <c r="D48" s="1044"/>
      <c r="E48" s="1044"/>
      <c r="F48" s="1039"/>
    </row>
    <row r="49" spans="1:6" ht="13.4" customHeight="1" x14ac:dyDescent="0.25">
      <c r="A49" s="1042"/>
      <c r="B49" s="1042"/>
      <c r="C49" s="1043"/>
      <c r="D49" s="1044"/>
      <c r="E49" s="1044"/>
      <c r="F49" s="1039"/>
    </row>
    <row r="50" spans="1:6" ht="13.4" customHeight="1" x14ac:dyDescent="0.25">
      <c r="A50" s="1045" t="s">
        <v>599</v>
      </c>
      <c r="B50" s="1046"/>
      <c r="C50" s="1047"/>
      <c r="D50" s="1048"/>
      <c r="E50" s="1048"/>
      <c r="F50" s="1029"/>
    </row>
    <row r="51" spans="1:6" ht="13.4" customHeight="1" x14ac:dyDescent="0.25">
      <c r="A51" s="833"/>
      <c r="B51" s="833"/>
      <c r="C51" s="833"/>
      <c r="D51" s="1049"/>
      <c r="E51" s="1049"/>
      <c r="F51"/>
    </row>
    <row r="52" spans="1:6" ht="13.4" customHeight="1" x14ac:dyDescent="0.25">
      <c r="A52" s="1174" t="s">
        <v>600</v>
      </c>
      <c r="B52" s="1175"/>
      <c r="C52" s="1176"/>
      <c r="D52" s="1284" t="s">
        <v>858</v>
      </c>
      <c r="E52" s="1284" t="s">
        <v>1657</v>
      </c>
      <c r="F52" s="1284" t="s">
        <v>597</v>
      </c>
    </row>
    <row r="53" spans="1:6" ht="13.4" customHeight="1" x14ac:dyDescent="0.25">
      <c r="A53" s="1050" t="s">
        <v>601</v>
      </c>
      <c r="B53" s="1051"/>
      <c r="C53" s="1052"/>
      <c r="D53" s="1325">
        <v>31896.902999999998</v>
      </c>
      <c r="E53" s="1325">
        <v>24984.68</v>
      </c>
      <c r="F53" s="1285">
        <v>-0.21670514532398333</v>
      </c>
    </row>
    <row r="54" spans="1:6" ht="13.4" customHeight="1" x14ac:dyDescent="0.25">
      <c r="A54" s="1053" t="s">
        <v>602</v>
      </c>
      <c r="B54" s="1054"/>
      <c r="C54" s="1055"/>
      <c r="D54" s="1325">
        <v>59499.377374763142</v>
      </c>
      <c r="E54" s="1325">
        <v>60708.234928611753</v>
      </c>
      <c r="F54" s="1285">
        <v>2.031714628263237E-2</v>
      </c>
    </row>
    <row r="55" spans="1:6" ht="13.4" customHeight="1" x14ac:dyDescent="0.25">
      <c r="A55" s="1053" t="s">
        <v>603</v>
      </c>
      <c r="B55" s="1054"/>
      <c r="C55" s="1055"/>
      <c r="D55" s="1325">
        <v>14136.800857621001</v>
      </c>
      <c r="E55" s="1325">
        <v>12901.444576631002</v>
      </c>
      <c r="F55" s="1285">
        <v>-8.7385844465937446E-2</v>
      </c>
    </row>
    <row r="56" spans="1:6" ht="13.4" customHeight="1" x14ac:dyDescent="0.25">
      <c r="A56" s="1053" t="s">
        <v>604</v>
      </c>
      <c r="B56" s="1054"/>
      <c r="C56" s="1055"/>
      <c r="D56" s="1325">
        <v>7712.1234738389339</v>
      </c>
      <c r="E56" s="1325">
        <v>6006.6616798470968</v>
      </c>
      <c r="F56" s="1285">
        <v>-0.22114036423004702</v>
      </c>
    </row>
    <row r="57" spans="1:6" ht="13.4" customHeight="1" x14ac:dyDescent="0.25">
      <c r="A57" s="1053" t="s">
        <v>510</v>
      </c>
      <c r="B57" s="1054"/>
      <c r="C57" s="1055"/>
      <c r="D57" s="1325">
        <v>1046.0313865918624</v>
      </c>
      <c r="E57" s="1325">
        <v>801.75757392999992</v>
      </c>
      <c r="F57" s="1285">
        <v>-0.2335243624550748</v>
      </c>
    </row>
    <row r="58" spans="1:6" ht="13.4" hidden="1" customHeight="1" x14ac:dyDescent="0.25">
      <c r="A58" s="1056" t="s">
        <v>605</v>
      </c>
      <c r="B58" s="1057"/>
      <c r="C58" s="1058"/>
      <c r="D58" s="1286">
        <v>0</v>
      </c>
      <c r="E58" s="1287"/>
      <c r="F58" s="1285" t="e">
        <v>#REF!</v>
      </c>
    </row>
    <row r="59" spans="1:6" ht="13.4" customHeight="1" x14ac:dyDescent="0.25">
      <c r="A59" s="1404" t="s">
        <v>606</v>
      </c>
      <c r="B59" s="1177"/>
      <c r="C59" s="1178"/>
      <c r="D59" s="1323">
        <v>114291.23609281493</v>
      </c>
      <c r="E59" s="1324">
        <v>105402.77875901984</v>
      </c>
      <c r="F59" s="1288">
        <v>-7.7770244138201883E-2</v>
      </c>
    </row>
    <row r="60" spans="1:6" ht="13.4" customHeight="1" x14ac:dyDescent="0.25">
      <c r="A60" s="1059"/>
      <c r="B60" s="1059"/>
      <c r="C60" s="1060"/>
      <c r="D60" s="1141"/>
      <c r="E60" s="1141"/>
      <c r="F60"/>
    </row>
    <row r="61" spans="1:6" ht="13.4" customHeight="1" x14ac:dyDescent="0.25">
      <c r="A61" s="1406" t="s">
        <v>607</v>
      </c>
      <c r="B61" s="1406"/>
      <c r="C61" s="1407"/>
      <c r="D61" s="1408" t="s">
        <v>858</v>
      </c>
      <c r="E61" s="1284" t="s">
        <v>1657</v>
      </c>
      <c r="F61" s="1409" t="s">
        <v>597</v>
      </c>
    </row>
    <row r="62" spans="1:6" ht="14.5" x14ac:dyDescent="0.25">
      <c r="A62" s="1800" t="s">
        <v>719</v>
      </c>
      <c r="B62" s="1800"/>
      <c r="C62" s="1800"/>
      <c r="D62" s="1800"/>
      <c r="E62" s="1800"/>
      <c r="F62" s="1800"/>
    </row>
    <row r="63" spans="1:6" ht="14.5" x14ac:dyDescent="0.25">
      <c r="A63" s="1785" t="s">
        <v>1658</v>
      </c>
      <c r="B63" s="1786"/>
      <c r="C63" s="1787"/>
      <c r="D63" s="1412">
        <v>11346.90899357829</v>
      </c>
      <c r="E63" s="1678">
        <v>12529.958624609593</v>
      </c>
      <c r="F63" s="1413">
        <v>0.10426184185497944</v>
      </c>
    </row>
    <row r="64" spans="1:6" ht="14.5" x14ac:dyDescent="0.25">
      <c r="A64" s="1785" t="s">
        <v>967</v>
      </c>
      <c r="B64" s="1786"/>
      <c r="C64" s="1787"/>
      <c r="D64" s="1412">
        <v>0</v>
      </c>
      <c r="E64" s="1412">
        <v>21739.508955209578</v>
      </c>
      <c r="F64" s="1413">
        <v>0</v>
      </c>
    </row>
    <row r="65" spans="1:10" ht="14.5" x14ac:dyDescent="0.25">
      <c r="A65" s="1800" t="s">
        <v>721</v>
      </c>
      <c r="B65" s="1800"/>
      <c r="C65" s="1800"/>
      <c r="D65" s="1800"/>
      <c r="E65" s="1800"/>
      <c r="F65" s="1800"/>
    </row>
    <row r="66" spans="1:10" ht="14.5" x14ac:dyDescent="0.25">
      <c r="A66" s="1782" t="s">
        <v>722</v>
      </c>
      <c r="B66" s="1783"/>
      <c r="C66" s="1784"/>
      <c r="D66" s="1412">
        <v>1539.7965068507538</v>
      </c>
      <c r="E66" s="1412">
        <v>1741.122191534163</v>
      </c>
      <c r="F66" s="1413">
        <v>0.13074824094462167</v>
      </c>
    </row>
    <row r="67" spans="1:10" ht="14.5" x14ac:dyDescent="0.25">
      <c r="A67" s="1800" t="s">
        <v>579</v>
      </c>
      <c r="B67" s="1800"/>
      <c r="C67" s="1800"/>
      <c r="D67" s="1800"/>
      <c r="E67" s="1800"/>
      <c r="F67" s="1800"/>
    </row>
    <row r="68" spans="1:10" ht="13.4" customHeight="1" x14ac:dyDescent="0.25">
      <c r="A68" s="1782" t="s">
        <v>722</v>
      </c>
      <c r="B68" s="1783"/>
      <c r="C68" s="1784"/>
      <c r="D68" s="1412">
        <v>626.54924739316368</v>
      </c>
      <c r="E68" s="1412">
        <v>868.94008313498273</v>
      </c>
      <c r="F68" s="1413">
        <v>0.38686637443156524</v>
      </c>
    </row>
    <row r="69" spans="1:10" ht="13.4" hidden="1" customHeight="1" x14ac:dyDescent="0.25">
      <c r="A69" s="1410" t="s">
        <v>720</v>
      </c>
      <c r="B69" s="1410"/>
      <c r="C69" s="1411"/>
      <c r="D69" s="1412">
        <v>0</v>
      </c>
      <c r="E69" s="1412">
        <v>0</v>
      </c>
      <c r="F69" s="1413">
        <v>0</v>
      </c>
    </row>
    <row r="70" spans="1:10" ht="13.4" customHeight="1" x14ac:dyDescent="0.25">
      <c r="A70" s="1800" t="s">
        <v>723</v>
      </c>
      <c r="B70" s="1800"/>
      <c r="C70" s="1800"/>
      <c r="D70" s="1800"/>
      <c r="E70" s="1800"/>
      <c r="F70" s="1800"/>
    </row>
    <row r="71" spans="1:10" ht="14.5" x14ac:dyDescent="0.25">
      <c r="A71" s="1782" t="s">
        <v>722</v>
      </c>
      <c r="B71" s="1783"/>
      <c r="C71" s="1784"/>
      <c r="D71" s="1412">
        <v>868.94008313498273</v>
      </c>
      <c r="E71" s="1414">
        <v>1046.0313865918624</v>
      </c>
      <c r="F71" s="1413">
        <v>0.20380151277860903</v>
      </c>
    </row>
    <row r="72" spans="1:10" ht="14.5" x14ac:dyDescent="0.25">
      <c r="A72" s="1474" t="s">
        <v>975</v>
      </c>
      <c r="B72" s="1475"/>
      <c r="C72" s="1476"/>
      <c r="D72" s="1414">
        <v>0</v>
      </c>
      <c r="E72" s="1414">
        <v>385.23555149999999</v>
      </c>
      <c r="F72" s="1413">
        <v>0</v>
      </c>
    </row>
    <row r="73" spans="1:10" ht="13.4" customHeight="1" x14ac:dyDescent="0.25">
      <c r="A73" s="1779"/>
      <c r="B73" s="1780"/>
      <c r="C73" s="1780"/>
      <c r="D73" s="1780"/>
      <c r="E73" s="1780"/>
      <c r="F73" s="1781"/>
    </row>
    <row r="74" spans="1:10" ht="13.4" customHeight="1" x14ac:dyDescent="0.3">
      <c r="A74" s="1794" t="s">
        <v>661</v>
      </c>
      <c r="B74" s="1794"/>
      <c r="C74" s="1794"/>
      <c r="D74" s="1415">
        <v>128673.43092377212</v>
      </c>
      <c r="E74" s="1415">
        <v>143713.57555160002</v>
      </c>
      <c r="F74" s="1416">
        <v>0.11688617082681119</v>
      </c>
    </row>
    <row r="75" spans="1:10" ht="13.4" customHeight="1" x14ac:dyDescent="0.25">
      <c r="A75"/>
      <c r="B75"/>
      <c r="C75"/>
      <c r="D75"/>
      <c r="E75"/>
      <c r="F75"/>
    </row>
    <row r="76" spans="1:10" ht="13.4" customHeight="1" x14ac:dyDescent="0.25">
      <c r="A76" t="s">
        <v>598</v>
      </c>
      <c r="B76" s="1040"/>
      <c r="C76"/>
      <c r="D76"/>
      <c r="E76"/>
      <c r="F76"/>
    </row>
    <row r="77" spans="1:10" ht="53.15" customHeight="1" x14ac:dyDescent="0.25">
      <c r="A77" s="1795" t="s">
        <v>1659</v>
      </c>
      <c r="B77" s="1796"/>
      <c r="C77" s="1796"/>
      <c r="D77" s="1796"/>
      <c r="E77" s="1796"/>
      <c r="F77" s="1796"/>
      <c r="G77" s="1796"/>
      <c r="H77" s="1796"/>
      <c r="I77" s="1796"/>
      <c r="J77" s="1796"/>
    </row>
    <row r="78" spans="1:10" ht="13.4" customHeight="1" x14ac:dyDescent="0.25"/>
    <row r="79" spans="1:10" s="1350" customFormat="1" ht="13.4" customHeight="1" x14ac:dyDescent="0.25">
      <c r="A79" s="1496" t="s">
        <v>867</v>
      </c>
      <c r="B79" s="1444"/>
    </row>
    <row r="80" spans="1:10" ht="13.4" customHeight="1" x14ac:dyDescent="0.25"/>
    <row r="81" spans="1:9" ht="41.25" customHeight="1" x14ac:dyDescent="0.25">
      <c r="A81" s="1790" t="s">
        <v>211</v>
      </c>
      <c r="B81" s="1228" t="s">
        <v>859</v>
      </c>
      <c r="C81" s="1227"/>
      <c r="D81" s="1139" t="s">
        <v>1558</v>
      </c>
      <c r="E81" s="1227"/>
      <c r="F81" s="1139" t="s">
        <v>860</v>
      </c>
      <c r="G81" s="1227"/>
      <c r="H81" s="1139" t="s">
        <v>265</v>
      </c>
      <c r="I81" s="1227"/>
    </row>
    <row r="82" spans="1:9" ht="25.4" customHeight="1" x14ac:dyDescent="0.25">
      <c r="A82" s="1791"/>
      <c r="B82" s="1229" t="s">
        <v>68</v>
      </c>
      <c r="C82" s="1139" t="s">
        <v>49</v>
      </c>
      <c r="D82" s="1064" t="s">
        <v>68</v>
      </c>
      <c r="E82" s="1139" t="s">
        <v>49</v>
      </c>
      <c r="F82" s="1064" t="s">
        <v>68</v>
      </c>
      <c r="G82" s="1139" t="s">
        <v>49</v>
      </c>
      <c r="H82" s="1064" t="s">
        <v>68</v>
      </c>
      <c r="I82" s="1139" t="s">
        <v>49</v>
      </c>
    </row>
    <row r="83" spans="1:9" x14ac:dyDescent="0.25">
      <c r="A83" s="1065" t="s">
        <v>539</v>
      </c>
      <c r="B83" s="1230">
        <v>1029</v>
      </c>
      <c r="C83" s="1231">
        <v>9745.9650000000001</v>
      </c>
      <c r="D83" s="1230">
        <v>943</v>
      </c>
      <c r="E83" s="1231">
        <v>8938.4519999999993</v>
      </c>
      <c r="F83" s="1232">
        <v>86</v>
      </c>
      <c r="G83" s="1172">
        <v>807.51300000000083</v>
      </c>
      <c r="H83" s="1233">
        <v>0.91642371234207964</v>
      </c>
      <c r="I83" s="1233">
        <v>0.91714386415301097</v>
      </c>
    </row>
    <row r="84" spans="1:9" x14ac:dyDescent="0.25">
      <c r="A84" s="1065" t="s">
        <v>628</v>
      </c>
      <c r="B84" s="1230">
        <v>4</v>
      </c>
      <c r="C84" s="1231">
        <v>32.116</v>
      </c>
      <c r="D84" s="1230">
        <v>3</v>
      </c>
      <c r="E84" s="1231">
        <v>25.317</v>
      </c>
      <c r="F84" s="1232">
        <v>1</v>
      </c>
      <c r="G84" s="1172">
        <v>6.7989999999999995</v>
      </c>
      <c r="H84" s="1233">
        <v>0.75</v>
      </c>
      <c r="I84" s="1233">
        <v>0.78829866733092546</v>
      </c>
    </row>
    <row r="85" spans="1:9" x14ac:dyDescent="0.25">
      <c r="A85" s="1065" t="s">
        <v>750</v>
      </c>
      <c r="B85" s="1230">
        <v>63</v>
      </c>
      <c r="C85" s="1231">
        <v>504.99200000000002</v>
      </c>
      <c r="D85" s="1230">
        <v>61</v>
      </c>
      <c r="E85" s="1231">
        <v>486.637</v>
      </c>
      <c r="F85" s="1232">
        <v>2</v>
      </c>
      <c r="G85" s="1172">
        <v>18.355000000000018</v>
      </c>
      <c r="H85" s="1233">
        <v>0.96825396825396826</v>
      </c>
      <c r="I85" s="1233">
        <v>0.96365288955072548</v>
      </c>
    </row>
    <row r="86" spans="1:9" x14ac:dyDescent="0.25">
      <c r="A86" s="1065" t="s">
        <v>861</v>
      </c>
      <c r="B86" s="1230">
        <v>11</v>
      </c>
      <c r="C86" s="1231">
        <v>86.227999999999994</v>
      </c>
      <c r="D86" s="1230">
        <v>10</v>
      </c>
      <c r="E86" s="1231">
        <v>80.376000000000005</v>
      </c>
      <c r="F86" s="1232">
        <v>1</v>
      </c>
      <c r="G86" s="1172">
        <v>5.8519999999999897</v>
      </c>
      <c r="H86" s="1233">
        <v>0.90909090909090906</v>
      </c>
      <c r="I86" s="1233">
        <v>0.93213341374031644</v>
      </c>
    </row>
    <row r="87" spans="1:9" x14ac:dyDescent="0.25">
      <c r="A87" s="1065" t="s">
        <v>119</v>
      </c>
      <c r="B87" s="1230">
        <v>99</v>
      </c>
      <c r="C87" s="1231">
        <v>855.74099999999999</v>
      </c>
      <c r="D87" s="1230">
        <v>82</v>
      </c>
      <c r="E87" s="1231">
        <v>702.83100000000002</v>
      </c>
      <c r="F87" s="1232">
        <v>17</v>
      </c>
      <c r="G87" s="1172">
        <v>152.90999999999997</v>
      </c>
      <c r="H87" s="1233">
        <v>0.82828282828282829</v>
      </c>
      <c r="I87" s="1233">
        <v>0.82131275701409656</v>
      </c>
    </row>
    <row r="88" spans="1:9" x14ac:dyDescent="0.25">
      <c r="A88" s="1065" t="s">
        <v>697</v>
      </c>
      <c r="B88" s="1230">
        <v>292</v>
      </c>
      <c r="C88" s="1231">
        <v>2748.991</v>
      </c>
      <c r="D88" s="1230">
        <v>282</v>
      </c>
      <c r="E88" s="1231">
        <v>2652.2080000000001</v>
      </c>
      <c r="F88" s="1232">
        <v>10</v>
      </c>
      <c r="G88" s="1172">
        <v>96.782999999999902</v>
      </c>
      <c r="H88" s="1233">
        <v>0.96575342465753422</v>
      </c>
      <c r="I88" s="1233">
        <v>0.96479326414673605</v>
      </c>
    </row>
    <row r="89" spans="1:9" x14ac:dyDescent="0.25">
      <c r="A89" s="1065" t="s">
        <v>334</v>
      </c>
      <c r="B89" s="1230">
        <v>74</v>
      </c>
      <c r="C89" s="1231">
        <v>681.81500000000005</v>
      </c>
      <c r="D89" s="1230">
        <v>71</v>
      </c>
      <c r="E89" s="1231">
        <v>654.01499999999999</v>
      </c>
      <c r="F89" s="1232">
        <v>3</v>
      </c>
      <c r="G89" s="1172">
        <v>27.800000000000068</v>
      </c>
      <c r="H89" s="1233">
        <v>0.95945945945945943</v>
      </c>
      <c r="I89" s="1233">
        <v>0.95922647639022307</v>
      </c>
    </row>
    <row r="90" spans="1:9" x14ac:dyDescent="0.25">
      <c r="A90" s="1065" t="s">
        <v>633</v>
      </c>
      <c r="B90" s="1230">
        <v>199</v>
      </c>
      <c r="C90" s="1231">
        <v>1878.17</v>
      </c>
      <c r="D90" s="1230">
        <v>189</v>
      </c>
      <c r="E90" s="1231">
        <v>1781.829</v>
      </c>
      <c r="F90" s="1232">
        <v>10</v>
      </c>
      <c r="G90" s="1172">
        <v>96.341000000000122</v>
      </c>
      <c r="H90" s="1233">
        <v>0.94974874371859297</v>
      </c>
      <c r="I90" s="1233">
        <v>0.94870485632291002</v>
      </c>
    </row>
    <row r="91" spans="1:9" x14ac:dyDescent="0.25">
      <c r="A91" s="1065" t="s">
        <v>178</v>
      </c>
      <c r="B91" s="1230">
        <v>113</v>
      </c>
      <c r="C91" s="1231">
        <v>1101.4190000000001</v>
      </c>
      <c r="D91" s="1230">
        <v>104</v>
      </c>
      <c r="E91" s="1231">
        <v>1018.645</v>
      </c>
      <c r="F91" s="1232">
        <v>9</v>
      </c>
      <c r="G91" s="1172">
        <v>82.774000000000115</v>
      </c>
      <c r="H91" s="1233">
        <v>0.92035398230088494</v>
      </c>
      <c r="I91" s="1233">
        <v>0.92484785535749781</v>
      </c>
    </row>
    <row r="92" spans="1:9" x14ac:dyDescent="0.25">
      <c r="A92" s="1065" t="s">
        <v>862</v>
      </c>
      <c r="B92" s="1230">
        <v>12</v>
      </c>
      <c r="C92" s="1231">
        <v>119.836</v>
      </c>
      <c r="D92" s="1230">
        <v>12</v>
      </c>
      <c r="E92" s="1231">
        <v>117.935748</v>
      </c>
      <c r="F92" s="1232">
        <v>0</v>
      </c>
      <c r="G92" s="1172">
        <v>1.9002519999999947</v>
      </c>
      <c r="H92" s="1233">
        <v>1</v>
      </c>
      <c r="I92" s="1233">
        <v>0.98414289529023002</v>
      </c>
    </row>
    <row r="93" spans="1:9" x14ac:dyDescent="0.25">
      <c r="A93" s="1065" t="s">
        <v>632</v>
      </c>
      <c r="B93" s="1230">
        <v>653</v>
      </c>
      <c r="C93" s="1231">
        <v>5958.2950000000001</v>
      </c>
      <c r="D93" s="1230">
        <v>592</v>
      </c>
      <c r="E93" s="1231">
        <v>5406.6790000000001</v>
      </c>
      <c r="F93" s="1232">
        <v>61</v>
      </c>
      <c r="G93" s="1172">
        <v>551.61599999999999</v>
      </c>
      <c r="H93" s="1233">
        <v>0.90658499234303214</v>
      </c>
      <c r="I93" s="1233">
        <v>0.90742049529269697</v>
      </c>
    </row>
    <row r="94" spans="1:9" x14ac:dyDescent="0.25">
      <c r="A94" s="1065" t="s">
        <v>304</v>
      </c>
      <c r="B94" s="1230">
        <v>11</v>
      </c>
      <c r="C94" s="1231">
        <v>120.26300000000001</v>
      </c>
      <c r="D94" s="1230">
        <v>10</v>
      </c>
      <c r="E94" s="1231">
        <v>106.313</v>
      </c>
      <c r="F94" s="1232">
        <v>1</v>
      </c>
      <c r="G94" s="1172">
        <v>13.950000000000003</v>
      </c>
      <c r="H94" s="1233">
        <v>0.90909090909090906</v>
      </c>
      <c r="I94" s="1233">
        <v>0.88400422407556767</v>
      </c>
    </row>
    <row r="95" spans="1:9" x14ac:dyDescent="0.25">
      <c r="A95" s="1065" t="s">
        <v>712</v>
      </c>
      <c r="B95" s="1230">
        <v>178</v>
      </c>
      <c r="C95" s="1231">
        <v>1633.2370000000001</v>
      </c>
      <c r="D95" s="1230">
        <v>158</v>
      </c>
      <c r="E95" s="1231">
        <v>1168.903</v>
      </c>
      <c r="F95" s="1232">
        <v>20</v>
      </c>
      <c r="G95" s="1172">
        <v>464.33400000000006</v>
      </c>
      <c r="H95" s="1233">
        <v>0.88764044943820219</v>
      </c>
      <c r="I95" s="1233">
        <v>0.7156971094825797</v>
      </c>
    </row>
    <row r="96" spans="1:9" x14ac:dyDescent="0.25">
      <c r="A96" s="1065" t="s">
        <v>164</v>
      </c>
      <c r="B96" s="1230">
        <v>215</v>
      </c>
      <c r="C96" s="1231">
        <v>1994.366</v>
      </c>
      <c r="D96" s="1230">
        <v>201</v>
      </c>
      <c r="E96" s="1231">
        <v>1090.481</v>
      </c>
      <c r="F96" s="1232">
        <v>14</v>
      </c>
      <c r="G96" s="1172">
        <v>903.88499999999999</v>
      </c>
      <c r="H96" s="1233">
        <v>0.93488372093023253</v>
      </c>
      <c r="I96" s="1233">
        <v>0.54678078146137665</v>
      </c>
    </row>
    <row r="97" spans="1:9" x14ac:dyDescent="0.25">
      <c r="A97" s="1065" t="s">
        <v>511</v>
      </c>
      <c r="B97" s="1230">
        <v>193</v>
      </c>
      <c r="C97" s="1231">
        <v>1817.019</v>
      </c>
      <c r="D97" s="1230">
        <v>181</v>
      </c>
      <c r="E97" s="1231">
        <v>1703.607</v>
      </c>
      <c r="F97" s="1232">
        <v>12</v>
      </c>
      <c r="G97" s="1172">
        <v>113.41200000000003</v>
      </c>
      <c r="H97" s="1233">
        <v>0.93782383419689119</v>
      </c>
      <c r="I97" s="1233">
        <v>0.93758348151560333</v>
      </c>
    </row>
    <row r="98" spans="1:9" x14ac:dyDescent="0.25">
      <c r="A98" s="1065" t="s">
        <v>293</v>
      </c>
      <c r="B98" s="1230">
        <v>6</v>
      </c>
      <c r="C98" s="1231">
        <v>55.000999999999998</v>
      </c>
      <c r="D98" s="1230">
        <v>6</v>
      </c>
      <c r="E98" s="1231">
        <v>55.000999999999998</v>
      </c>
      <c r="F98" s="1232">
        <v>0</v>
      </c>
      <c r="G98" s="1172">
        <v>0</v>
      </c>
      <c r="H98" s="1233">
        <v>1</v>
      </c>
      <c r="I98" s="1233">
        <v>1</v>
      </c>
    </row>
    <row r="99" spans="1:9" x14ac:dyDescent="0.25">
      <c r="A99" s="1065" t="s">
        <v>613</v>
      </c>
      <c r="B99" s="1230">
        <v>59</v>
      </c>
      <c r="C99" s="1231">
        <v>568.06700000000001</v>
      </c>
      <c r="D99" s="1230">
        <v>54</v>
      </c>
      <c r="E99" s="1231">
        <v>516.94399999999996</v>
      </c>
      <c r="F99" s="1232">
        <v>5</v>
      </c>
      <c r="G99" s="1172">
        <v>51.123000000000047</v>
      </c>
      <c r="H99" s="1233">
        <v>0.9152542372881356</v>
      </c>
      <c r="I99" s="1233">
        <v>0.91000533387786997</v>
      </c>
    </row>
    <row r="100" spans="1:9" x14ac:dyDescent="0.25">
      <c r="A100" s="1065" t="s">
        <v>683</v>
      </c>
      <c r="B100" s="1230">
        <v>86</v>
      </c>
      <c r="C100" s="1231">
        <v>815.74</v>
      </c>
      <c r="D100" s="1230">
        <v>79</v>
      </c>
      <c r="E100" s="1231">
        <v>681.98464999999999</v>
      </c>
      <c r="F100" s="1232">
        <v>7</v>
      </c>
      <c r="G100" s="1172">
        <v>133.75535000000002</v>
      </c>
      <c r="H100" s="1233">
        <v>0.91860465116279066</v>
      </c>
      <c r="I100" s="1233">
        <v>0.83603188515948712</v>
      </c>
    </row>
    <row r="101" spans="1:9" x14ac:dyDescent="0.25">
      <c r="A101" s="1065" t="s">
        <v>618</v>
      </c>
      <c r="B101" s="1230">
        <v>5</v>
      </c>
      <c r="C101" s="1231">
        <v>43.914000000000001</v>
      </c>
      <c r="D101" s="1230">
        <v>4</v>
      </c>
      <c r="E101" s="1231">
        <v>36.280999999999999</v>
      </c>
      <c r="F101" s="1232">
        <v>1</v>
      </c>
      <c r="G101" s="1172">
        <v>7.6330000000000027</v>
      </c>
      <c r="H101" s="1233">
        <v>0.8</v>
      </c>
      <c r="I101" s="1233">
        <v>0.82618299403379325</v>
      </c>
    </row>
    <row r="102" spans="1:9" x14ac:dyDescent="0.25">
      <c r="A102" s="1065" t="s">
        <v>782</v>
      </c>
      <c r="B102" s="1230">
        <v>117</v>
      </c>
      <c r="C102" s="1231">
        <v>1135.7280000000001</v>
      </c>
      <c r="D102" s="1230">
        <v>115</v>
      </c>
      <c r="E102" s="1231">
        <v>421.727035</v>
      </c>
      <c r="F102" s="1232">
        <v>2</v>
      </c>
      <c r="G102" s="1172">
        <v>714.00096500000006</v>
      </c>
      <c r="H102" s="1233">
        <v>0.98290598290598286</v>
      </c>
      <c r="I102" s="1233">
        <v>0.3713274965484693</v>
      </c>
    </row>
    <row r="103" spans="1:9" ht="13" x14ac:dyDescent="0.25">
      <c r="A103" s="1066" t="s">
        <v>235</v>
      </c>
      <c r="B103" s="1234">
        <v>3419</v>
      </c>
      <c r="C103" s="1235">
        <v>31896.903000000002</v>
      </c>
      <c r="D103" s="1234">
        <v>3157</v>
      </c>
      <c r="E103" s="1235">
        <v>27646.166432999995</v>
      </c>
      <c r="F103" s="1234">
        <v>262</v>
      </c>
      <c r="G103" s="1235">
        <v>4250.7365670000008</v>
      </c>
      <c r="H103" s="1236">
        <v>0.9233694062591401</v>
      </c>
      <c r="I103" s="1236">
        <v>0.86673513202833496</v>
      </c>
    </row>
    <row r="104" spans="1:9" x14ac:dyDescent="0.25">
      <c r="A104" s="340"/>
      <c r="C104" s="806"/>
      <c r="D104" s="340"/>
      <c r="E104" s="1134"/>
      <c r="F104" s="340"/>
      <c r="G104" s="1135"/>
      <c r="H104" s="1135"/>
      <c r="I104" s="807"/>
    </row>
    <row r="105" spans="1:9" ht="32.15" customHeight="1" x14ac:dyDescent="0.25">
      <c r="A105" s="1064" t="s">
        <v>236</v>
      </c>
      <c r="B105" s="1228" t="s">
        <v>859</v>
      </c>
      <c r="C105" s="1227"/>
      <c r="D105" s="1139" t="s">
        <v>1558</v>
      </c>
      <c r="E105" s="1227"/>
      <c r="F105" s="1139" t="s">
        <v>860</v>
      </c>
      <c r="G105" s="1227"/>
      <c r="H105" s="1139" t="s">
        <v>265</v>
      </c>
      <c r="I105" s="1227"/>
    </row>
    <row r="106" spans="1:9" x14ac:dyDescent="0.25">
      <c r="A106" s="1065" t="s">
        <v>539</v>
      </c>
      <c r="B106" s="1230">
        <v>0</v>
      </c>
      <c r="C106" s="1231">
        <v>1970.7771439540008</v>
      </c>
      <c r="D106" s="1230">
        <v>0</v>
      </c>
      <c r="E106" s="1231">
        <v>75.16253433</v>
      </c>
      <c r="F106" s="1232">
        <v>0</v>
      </c>
      <c r="G106" s="1172">
        <v>1895.6146096240009</v>
      </c>
      <c r="H106" s="1233" t="s">
        <v>523</v>
      </c>
      <c r="I106" s="1233">
        <v>3.8138525485027816E-2</v>
      </c>
    </row>
    <row r="107" spans="1:9" x14ac:dyDescent="0.25">
      <c r="A107" s="1065" t="s">
        <v>628</v>
      </c>
      <c r="B107" s="1230">
        <v>0</v>
      </c>
      <c r="C107" s="1231">
        <v>6378.2161261499996</v>
      </c>
      <c r="D107" s="1230">
        <v>0</v>
      </c>
      <c r="E107" s="1231">
        <v>755.96402073000002</v>
      </c>
      <c r="F107" s="1232">
        <v>0</v>
      </c>
      <c r="G107" s="1172">
        <v>5622.2521054199997</v>
      </c>
      <c r="H107" s="1233" t="s">
        <v>523</v>
      </c>
      <c r="I107" s="1233">
        <v>0.11852279787613795</v>
      </c>
    </row>
    <row r="108" spans="1:9" x14ac:dyDescent="0.25">
      <c r="A108" s="1065" t="s">
        <v>697</v>
      </c>
      <c r="B108" s="1230">
        <v>0</v>
      </c>
      <c r="C108" s="1231">
        <v>77.238842177000265</v>
      </c>
      <c r="D108" s="1230">
        <v>0</v>
      </c>
      <c r="E108" s="1231">
        <v>44.298422759999994</v>
      </c>
      <c r="F108" s="1232">
        <v>0</v>
      </c>
      <c r="G108" s="1172">
        <v>32.940419417000271</v>
      </c>
      <c r="H108" s="1233" t="s">
        <v>523</v>
      </c>
      <c r="I108" s="1233">
        <v>0.57352520456593437</v>
      </c>
    </row>
    <row r="109" spans="1:9" x14ac:dyDescent="0.25">
      <c r="A109" s="1065" t="s">
        <v>334</v>
      </c>
      <c r="B109" s="1230">
        <v>0</v>
      </c>
      <c r="C109" s="1231">
        <v>4554.0466989400011</v>
      </c>
      <c r="D109" s="1230">
        <v>0</v>
      </c>
      <c r="E109" s="1231">
        <v>97.607742270000003</v>
      </c>
      <c r="F109" s="1232">
        <v>0</v>
      </c>
      <c r="G109" s="1172">
        <v>4456.4389566700011</v>
      </c>
      <c r="H109" s="1233" t="s">
        <v>523</v>
      </c>
      <c r="I109" s="1233">
        <v>2.143318870505196E-2</v>
      </c>
    </row>
    <row r="110" spans="1:9" x14ac:dyDescent="0.25">
      <c r="A110" s="1065" t="s">
        <v>632</v>
      </c>
      <c r="B110" s="1230">
        <v>0</v>
      </c>
      <c r="C110" s="1231">
        <v>1857.04814663</v>
      </c>
      <c r="D110" s="1230">
        <v>0</v>
      </c>
      <c r="E110" s="1231">
        <v>341.17861682</v>
      </c>
      <c r="F110" s="1232">
        <v>0</v>
      </c>
      <c r="G110" s="1172">
        <v>1515.8695298100001</v>
      </c>
      <c r="H110" s="1233" t="s">
        <v>523</v>
      </c>
      <c r="I110" s="1233">
        <v>0.18372093229738795</v>
      </c>
    </row>
    <row r="111" spans="1:9" ht="13.4" hidden="1" customHeight="1" x14ac:dyDescent="0.25">
      <c r="A111" s="1065" t="s">
        <v>221</v>
      </c>
      <c r="B111" s="1230"/>
      <c r="C111" s="1231">
        <v>0</v>
      </c>
      <c r="D111" s="1237"/>
      <c r="E111" s="1231">
        <v>0</v>
      </c>
      <c r="F111" s="1237"/>
      <c r="G111" s="1172">
        <v>0</v>
      </c>
      <c r="H111" s="1233" t="s">
        <v>523</v>
      </c>
      <c r="I111" s="1172" t="e">
        <v>#DIV/0!</v>
      </c>
    </row>
    <row r="112" spans="1:9" ht="13.4" hidden="1" customHeight="1" x14ac:dyDescent="0.25">
      <c r="A112" s="1065" t="s">
        <v>178</v>
      </c>
      <c r="B112" s="1230"/>
      <c r="C112" s="1231">
        <v>0</v>
      </c>
      <c r="D112" s="1237"/>
      <c r="E112" s="1231">
        <v>0</v>
      </c>
      <c r="F112" s="1237"/>
      <c r="G112" s="1172">
        <v>0</v>
      </c>
      <c r="H112" s="1233" t="s">
        <v>523</v>
      </c>
      <c r="I112" s="1172" t="e">
        <v>#DIV/0!</v>
      </c>
    </row>
    <row r="113" spans="1:9" ht="13.4" hidden="1" customHeight="1" x14ac:dyDescent="0.25">
      <c r="A113" s="1065" t="s">
        <v>222</v>
      </c>
      <c r="B113" s="1230"/>
      <c r="C113" s="1231">
        <v>0</v>
      </c>
      <c r="D113" s="1237"/>
      <c r="E113" s="1231">
        <v>0</v>
      </c>
      <c r="F113" s="1237"/>
      <c r="G113" s="1172">
        <v>0</v>
      </c>
      <c r="H113" s="1233" t="s">
        <v>523</v>
      </c>
      <c r="I113" s="1172" t="e">
        <v>#DIV/0!</v>
      </c>
    </row>
    <row r="114" spans="1:9" ht="13.4" hidden="1" customHeight="1" x14ac:dyDescent="0.25">
      <c r="A114" s="1065" t="s">
        <v>223</v>
      </c>
      <c r="B114" s="1230"/>
      <c r="C114" s="1231">
        <v>0</v>
      </c>
      <c r="D114" s="1237"/>
      <c r="E114" s="1231">
        <v>0</v>
      </c>
      <c r="F114" s="1237"/>
      <c r="G114" s="1172">
        <v>0</v>
      </c>
      <c r="H114" s="1233" t="s">
        <v>523</v>
      </c>
      <c r="I114" s="1172" t="e">
        <v>#DIV/0!</v>
      </c>
    </row>
    <row r="115" spans="1:9" ht="13.4" hidden="1" customHeight="1" x14ac:dyDescent="0.25">
      <c r="A115" s="1065" t="s">
        <v>227</v>
      </c>
      <c r="B115" s="1230"/>
      <c r="C115" s="1231">
        <v>0</v>
      </c>
      <c r="D115" s="1237"/>
      <c r="E115" s="1231">
        <v>0</v>
      </c>
      <c r="F115" s="1237"/>
      <c r="G115" s="1172">
        <v>0</v>
      </c>
      <c r="H115" s="1233" t="s">
        <v>523</v>
      </c>
      <c r="I115" s="1172" t="e">
        <v>#DIV/0!</v>
      </c>
    </row>
    <row r="116" spans="1:9" ht="13.4" hidden="1" customHeight="1" x14ac:dyDescent="0.25">
      <c r="A116" s="1065" t="s">
        <v>228</v>
      </c>
      <c r="B116" s="1230"/>
      <c r="C116" s="1231">
        <v>0</v>
      </c>
      <c r="D116" s="1237"/>
      <c r="E116" s="1231">
        <v>0</v>
      </c>
      <c r="F116" s="1237"/>
      <c r="G116" s="1172">
        <v>0</v>
      </c>
      <c r="H116" s="1233" t="s">
        <v>523</v>
      </c>
      <c r="I116" s="1172" t="e">
        <v>#DIV/0!</v>
      </c>
    </row>
    <row r="117" spans="1:9" ht="13.4" hidden="1" customHeight="1" x14ac:dyDescent="0.25">
      <c r="A117" s="1065" t="s">
        <v>229</v>
      </c>
      <c r="B117" s="1230"/>
      <c r="C117" s="1231">
        <v>0</v>
      </c>
      <c r="D117" s="1237"/>
      <c r="E117" s="1231">
        <v>0</v>
      </c>
      <c r="F117" s="1237"/>
      <c r="G117" s="1172">
        <v>0</v>
      </c>
      <c r="H117" s="1233" t="s">
        <v>523</v>
      </c>
      <c r="I117" s="1172" t="e">
        <v>#DIV/0!</v>
      </c>
    </row>
    <row r="118" spans="1:9" ht="13.4" hidden="1" customHeight="1" x14ac:dyDescent="0.25">
      <c r="A118" s="1065" t="s">
        <v>164</v>
      </c>
      <c r="B118" s="1230"/>
      <c r="C118" s="1231">
        <v>0</v>
      </c>
      <c r="D118" s="1237"/>
      <c r="E118" s="1231">
        <v>0</v>
      </c>
      <c r="F118" s="1237"/>
      <c r="G118" s="1172">
        <v>0</v>
      </c>
      <c r="H118" s="1233" t="s">
        <v>523</v>
      </c>
      <c r="I118" s="1172" t="e">
        <v>#DIV/0!</v>
      </c>
    </row>
    <row r="119" spans="1:9" ht="13.4" hidden="1" customHeight="1" x14ac:dyDescent="0.25">
      <c r="A119" s="1065" t="s">
        <v>230</v>
      </c>
      <c r="B119" s="1230"/>
      <c r="C119" s="1231">
        <v>0</v>
      </c>
      <c r="D119" s="1237"/>
      <c r="E119" s="1231">
        <v>0</v>
      </c>
      <c r="F119" s="1237"/>
      <c r="G119" s="1172">
        <v>0</v>
      </c>
      <c r="H119" s="1233" t="s">
        <v>523</v>
      </c>
      <c r="I119" s="1172" t="e">
        <v>#DIV/0!</v>
      </c>
    </row>
    <row r="120" spans="1:9" ht="13.4" hidden="1" customHeight="1" x14ac:dyDescent="0.25">
      <c r="A120" s="1065" t="s">
        <v>231</v>
      </c>
      <c r="B120" s="1230"/>
      <c r="C120" s="1231">
        <v>0</v>
      </c>
      <c r="D120" s="1237"/>
      <c r="E120" s="1231">
        <v>0</v>
      </c>
      <c r="F120" s="1237"/>
      <c r="G120" s="1172">
        <v>0</v>
      </c>
      <c r="H120" s="1233" t="s">
        <v>523</v>
      </c>
      <c r="I120" s="1172" t="e">
        <v>#DIV/0!</v>
      </c>
    </row>
    <row r="121" spans="1:9" ht="13.4" hidden="1" customHeight="1" x14ac:dyDescent="0.25">
      <c r="A121" s="1065" t="s">
        <v>232</v>
      </c>
      <c r="B121" s="1230"/>
      <c r="C121" s="1231">
        <v>0</v>
      </c>
      <c r="D121" s="1237"/>
      <c r="E121" s="1231">
        <v>0</v>
      </c>
      <c r="F121" s="1237"/>
      <c r="G121" s="1172">
        <v>0</v>
      </c>
      <c r="H121" s="1233" t="s">
        <v>523</v>
      </c>
      <c r="I121" s="1172" t="e">
        <v>#DIV/0!</v>
      </c>
    </row>
    <row r="122" spans="1:9" ht="13.4" hidden="1" customHeight="1" x14ac:dyDescent="0.25">
      <c r="A122" s="1067" t="s">
        <v>266</v>
      </c>
      <c r="B122" s="1238"/>
      <c r="C122" s="1231">
        <v>0</v>
      </c>
      <c r="D122" s="1239"/>
      <c r="E122" s="1231">
        <v>0</v>
      </c>
      <c r="F122" s="1239"/>
      <c r="G122" s="1172">
        <v>0</v>
      </c>
      <c r="H122" s="1233" t="s">
        <v>523</v>
      </c>
      <c r="I122" s="1172" t="e">
        <v>#DIV/0!</v>
      </c>
    </row>
    <row r="123" spans="1:9" ht="13.4" hidden="1" customHeight="1" x14ac:dyDescent="0.25">
      <c r="A123" s="1067" t="s">
        <v>267</v>
      </c>
      <c r="B123" s="1238"/>
      <c r="C123" s="1231">
        <v>0</v>
      </c>
      <c r="D123" s="1239"/>
      <c r="E123" s="1231">
        <v>0</v>
      </c>
      <c r="F123" s="1239"/>
      <c r="G123" s="1172">
        <v>0</v>
      </c>
      <c r="H123" s="1233" t="s">
        <v>523</v>
      </c>
      <c r="I123" s="1172" t="e">
        <v>#DIV/0!</v>
      </c>
    </row>
    <row r="124" spans="1:9" ht="13.4" hidden="1" customHeight="1" x14ac:dyDescent="0.25">
      <c r="A124" s="1067" t="s">
        <v>163</v>
      </c>
      <c r="B124" s="1238"/>
      <c r="C124" s="1231">
        <v>0</v>
      </c>
      <c r="D124" s="1239"/>
      <c r="E124" s="1231">
        <v>0</v>
      </c>
      <c r="F124" s="1239"/>
      <c r="G124" s="1172">
        <v>0</v>
      </c>
      <c r="H124" s="1233" t="s">
        <v>523</v>
      </c>
      <c r="I124" s="1172" t="e">
        <v>#DIV/0!</v>
      </c>
    </row>
    <row r="125" spans="1:9" ht="13.4" hidden="1" customHeight="1" x14ac:dyDescent="0.25">
      <c r="A125" s="1068" t="s">
        <v>168</v>
      </c>
      <c r="B125" s="1240"/>
      <c r="C125" s="1231">
        <v>0</v>
      </c>
      <c r="D125" s="1069"/>
      <c r="E125" s="1231">
        <v>0</v>
      </c>
      <c r="F125" s="1069"/>
      <c r="G125" s="1172">
        <v>0</v>
      </c>
      <c r="H125" s="1233" t="s">
        <v>523</v>
      </c>
      <c r="I125" s="1172" t="e">
        <v>#DIV/0!</v>
      </c>
    </row>
    <row r="126" spans="1:9" ht="13.4" hidden="1" customHeight="1" x14ac:dyDescent="0.25">
      <c r="A126" s="1068" t="s">
        <v>233</v>
      </c>
      <c r="B126" s="1240"/>
      <c r="C126" s="1231">
        <v>0</v>
      </c>
      <c r="D126" s="1069"/>
      <c r="E126" s="1231">
        <v>0</v>
      </c>
      <c r="F126" s="1069"/>
      <c r="G126" s="1172">
        <v>0</v>
      </c>
      <c r="H126" s="1233" t="s">
        <v>523</v>
      </c>
      <c r="I126" s="1172" t="e">
        <v>#DIV/0!</v>
      </c>
    </row>
    <row r="127" spans="1:9" ht="8.15" hidden="1" customHeight="1" x14ac:dyDescent="0.25">
      <c r="A127" s="1065" t="s">
        <v>234</v>
      </c>
      <c r="B127" s="1230"/>
      <c r="C127" s="1231">
        <v>0</v>
      </c>
      <c r="D127" s="1237"/>
      <c r="E127" s="1231">
        <v>0</v>
      </c>
      <c r="F127" s="1237"/>
      <c r="G127" s="1172">
        <v>0</v>
      </c>
      <c r="H127" s="1233" t="s">
        <v>523</v>
      </c>
      <c r="I127" s="1172" t="e">
        <v>#DIV/0!</v>
      </c>
    </row>
    <row r="128" spans="1:9" ht="13" x14ac:dyDescent="0.25">
      <c r="A128" s="1070" t="s">
        <v>444</v>
      </c>
      <c r="B128" s="1241">
        <v>0</v>
      </c>
      <c r="C128" s="1071">
        <v>14837.326957851003</v>
      </c>
      <c r="D128" s="1241">
        <v>0</v>
      </c>
      <c r="E128" s="1071">
        <v>1314.21133691</v>
      </c>
      <c r="F128" s="1241">
        <v>0</v>
      </c>
      <c r="G128" s="1072">
        <v>13523.115620941</v>
      </c>
      <c r="H128" s="1236" t="s">
        <v>523</v>
      </c>
      <c r="I128" s="1236">
        <v>8.8574669860907798E-2</v>
      </c>
    </row>
    <row r="129" spans="1:9" x14ac:dyDescent="0.25">
      <c r="A129" s="1091"/>
      <c r="B129" s="1092"/>
      <c r="C129" s="1093"/>
      <c r="D129" s="1091"/>
      <c r="E129" s="1093"/>
      <c r="F129" s="1091"/>
      <c r="G129" s="1094"/>
      <c r="H129" s="1094"/>
      <c r="I129" s="807"/>
    </row>
    <row r="130" spans="1:9" ht="32.15" customHeight="1" x14ac:dyDescent="0.25">
      <c r="A130" s="1064" t="s">
        <v>237</v>
      </c>
      <c r="B130" s="1228" t="s">
        <v>859</v>
      </c>
      <c r="C130" s="1227"/>
      <c r="D130" s="1139" t="s">
        <v>1558</v>
      </c>
      <c r="E130" s="1227"/>
      <c r="F130" s="1139" t="s">
        <v>860</v>
      </c>
      <c r="G130" s="1227"/>
      <c r="H130" s="1139" t="s">
        <v>265</v>
      </c>
      <c r="I130" s="1227"/>
    </row>
    <row r="131" spans="1:9" ht="12.75" customHeight="1" x14ac:dyDescent="0.25">
      <c r="A131" s="1065" t="s">
        <v>539</v>
      </c>
      <c r="B131" s="1230">
        <v>624.97830819105832</v>
      </c>
      <c r="C131" s="1231">
        <v>12420.704965270001</v>
      </c>
      <c r="D131" s="1232">
        <v>176</v>
      </c>
      <c r="E131" s="1231">
        <v>3507.1532615600004</v>
      </c>
      <c r="F131" s="1232">
        <v>448.97830819105832</v>
      </c>
      <c r="G131" s="1172">
        <v>8913.5517037099999</v>
      </c>
      <c r="H131" s="1233">
        <v>0.28160977380065505</v>
      </c>
      <c r="I131" s="1233">
        <v>0.28236346257048078</v>
      </c>
    </row>
    <row r="132" spans="1:9" ht="12.75" customHeight="1" x14ac:dyDescent="0.25">
      <c r="A132" s="1065" t="s">
        <v>628</v>
      </c>
      <c r="B132" s="1230">
        <v>75.063186500127202</v>
      </c>
      <c r="C132" s="1231">
        <v>1491.792084704</v>
      </c>
      <c r="D132" s="1232">
        <v>4</v>
      </c>
      <c r="E132" s="1231">
        <v>83.610999719999995</v>
      </c>
      <c r="F132" s="1232">
        <v>71.063186500127202</v>
      </c>
      <c r="G132" s="1172">
        <v>1408.1810849839999</v>
      </c>
      <c r="H132" s="1233">
        <v>5.3288438534290328E-2</v>
      </c>
      <c r="I132" s="1233">
        <v>5.60473544385309E-2</v>
      </c>
    </row>
    <row r="133" spans="1:9" ht="12.75" customHeight="1" x14ac:dyDescent="0.25">
      <c r="A133" s="1065" t="s">
        <v>750</v>
      </c>
      <c r="B133" s="1230">
        <v>28.891193707868496</v>
      </c>
      <c r="C133" s="1231">
        <v>574.17831696999963</v>
      </c>
      <c r="D133" s="1232">
        <v>13</v>
      </c>
      <c r="E133" s="1231">
        <v>263.02402558</v>
      </c>
      <c r="F133" s="1232">
        <v>15.891193707868496</v>
      </c>
      <c r="G133" s="1172">
        <v>311.15429138999963</v>
      </c>
      <c r="H133" s="1233">
        <v>0.44996410087615935</v>
      </c>
      <c r="I133" s="1233">
        <v>0.45808770168822449</v>
      </c>
    </row>
    <row r="134" spans="1:9" x14ac:dyDescent="0.25">
      <c r="A134" s="1065" t="s">
        <v>119</v>
      </c>
      <c r="B134" s="1230">
        <v>26.484857483250366</v>
      </c>
      <c r="C134" s="1231">
        <v>526.35522951000019</v>
      </c>
      <c r="D134" s="1232">
        <v>8</v>
      </c>
      <c r="E134" s="1231">
        <v>161.69961025000001</v>
      </c>
      <c r="F134" s="1232">
        <v>18.484857483250366</v>
      </c>
      <c r="G134" s="1172">
        <v>364.65561926000021</v>
      </c>
      <c r="H134" s="1233">
        <v>0.3020593939408352</v>
      </c>
      <c r="I134" s="1233">
        <v>0.30720623864710339</v>
      </c>
    </row>
    <row r="135" spans="1:9" x14ac:dyDescent="0.25">
      <c r="A135" s="1065" t="s">
        <v>697</v>
      </c>
      <c r="B135" s="1230">
        <v>199.04230194269132</v>
      </c>
      <c r="C135" s="1231">
        <v>3955.7304239791015</v>
      </c>
      <c r="D135" s="1232">
        <v>44</v>
      </c>
      <c r="E135" s="1231">
        <v>869.03903391071776</v>
      </c>
      <c r="F135" s="1232">
        <v>155.04230194269132</v>
      </c>
      <c r="G135" s="1172">
        <v>3086.691390068384</v>
      </c>
      <c r="H135" s="1233">
        <v>0.22105853665553252</v>
      </c>
      <c r="I135" s="1233">
        <v>0.21969116718437662</v>
      </c>
    </row>
    <row r="136" spans="1:9" x14ac:dyDescent="0.25">
      <c r="A136" s="1065" t="s">
        <v>334</v>
      </c>
      <c r="B136" s="1230">
        <v>546.63646882263902</v>
      </c>
      <c r="C136" s="1231">
        <v>10863.753531150398</v>
      </c>
      <c r="D136" s="1232">
        <v>174</v>
      </c>
      <c r="E136" s="1231">
        <v>3456.935358192</v>
      </c>
      <c r="F136" s="1232">
        <v>372.63646882263902</v>
      </c>
      <c r="G136" s="1172">
        <v>7406.8181729583976</v>
      </c>
      <c r="H136" s="1233">
        <v>0.31831026637276155</v>
      </c>
      <c r="I136" s="1233">
        <v>0.3182081909608579</v>
      </c>
    </row>
    <row r="137" spans="1:9" ht="12.75" customHeight="1" x14ac:dyDescent="0.25">
      <c r="A137" s="1065" t="s">
        <v>633</v>
      </c>
      <c r="B137" s="1230">
        <v>178.46858492766722</v>
      </c>
      <c r="C137" s="1231">
        <v>3546.852122550998</v>
      </c>
      <c r="D137" s="1232">
        <v>86</v>
      </c>
      <c r="E137" s="1231">
        <v>1718.1996055759346</v>
      </c>
      <c r="F137" s="1232">
        <v>92.468584927667223</v>
      </c>
      <c r="G137" s="1172">
        <v>1828.6525169750635</v>
      </c>
      <c r="H137" s="1233">
        <v>0.48187752502691461</v>
      </c>
      <c r="I137" s="1233">
        <v>0.48442944509909708</v>
      </c>
    </row>
    <row r="138" spans="1:9" ht="12.75" customHeight="1" x14ac:dyDescent="0.25">
      <c r="A138" s="1065" t="s">
        <v>178</v>
      </c>
      <c r="B138" s="1230">
        <v>84.995611702305283</v>
      </c>
      <c r="C138" s="1231">
        <v>1689.1872925200003</v>
      </c>
      <c r="D138" s="1232">
        <v>30</v>
      </c>
      <c r="E138" s="1231">
        <v>588.13526812000009</v>
      </c>
      <c r="F138" s="1232">
        <v>54.995611702305283</v>
      </c>
      <c r="G138" s="1172">
        <v>1101.0520244000002</v>
      </c>
      <c r="H138" s="1233">
        <v>0.35295939871665549</v>
      </c>
      <c r="I138" s="1233">
        <v>0.34817646966938481</v>
      </c>
    </row>
    <row r="139" spans="1:9" ht="12.75" customHeight="1" x14ac:dyDescent="0.25">
      <c r="A139" s="1065" t="s">
        <v>632</v>
      </c>
      <c r="B139" s="1230">
        <v>1157.9530677627938</v>
      </c>
      <c r="C139" s="1231">
        <v>23012.948177257615</v>
      </c>
      <c r="D139" s="1232">
        <v>711</v>
      </c>
      <c r="E139" s="1231">
        <v>14124.6674395231</v>
      </c>
      <c r="F139" s="1232">
        <v>446.95306776279381</v>
      </c>
      <c r="G139" s="1172">
        <v>8888.2807377345143</v>
      </c>
      <c r="H139" s="1233">
        <v>0.61401452251746014</v>
      </c>
      <c r="I139" s="1233">
        <v>0.61377044482643495</v>
      </c>
    </row>
    <row r="140" spans="1:9" ht="12.75" customHeight="1" x14ac:dyDescent="0.25">
      <c r="A140" s="1065" t="s">
        <v>304</v>
      </c>
      <c r="B140" s="1230">
        <v>5.5759255366272402</v>
      </c>
      <c r="C140" s="1231">
        <v>110.81492764000002</v>
      </c>
      <c r="D140" s="1232">
        <v>3</v>
      </c>
      <c r="E140" s="1231">
        <v>64.769181439999997</v>
      </c>
      <c r="F140" s="1232">
        <v>2.5759255366272402</v>
      </c>
      <c r="G140" s="1172">
        <v>46.045746200000025</v>
      </c>
      <c r="H140" s="1233">
        <v>0.53802727104111159</v>
      </c>
      <c r="I140" s="1233">
        <v>0.58448065454153453</v>
      </c>
    </row>
    <row r="141" spans="1:9" ht="12.75" customHeight="1" x14ac:dyDescent="0.25">
      <c r="A141" s="1065" t="s">
        <v>712</v>
      </c>
      <c r="B141" s="1230">
        <v>19.945353845713797</v>
      </c>
      <c r="C141" s="1231">
        <v>396.39032634999995</v>
      </c>
      <c r="D141" s="1232">
        <v>13</v>
      </c>
      <c r="E141" s="1231">
        <v>259.18248489999996</v>
      </c>
      <c r="F141" s="1232">
        <v>6.9453538457137967</v>
      </c>
      <c r="G141" s="1172">
        <v>137.20784144999999</v>
      </c>
      <c r="H141" s="1233">
        <v>0.65178086588790529</v>
      </c>
      <c r="I141" s="1233">
        <v>0.65385673582546044</v>
      </c>
    </row>
    <row r="142" spans="1:9" x14ac:dyDescent="0.25">
      <c r="A142" s="1405" t="s">
        <v>164</v>
      </c>
      <c r="B142" s="1230">
        <v>12.664757447331699</v>
      </c>
      <c r="C142" s="1231">
        <v>251.69708076000012</v>
      </c>
      <c r="D142" s="1232">
        <v>9</v>
      </c>
      <c r="E142" s="1231">
        <v>177.71047576000001</v>
      </c>
      <c r="F142" s="1232">
        <v>3.6647574473316986</v>
      </c>
      <c r="G142" s="1172">
        <v>73.986605000000111</v>
      </c>
      <c r="H142" s="1233">
        <v>0.71063342803270058</v>
      </c>
      <c r="I142" s="1233">
        <v>0.70604901424920252</v>
      </c>
    </row>
    <row r="143" spans="1:9" x14ac:dyDescent="0.25">
      <c r="A143" s="1065" t="s">
        <v>511</v>
      </c>
      <c r="B143" s="1230">
        <v>15.27875104013599</v>
      </c>
      <c r="C143" s="1231">
        <v>303.64711289999997</v>
      </c>
      <c r="D143" s="1232">
        <v>15</v>
      </c>
      <c r="E143" s="1231">
        <v>296.15111300000001</v>
      </c>
      <c r="F143" s="1232">
        <v>0.27875104013599028</v>
      </c>
      <c r="G143" s="1172">
        <v>7.4959998999999584</v>
      </c>
      <c r="H143" s="1233">
        <v>0.98175563961977419</v>
      </c>
      <c r="I143" s="1233">
        <v>0.97531344912714968</v>
      </c>
    </row>
    <row r="144" spans="1:9" x14ac:dyDescent="0.25">
      <c r="A144" s="1065" t="s">
        <v>293</v>
      </c>
      <c r="B144" s="1230">
        <v>0</v>
      </c>
      <c r="C144" s="1231">
        <v>0</v>
      </c>
      <c r="D144" s="1232">
        <v>0</v>
      </c>
      <c r="E144" s="1231">
        <v>0</v>
      </c>
      <c r="F144" s="1232">
        <v>0</v>
      </c>
      <c r="G144" s="1172">
        <v>0</v>
      </c>
      <c r="H144" s="1233">
        <v>0</v>
      </c>
      <c r="I144" s="1233">
        <v>0</v>
      </c>
    </row>
    <row r="145" spans="1:9" ht="12.75" customHeight="1" x14ac:dyDescent="0.25">
      <c r="A145" s="1065" t="s">
        <v>613</v>
      </c>
      <c r="B145" s="1230">
        <v>13.869306255107048</v>
      </c>
      <c r="C145" s="1231">
        <v>275.63606418000001</v>
      </c>
      <c r="D145" s="1232">
        <v>9</v>
      </c>
      <c r="E145" s="1231">
        <v>175.65282554000001</v>
      </c>
      <c r="F145" s="1232">
        <v>4.8693062551070483</v>
      </c>
      <c r="G145" s="1172">
        <v>99.983238639999996</v>
      </c>
      <c r="H145" s="1233">
        <v>0.64891493737734429</v>
      </c>
      <c r="I145" s="1233">
        <v>0.63726358182684162</v>
      </c>
    </row>
    <row r="146" spans="1:9" x14ac:dyDescent="0.25">
      <c r="A146" s="1065" t="s">
        <v>683</v>
      </c>
      <c r="B146" s="1230">
        <v>8.9332031230161117</v>
      </c>
      <c r="C146" s="1231">
        <v>177.53685037000002</v>
      </c>
      <c r="D146" s="1232">
        <v>9</v>
      </c>
      <c r="E146" s="1231">
        <v>177.53685034999998</v>
      </c>
      <c r="F146" s="1232">
        <v>-6.6796876983888254E-2</v>
      </c>
      <c r="G146" s="1172">
        <v>2.0000044287371566E-8</v>
      </c>
      <c r="H146" s="1233">
        <v>1.0074773713374756</v>
      </c>
      <c r="I146" s="1233">
        <v>0.99999999988734711</v>
      </c>
    </row>
    <row r="147" spans="1:9" x14ac:dyDescent="0.25">
      <c r="A147" s="1065" t="s">
        <v>163</v>
      </c>
      <c r="B147" s="1230">
        <v>3.5658976920966028</v>
      </c>
      <c r="C147" s="1231">
        <v>70.868000679999909</v>
      </c>
      <c r="D147" s="1232">
        <v>2</v>
      </c>
      <c r="E147" s="1231">
        <v>35.044386969999998</v>
      </c>
      <c r="F147" s="1232">
        <v>1.5658976920966028</v>
      </c>
      <c r="G147" s="1172">
        <v>35.823613709999911</v>
      </c>
      <c r="H147" s="1233">
        <v>0.56086858701324138</v>
      </c>
      <c r="I147" s="1233">
        <v>0.49450226666109531</v>
      </c>
    </row>
    <row r="148" spans="1:9" x14ac:dyDescent="0.25">
      <c r="A148" s="1065" t="s">
        <v>618</v>
      </c>
      <c r="B148" s="1230">
        <v>0</v>
      </c>
      <c r="C148" s="1231">
        <v>0</v>
      </c>
      <c r="D148" s="1232">
        <v>0</v>
      </c>
      <c r="E148" s="1231">
        <v>0</v>
      </c>
      <c r="F148" s="1232">
        <v>0</v>
      </c>
      <c r="G148" s="1172">
        <v>0</v>
      </c>
      <c r="H148" s="1233">
        <v>0</v>
      </c>
      <c r="I148" s="1233">
        <v>0</v>
      </c>
    </row>
    <row r="149" spans="1:9" x14ac:dyDescent="0.25">
      <c r="A149" s="1065" t="s">
        <v>782</v>
      </c>
      <c r="B149" s="1230">
        <v>12.480872291262125</v>
      </c>
      <c r="C149" s="1231">
        <v>248.04258068999994</v>
      </c>
      <c r="D149" s="1232">
        <v>10</v>
      </c>
      <c r="E149" s="1231">
        <v>197.96288346</v>
      </c>
      <c r="F149" s="1232">
        <v>5</v>
      </c>
      <c r="G149" s="1172">
        <v>50.079697229999937</v>
      </c>
      <c r="H149" s="1233">
        <v>0.80122604948061305</v>
      </c>
      <c r="I149" s="1233">
        <v>0.79810040239587399</v>
      </c>
    </row>
    <row r="150" spans="1:9" ht="13" x14ac:dyDescent="0.25">
      <c r="A150" s="1070" t="s">
        <v>238</v>
      </c>
      <c r="B150" s="1234">
        <v>3037.1219674766967</v>
      </c>
      <c r="C150" s="1071">
        <v>60359.208323173138</v>
      </c>
      <c r="D150" s="1234">
        <v>1316</v>
      </c>
      <c r="E150" s="1071">
        <v>26156.474803851754</v>
      </c>
      <c r="F150" s="1234">
        <v>1723.6410951854341</v>
      </c>
      <c r="G150" s="1071">
        <v>34202.73351932138</v>
      </c>
      <c r="H150" s="1236">
        <v>0.43330495584059792</v>
      </c>
      <c r="I150" s="1236">
        <v>0.43334688327596482</v>
      </c>
    </row>
    <row r="151" spans="1:9" x14ac:dyDescent="0.25">
      <c r="A151" s="1073"/>
      <c r="B151" s="808"/>
      <c r="C151" s="1074"/>
      <c r="D151" s="809"/>
      <c r="E151" s="809"/>
      <c r="F151" s="1073"/>
      <c r="G151" s="805"/>
      <c r="H151" s="805"/>
      <c r="I151" s="805"/>
    </row>
    <row r="152" spans="1:9" s="709" customFormat="1" ht="13" x14ac:dyDescent="0.25">
      <c r="A152" s="1189" t="s">
        <v>268</v>
      </c>
      <c r="B152" s="1242">
        <v>6456.1219674766962</v>
      </c>
      <c r="C152" s="1243">
        <v>107093.43828102414</v>
      </c>
      <c r="D152" s="1242">
        <v>4473</v>
      </c>
      <c r="E152" s="1243">
        <v>55116.852573761746</v>
      </c>
      <c r="F152" s="1242">
        <v>1985.6410951854341</v>
      </c>
      <c r="G152" s="1243">
        <v>51976.585707262377</v>
      </c>
      <c r="H152" s="1236">
        <v>0.69283077713419072</v>
      </c>
      <c r="I152" s="1236">
        <v>0.51466134114705975</v>
      </c>
    </row>
    <row r="153" spans="1:9" ht="13" thickBot="1" x14ac:dyDescent="0.3">
      <c r="A153" s="340"/>
      <c r="B153" s="1244"/>
      <c r="C153" s="806"/>
      <c r="D153" s="340"/>
      <c r="E153" s="1245"/>
      <c r="F153" s="810"/>
      <c r="G153" s="810"/>
      <c r="H153" s="810"/>
      <c r="I153" s="810"/>
    </row>
    <row r="154" spans="1:9" ht="13" hidden="1" customHeight="1" thickBot="1" x14ac:dyDescent="0.3">
      <c r="A154" s="340" t="s">
        <v>239</v>
      </c>
      <c r="B154" s="1244"/>
      <c r="C154" s="340"/>
      <c r="D154" s="340"/>
      <c r="E154" s="340"/>
      <c r="F154" s="340"/>
      <c r="G154" s="340"/>
      <c r="H154" s="340"/>
      <c r="I154" s="340"/>
    </row>
    <row r="155" spans="1:9" ht="6" hidden="1" customHeight="1" x14ac:dyDescent="0.25">
      <c r="A155" s="340"/>
      <c r="B155" s="1244"/>
      <c r="C155" s="340"/>
      <c r="D155" s="340"/>
      <c r="E155" s="340"/>
      <c r="F155" s="340"/>
      <c r="G155" s="340"/>
      <c r="H155" s="340"/>
      <c r="I155" s="340"/>
    </row>
    <row r="156" spans="1:9" ht="13" hidden="1" customHeight="1" thickBot="1" x14ac:dyDescent="0.3">
      <c r="A156" s="340" t="s">
        <v>240</v>
      </c>
      <c r="B156" s="1244"/>
      <c r="C156" s="340"/>
      <c r="D156" s="340"/>
      <c r="E156" s="340"/>
      <c r="F156" s="340"/>
      <c r="G156" s="340"/>
      <c r="H156" s="340"/>
      <c r="I156" s="340"/>
    </row>
    <row r="157" spans="1:9" ht="13" hidden="1" customHeight="1" thickBot="1" x14ac:dyDescent="0.3">
      <c r="A157" s="340"/>
      <c r="B157" s="1244"/>
      <c r="C157" s="340"/>
      <c r="D157" s="340"/>
      <c r="E157" s="340"/>
      <c r="F157" s="340"/>
      <c r="G157" s="340"/>
      <c r="H157" s="340"/>
      <c r="I157" s="340"/>
    </row>
    <row r="158" spans="1:9" ht="13" hidden="1" customHeight="1" thickBot="1" x14ac:dyDescent="0.3">
      <c r="A158" s="1075" t="s">
        <v>241</v>
      </c>
      <c r="B158" s="1246"/>
      <c r="C158" s="340"/>
      <c r="D158" s="1075"/>
      <c r="E158" s="340"/>
      <c r="F158" s="1075"/>
      <c r="G158" s="340"/>
      <c r="H158" s="340"/>
      <c r="I158" s="340"/>
    </row>
    <row r="159" spans="1:9" ht="13" hidden="1" customHeight="1" thickBot="1" x14ac:dyDescent="0.3">
      <c r="A159" s="340"/>
      <c r="B159" s="1244"/>
      <c r="C159" s="340"/>
      <c r="D159" s="340"/>
      <c r="E159" s="340"/>
      <c r="F159" s="340"/>
      <c r="G159" s="340"/>
      <c r="H159" s="340"/>
      <c r="I159" s="340"/>
    </row>
    <row r="160" spans="1:9" ht="13" hidden="1" customHeight="1" thickBot="1" x14ac:dyDescent="0.3">
      <c r="A160" s="340"/>
      <c r="B160" s="1244"/>
      <c r="C160" s="340"/>
      <c r="D160" s="340"/>
      <c r="E160" s="340"/>
      <c r="F160" s="340"/>
      <c r="G160" s="340"/>
      <c r="H160" s="340"/>
      <c r="I160" s="340"/>
    </row>
    <row r="161" spans="1:9" ht="13" hidden="1" customHeight="1" thickBot="1" x14ac:dyDescent="0.3">
      <c r="A161" s="340"/>
      <c r="B161" s="1244"/>
      <c r="C161" s="340"/>
      <c r="D161" s="340"/>
      <c r="E161" s="340"/>
      <c r="F161" s="340"/>
      <c r="G161" s="340"/>
      <c r="H161" s="340"/>
      <c r="I161" s="340"/>
    </row>
    <row r="162" spans="1:9" ht="13" hidden="1" customHeight="1" thickBot="1" x14ac:dyDescent="0.3">
      <c r="A162" s="340"/>
      <c r="B162" s="1244"/>
      <c r="C162" s="340"/>
      <c r="D162" s="340"/>
      <c r="E162" s="340"/>
      <c r="F162" s="340"/>
      <c r="G162" s="340"/>
      <c r="H162" s="340"/>
      <c r="I162" s="340"/>
    </row>
    <row r="163" spans="1:9" ht="13" hidden="1" customHeight="1" thickBot="1" x14ac:dyDescent="0.3">
      <c r="A163" s="1075" t="s">
        <v>241</v>
      </c>
      <c r="B163" s="1246"/>
      <c r="C163" s="340"/>
      <c r="D163" s="1075"/>
      <c r="E163" s="340"/>
      <c r="F163" s="1075"/>
      <c r="G163" s="340"/>
      <c r="H163" s="340"/>
      <c r="I163" s="340"/>
    </row>
    <row r="164" spans="1:9" ht="13" hidden="1" customHeight="1" thickBot="1" x14ac:dyDescent="0.3">
      <c r="A164" s="340"/>
      <c r="B164" s="1244"/>
      <c r="C164" s="340"/>
      <c r="D164" s="340"/>
      <c r="E164" s="340"/>
      <c r="F164" s="340"/>
      <c r="G164" s="340"/>
      <c r="H164" s="340"/>
      <c r="I164" s="340"/>
    </row>
    <row r="165" spans="1:9" ht="13" hidden="1" customHeight="1" thickBot="1" x14ac:dyDescent="0.3">
      <c r="A165" s="340"/>
      <c r="B165" s="1244"/>
      <c r="C165" s="340"/>
      <c r="D165" s="340"/>
      <c r="E165" s="340"/>
      <c r="F165" s="340"/>
      <c r="G165" s="340"/>
      <c r="H165" s="340"/>
      <c r="I165" s="340"/>
    </row>
    <row r="166" spans="1:9" ht="13" hidden="1" customHeight="1" thickBot="1" x14ac:dyDescent="0.3">
      <c r="A166" s="340"/>
      <c r="B166" s="1244"/>
      <c r="C166" s="340"/>
      <c r="D166" s="340"/>
      <c r="E166" s="340"/>
      <c r="F166" s="340"/>
      <c r="G166" s="340"/>
      <c r="H166" s="340"/>
      <c r="I166" s="340"/>
    </row>
    <row r="167" spans="1:9" ht="13" hidden="1" customHeight="1" thickBot="1" x14ac:dyDescent="0.3">
      <c r="A167" s="340"/>
      <c r="B167" s="1244"/>
      <c r="C167" s="340"/>
      <c r="D167" s="340"/>
      <c r="E167" s="340"/>
      <c r="F167" s="340"/>
      <c r="G167" s="340"/>
      <c r="H167" s="340"/>
      <c r="I167" s="340"/>
    </row>
    <row r="168" spans="1:9" ht="13" hidden="1" customHeight="1" thickBot="1" x14ac:dyDescent="0.3">
      <c r="A168" s="340" t="s">
        <v>242</v>
      </c>
      <c r="B168" s="1244"/>
      <c r="C168" s="340"/>
      <c r="D168" s="340"/>
      <c r="E168" s="340"/>
      <c r="F168" s="340"/>
      <c r="G168" s="340"/>
      <c r="H168" s="340"/>
      <c r="I168" s="340"/>
    </row>
    <row r="169" spans="1:9" ht="13" hidden="1" customHeight="1" thickBot="1" x14ac:dyDescent="0.3">
      <c r="A169" s="340" t="s">
        <v>437</v>
      </c>
      <c r="B169" s="1244"/>
      <c r="C169" s="340"/>
      <c r="D169" s="340"/>
      <c r="E169" s="340"/>
      <c r="F169" s="340"/>
      <c r="G169" s="340"/>
      <c r="H169" s="340"/>
      <c r="I169" s="340"/>
    </row>
    <row r="170" spans="1:9" ht="13.5" thickBot="1" x14ac:dyDescent="0.3">
      <c r="A170" s="1076" t="s">
        <v>680</v>
      </c>
      <c r="B170" s="1521"/>
      <c r="C170" s="1522">
        <v>2137.7484004725916</v>
      </c>
      <c r="D170" s="1523"/>
      <c r="E170" s="1522">
        <v>1217.4861670829096</v>
      </c>
      <c r="F170" s="1523"/>
      <c r="G170" s="1522">
        <v>920.26223338968202</v>
      </c>
      <c r="H170" s="1524" t="s">
        <v>523</v>
      </c>
      <c r="I170" s="1525">
        <v>0.56951798762368866</v>
      </c>
    </row>
    <row r="171" spans="1:9" ht="13" thickBot="1" x14ac:dyDescent="0.3">
      <c r="A171" s="340"/>
      <c r="B171" s="1244"/>
      <c r="C171" s="1080"/>
      <c r="D171" s="340"/>
      <c r="E171" s="1249"/>
      <c r="F171" s="340"/>
      <c r="G171" s="810"/>
      <c r="H171" s="1218"/>
      <c r="I171" s="810"/>
    </row>
    <row r="172" spans="1:9" ht="13.5" thickBot="1" x14ac:dyDescent="0.3">
      <c r="A172" s="1076" t="s">
        <v>271</v>
      </c>
      <c r="B172" s="1521"/>
      <c r="C172" s="1522">
        <v>4283.7375312409658</v>
      </c>
      <c r="D172" s="1523"/>
      <c r="E172" s="1522">
        <v>2154.8427735980699</v>
      </c>
      <c r="F172" s="1523"/>
      <c r="G172" s="1522">
        <v>2128.8947576428959</v>
      </c>
      <c r="H172" s="1524" t="s">
        <v>523</v>
      </c>
      <c r="I172" s="1525">
        <v>0.50302866547797775</v>
      </c>
    </row>
    <row r="173" spans="1:9" ht="13" thickBot="1" x14ac:dyDescent="0.3">
      <c r="A173" s="340"/>
      <c r="B173" s="1244"/>
      <c r="C173" s="340"/>
      <c r="D173" s="340"/>
      <c r="E173" s="340"/>
      <c r="F173" s="340"/>
      <c r="G173" s="810"/>
      <c r="H173" s="1218"/>
      <c r="I173" s="810"/>
    </row>
    <row r="174" spans="1:9" ht="13.5" thickBot="1" x14ac:dyDescent="0.3">
      <c r="A174" s="1081" t="s">
        <v>268</v>
      </c>
      <c r="B174" s="1247"/>
      <c r="C174" s="1077">
        <v>113514.92421273769</v>
      </c>
      <c r="D174" s="1078"/>
      <c r="E174" s="1077">
        <v>58489.181514442731</v>
      </c>
      <c r="F174" s="1078"/>
      <c r="G174" s="1077">
        <v>55025.742698294955</v>
      </c>
      <c r="H174" s="1079" t="s">
        <v>523</v>
      </c>
      <c r="I174" s="1248">
        <v>0.51525543376858962</v>
      </c>
    </row>
    <row r="175" spans="1:9" s="1012" customFormat="1" x14ac:dyDescent="0.25">
      <c r="B175" s="1013"/>
      <c r="C175" s="1190"/>
      <c r="E175" s="1014"/>
      <c r="G175" s="1015"/>
      <c r="H175" s="1016"/>
      <c r="I175" s="1017"/>
    </row>
    <row r="176" spans="1:9" s="1012" customFormat="1" ht="32.15" customHeight="1" x14ac:dyDescent="0.25">
      <c r="A176" s="1023" t="s">
        <v>550</v>
      </c>
      <c r="B176" s="1250" t="s">
        <v>68</v>
      </c>
      <c r="C176" s="1140" t="s">
        <v>49</v>
      </c>
      <c r="D176" s="1023" t="s">
        <v>68</v>
      </c>
      <c r="E176" s="1140" t="s">
        <v>49</v>
      </c>
      <c r="F176" s="1023" t="s">
        <v>68</v>
      </c>
      <c r="G176" s="1140" t="s">
        <v>49</v>
      </c>
      <c r="H176" s="1023" t="s">
        <v>68</v>
      </c>
      <c r="I176" s="1140" t="s">
        <v>49</v>
      </c>
    </row>
    <row r="177" spans="1:9" s="1012" customFormat="1" x14ac:dyDescent="0.25">
      <c r="A177" s="1024" t="s">
        <v>510</v>
      </c>
      <c r="B177" s="1251"/>
      <c r="C177" s="1252">
        <v>835.89489849000006</v>
      </c>
      <c r="D177" s="1253"/>
      <c r="E177" s="1252">
        <v>158.50756067</v>
      </c>
      <c r="F177" s="1253"/>
      <c r="G177" s="1179">
        <v>677.38733782000008</v>
      </c>
      <c r="H177" s="1254" t="s">
        <v>523</v>
      </c>
      <c r="I177" s="1254">
        <v>0.18962618501002401</v>
      </c>
    </row>
    <row r="178" spans="1:9" s="1012" customFormat="1" ht="12.65" hidden="1" customHeight="1" x14ac:dyDescent="0.25">
      <c r="A178" s="1024" t="s">
        <v>551</v>
      </c>
      <c r="B178" s="1251"/>
      <c r="C178" s="1252">
        <v>0</v>
      </c>
      <c r="D178" s="1253"/>
      <c r="E178" s="1252"/>
      <c r="F178" s="1253"/>
      <c r="G178" s="1179">
        <v>0</v>
      </c>
      <c r="H178" s="1254" t="s">
        <v>523</v>
      </c>
      <c r="I178" s="1254" t="e">
        <v>#DIV/0!</v>
      </c>
    </row>
    <row r="179" spans="1:9" s="1012" customFormat="1" hidden="1" x14ac:dyDescent="0.25">
      <c r="A179" s="1024" t="s">
        <v>552</v>
      </c>
      <c r="B179" s="1251"/>
      <c r="C179" s="1252">
        <v>0</v>
      </c>
      <c r="D179" s="1253"/>
      <c r="E179" s="1252">
        <v>0</v>
      </c>
      <c r="F179" s="1253"/>
      <c r="G179" s="1179">
        <v>0</v>
      </c>
      <c r="H179" s="1254" t="s">
        <v>523</v>
      </c>
      <c r="I179" s="1254" t="e">
        <v>#DIV/0!</v>
      </c>
    </row>
    <row r="180" spans="1:9" s="1012" customFormat="1" ht="13" x14ac:dyDescent="0.25">
      <c r="A180" s="1018" t="s">
        <v>553</v>
      </c>
      <c r="B180" s="1255">
        <v>0</v>
      </c>
      <c r="C180" s="1019">
        <v>835.89489849000006</v>
      </c>
      <c r="D180" s="1255">
        <v>0</v>
      </c>
      <c r="E180" s="1019">
        <v>158.50756067</v>
      </c>
      <c r="F180" s="1255">
        <v>0</v>
      </c>
      <c r="G180" s="1019">
        <v>677.38733782000008</v>
      </c>
      <c r="H180" s="1256" t="s">
        <v>523</v>
      </c>
      <c r="I180" s="1256">
        <v>0.18962618501002401</v>
      </c>
    </row>
    <row r="181" spans="1:9" s="1012" customFormat="1" ht="13" thickBot="1" x14ac:dyDescent="0.3">
      <c r="B181" s="1049"/>
      <c r="E181" s="806"/>
      <c r="G181" s="1257"/>
      <c r="H181" s="1258"/>
      <c r="I181" s="1257"/>
    </row>
    <row r="182" spans="1:9" s="1012" customFormat="1" ht="13.5" thickBot="1" x14ac:dyDescent="0.3">
      <c r="A182" s="1191" t="s">
        <v>554</v>
      </c>
      <c r="B182" s="1259">
        <v>0</v>
      </c>
      <c r="C182" s="1020">
        <v>114350.8191112277</v>
      </c>
      <c r="D182" s="1021"/>
      <c r="E182" s="1020">
        <v>58647.689075112728</v>
      </c>
      <c r="F182" s="1021"/>
      <c r="G182" s="1020">
        <v>55703.130036114955</v>
      </c>
      <c r="H182" s="1022" t="s">
        <v>523</v>
      </c>
      <c r="I182" s="1260">
        <v>0.51287511126673091</v>
      </c>
    </row>
    <row r="183" spans="1:9" x14ac:dyDescent="0.25">
      <c r="A183" s="340"/>
      <c r="C183" s="806"/>
      <c r="D183" s="340"/>
      <c r="E183" s="1082"/>
      <c r="F183" s="340"/>
      <c r="G183" s="1026"/>
      <c r="H183" s="805"/>
      <c r="I183" s="710"/>
    </row>
    <row r="184" spans="1:9" x14ac:dyDescent="0.25">
      <c r="A184" s="326" t="s">
        <v>269</v>
      </c>
      <c r="B184" s="1192"/>
      <c r="C184" s="1080"/>
      <c r="D184" s="326"/>
      <c r="E184" s="805"/>
      <c r="F184" s="326"/>
      <c r="G184" s="1080"/>
      <c r="H184" s="1080"/>
      <c r="I184" s="1080"/>
    </row>
    <row r="185" spans="1:9" x14ac:dyDescent="0.25">
      <c r="A185" s="340"/>
      <c r="C185" s="340"/>
      <c r="D185" s="340"/>
      <c r="E185" s="1080"/>
      <c r="F185" s="340"/>
      <c r="G185" s="340"/>
      <c r="H185" s="340"/>
      <c r="I185" s="340"/>
    </row>
    <row r="186" spans="1:9" ht="13" x14ac:dyDescent="0.25">
      <c r="A186" s="1326" t="s">
        <v>719</v>
      </c>
      <c r="B186" s="1327"/>
      <c r="C186" s="1327"/>
      <c r="D186" s="1327"/>
      <c r="E186" s="1327"/>
      <c r="F186" s="1327"/>
      <c r="G186" s="1327"/>
      <c r="H186" s="1327"/>
      <c r="I186" s="1328"/>
    </row>
    <row r="187" spans="1:9" x14ac:dyDescent="0.25">
      <c r="A187" s="1193" t="s">
        <v>863</v>
      </c>
      <c r="B187" s="1261"/>
      <c r="C187" s="1252">
        <v>12886.705500429047</v>
      </c>
      <c r="D187" s="1252">
        <v>3</v>
      </c>
      <c r="E187" s="1231">
        <v>68.428103100000001</v>
      </c>
      <c r="F187" s="1083"/>
      <c r="G187" s="1173">
        <v>12818.277397329048</v>
      </c>
      <c r="H187" s="1233" t="s">
        <v>523</v>
      </c>
      <c r="I187" s="1233">
        <v>5.3099764790715343E-3</v>
      </c>
    </row>
    <row r="188" spans="1:9" hidden="1" x14ac:dyDescent="0.25">
      <c r="A188" s="1193" t="s">
        <v>720</v>
      </c>
      <c r="B188" s="1261"/>
      <c r="C188" s="1252">
        <v>0</v>
      </c>
      <c r="D188" s="1083"/>
      <c r="E188" s="1231">
        <v>0</v>
      </c>
      <c r="F188" s="1083"/>
      <c r="G188" s="1173">
        <v>0</v>
      </c>
      <c r="H188" s="1233" t="s">
        <v>523</v>
      </c>
      <c r="I188" s="1233">
        <v>0</v>
      </c>
    </row>
    <row r="189" spans="1:9" ht="13" x14ac:dyDescent="0.25">
      <c r="A189" s="1797" t="s">
        <v>721</v>
      </c>
      <c r="B189" s="1798"/>
      <c r="C189" s="1798"/>
      <c r="D189" s="1798"/>
      <c r="E189" s="1798"/>
      <c r="F189" s="1798"/>
      <c r="G189" s="1798"/>
      <c r="H189" s="1798"/>
      <c r="I189" s="1799"/>
    </row>
    <row r="190" spans="1:9" x14ac:dyDescent="0.25">
      <c r="A190" s="1193" t="s">
        <v>722</v>
      </c>
      <c r="B190" s="1261"/>
      <c r="C190" s="1252">
        <v>1861.7619273117632</v>
      </c>
      <c r="D190" s="1083"/>
      <c r="E190" s="1231">
        <v>0</v>
      </c>
      <c r="F190" s="1083"/>
      <c r="G190" s="1173">
        <v>1861.7619273117632</v>
      </c>
      <c r="H190" s="1233" t="s">
        <v>523</v>
      </c>
      <c r="I190" s="1233">
        <v>0</v>
      </c>
    </row>
    <row r="191" spans="1:9" ht="13" x14ac:dyDescent="0.25">
      <c r="A191" s="1797" t="s">
        <v>579</v>
      </c>
      <c r="B191" s="1798"/>
      <c r="C191" s="1798"/>
      <c r="D191" s="1798"/>
      <c r="E191" s="1798"/>
      <c r="F191" s="1798"/>
      <c r="G191" s="1798"/>
      <c r="H191" s="1798"/>
      <c r="I191" s="1799"/>
    </row>
    <row r="192" spans="1:9" x14ac:dyDescent="0.25">
      <c r="A192" s="1193" t="s">
        <v>864</v>
      </c>
      <c r="B192" s="1244"/>
      <c r="C192" s="1252">
        <v>868.94008313885001</v>
      </c>
      <c r="D192" s="1083"/>
      <c r="E192" s="1231">
        <v>0</v>
      </c>
      <c r="F192" s="1083"/>
      <c r="G192" s="1173">
        <v>868.94008313885001</v>
      </c>
      <c r="H192" s="1233" t="s">
        <v>523</v>
      </c>
      <c r="I192" s="1233">
        <v>0</v>
      </c>
    </row>
    <row r="193" spans="1:9" hidden="1" x14ac:dyDescent="0.25">
      <c r="A193" s="1024" t="s">
        <v>720</v>
      </c>
      <c r="B193" s="1251"/>
      <c r="C193" s="1252">
        <v>0</v>
      </c>
      <c r="D193" s="1262"/>
      <c r="E193" s="1231">
        <v>0</v>
      </c>
      <c r="F193" s="1262"/>
      <c r="G193" s="1173">
        <v>0</v>
      </c>
      <c r="H193" s="1233" t="s">
        <v>523</v>
      </c>
      <c r="I193" s="1233">
        <v>0</v>
      </c>
    </row>
    <row r="194" spans="1:9" ht="13" x14ac:dyDescent="0.25">
      <c r="A194" s="1797" t="s">
        <v>723</v>
      </c>
      <c r="B194" s="1798"/>
      <c r="C194" s="1798"/>
      <c r="D194" s="1798"/>
      <c r="E194" s="1798"/>
      <c r="F194" s="1798"/>
      <c r="G194" s="1798"/>
      <c r="H194" s="1798"/>
      <c r="I194" s="1799"/>
    </row>
    <row r="195" spans="1:9" x14ac:dyDescent="0.25">
      <c r="A195" s="1024" t="s">
        <v>864</v>
      </c>
      <c r="B195" s="1251"/>
      <c r="C195" s="1252">
        <v>938.75763698116793</v>
      </c>
      <c r="D195" s="1083"/>
      <c r="E195" s="1231">
        <v>0</v>
      </c>
      <c r="F195" s="1262"/>
      <c r="G195" s="1173">
        <v>938.75763698116793</v>
      </c>
      <c r="H195" s="1233" t="s">
        <v>523</v>
      </c>
      <c r="I195" s="1233">
        <v>0</v>
      </c>
    </row>
    <row r="196" spans="1:9" hidden="1" x14ac:dyDescent="0.25">
      <c r="A196" s="1024" t="s">
        <v>720</v>
      </c>
      <c r="B196" s="1251"/>
      <c r="C196" s="1252">
        <v>0</v>
      </c>
      <c r="D196" s="1083"/>
      <c r="E196" s="1231">
        <v>0</v>
      </c>
      <c r="F196" s="1083"/>
      <c r="G196" s="1173">
        <v>0</v>
      </c>
      <c r="H196" s="1233" t="s">
        <v>523</v>
      </c>
      <c r="I196" s="1233">
        <v>0</v>
      </c>
    </row>
    <row r="197" spans="1:9" hidden="1" x14ac:dyDescent="0.25">
      <c r="A197" s="1193" t="s">
        <v>651</v>
      </c>
      <c r="B197" s="1261"/>
      <c r="C197" s="1252">
        <v>364.876405362546</v>
      </c>
      <c r="D197" s="1083"/>
      <c r="E197" s="1231">
        <v>0</v>
      </c>
      <c r="F197" s="1083"/>
      <c r="G197" s="1173">
        <v>364.876405362546</v>
      </c>
      <c r="H197" s="1233" t="s">
        <v>523</v>
      </c>
      <c r="I197" s="1233">
        <v>0</v>
      </c>
    </row>
    <row r="198" spans="1:9" hidden="1" x14ac:dyDescent="0.25">
      <c r="A198" s="1193" t="s">
        <v>652</v>
      </c>
      <c r="B198" s="1261"/>
      <c r="C198" s="1252">
        <v>1597.6041643706758</v>
      </c>
      <c r="D198" s="1083"/>
      <c r="E198" s="1231">
        <v>0</v>
      </c>
      <c r="F198" s="1083"/>
      <c r="G198" s="1173">
        <v>1597.6041643706758</v>
      </c>
      <c r="H198" s="1233" t="s">
        <v>523</v>
      </c>
      <c r="I198" s="1233">
        <v>0</v>
      </c>
    </row>
    <row r="199" spans="1:9" hidden="1" x14ac:dyDescent="0.25">
      <c r="A199" s="1024" t="s">
        <v>653</v>
      </c>
      <c r="B199" s="1251"/>
      <c r="C199" s="1252">
        <v>272.29569063839995</v>
      </c>
      <c r="D199" s="1083"/>
      <c r="E199" s="1231">
        <v>0</v>
      </c>
      <c r="F199" s="1083"/>
      <c r="G199" s="1173">
        <v>272.29569063839995</v>
      </c>
      <c r="H199" s="1233" t="s">
        <v>523</v>
      </c>
      <c r="I199" s="1233">
        <v>0</v>
      </c>
    </row>
    <row r="200" spans="1:9" hidden="1" x14ac:dyDescent="0.25">
      <c r="A200" s="1193" t="s">
        <v>654</v>
      </c>
      <c r="B200" s="1261"/>
      <c r="C200" s="1252">
        <v>-1.3132106512145996</v>
      </c>
      <c r="D200" s="1083"/>
      <c r="E200" s="1231">
        <v>0</v>
      </c>
      <c r="F200" s="1083"/>
      <c r="G200" s="1173">
        <v>-1.3132106512145996</v>
      </c>
      <c r="H200" s="1233" t="s">
        <v>523</v>
      </c>
      <c r="I200" s="1233">
        <v>0</v>
      </c>
    </row>
    <row r="201" spans="1:9" ht="13" thickBot="1" x14ac:dyDescent="0.3">
      <c r="A201" s="340"/>
      <c r="B201" s="1244"/>
      <c r="C201" s="340"/>
      <c r="D201" s="1080"/>
      <c r="E201" s="810"/>
      <c r="F201" s="340"/>
      <c r="G201" s="1080"/>
      <c r="H201" s="340"/>
      <c r="I201" s="340"/>
    </row>
    <row r="202" spans="1:9" ht="13.5" thickBot="1" x14ac:dyDescent="0.3">
      <c r="A202" s="1081" t="s">
        <v>29</v>
      </c>
      <c r="B202" s="1247"/>
      <c r="C202" s="1077">
        <v>130906.98425908852</v>
      </c>
      <c r="D202" s="1078"/>
      <c r="E202" s="1077">
        <v>58716.117178212728</v>
      </c>
      <c r="F202" s="1078"/>
      <c r="G202" s="1077">
        <v>72190.867080875789</v>
      </c>
      <c r="H202" s="1079" t="s">
        <v>523</v>
      </c>
      <c r="I202" s="1248">
        <v>0.44853311311490413</v>
      </c>
    </row>
    <row r="203" spans="1:9" ht="30" customHeight="1" x14ac:dyDescent="0.25">
      <c r="A203" s="1792" t="s">
        <v>620</v>
      </c>
      <c r="B203" s="1793"/>
      <c r="C203" s="1793"/>
      <c r="D203" s="1793"/>
      <c r="E203" s="1793"/>
      <c r="F203" s="1793"/>
      <c r="G203" s="1793"/>
      <c r="H203" s="1793"/>
      <c r="I203" s="1793"/>
    </row>
    <row r="204" spans="1:9" ht="25" customHeight="1" x14ac:dyDescent="0.25">
      <c r="A204" s="1788" t="s">
        <v>331</v>
      </c>
      <c r="B204" s="1789"/>
      <c r="C204" s="1789"/>
      <c r="D204" s="1789"/>
      <c r="E204" s="1789"/>
      <c r="F204" s="1789"/>
      <c r="G204" s="1789"/>
      <c r="H204" s="1789"/>
      <c r="I204" s="1789"/>
    </row>
    <row r="205" spans="1:9" x14ac:dyDescent="0.25">
      <c r="A205" s="1788" t="s">
        <v>865</v>
      </c>
      <c r="B205" s="1789"/>
      <c r="C205" s="1789"/>
      <c r="D205" s="1789"/>
      <c r="E205" s="1789"/>
      <c r="F205" s="1789"/>
      <c r="G205" s="1789"/>
      <c r="H205" s="1789"/>
      <c r="I205" s="1789"/>
    </row>
    <row r="206" spans="1:9" ht="19" customHeight="1" x14ac:dyDescent="0.25">
      <c r="A206" s="708" t="s">
        <v>555</v>
      </c>
    </row>
  </sheetData>
  <mergeCells count="27">
    <mergeCell ref="A1:M1"/>
    <mergeCell ref="A3:M3"/>
    <mergeCell ref="A4:M4"/>
    <mergeCell ref="A6:M6"/>
    <mergeCell ref="A63:C63"/>
    <mergeCell ref="A8:A9"/>
    <mergeCell ref="A44:G44"/>
    <mergeCell ref="A45:G45"/>
    <mergeCell ref="A46:G46"/>
    <mergeCell ref="A62:F62"/>
    <mergeCell ref="A205:I205"/>
    <mergeCell ref="A81:A82"/>
    <mergeCell ref="A203:I203"/>
    <mergeCell ref="A204:I204"/>
    <mergeCell ref="A74:C74"/>
    <mergeCell ref="A77:J77"/>
    <mergeCell ref="A191:I191"/>
    <mergeCell ref="A194:I194"/>
    <mergeCell ref="A189:I189"/>
    <mergeCell ref="A73:F73"/>
    <mergeCell ref="A66:C66"/>
    <mergeCell ref="A68:C68"/>
    <mergeCell ref="A71:C71"/>
    <mergeCell ref="A64:C64"/>
    <mergeCell ref="A65:F65"/>
    <mergeCell ref="A67:F67"/>
    <mergeCell ref="A70:F70"/>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825AC-734A-4880-ABEF-1F80C7B286CF}">
  <sheetPr>
    <tabColor theme="0"/>
  </sheetPr>
  <dimension ref="A1:J166"/>
  <sheetViews>
    <sheetView showGridLines="0" zoomScale="80" zoomScaleNormal="80" workbookViewId="0">
      <selection activeCell="P14" sqref="P14"/>
    </sheetView>
  </sheetViews>
  <sheetFormatPr baseColWidth="10" defaultColWidth="11.453125" defaultRowHeight="12.5" x14ac:dyDescent="0.25"/>
  <cols>
    <col min="1" max="1" width="38" style="708" customWidth="1"/>
    <col min="2" max="2" width="19.54296875" style="708" customWidth="1"/>
    <col min="3" max="3" width="20" style="708" customWidth="1"/>
    <col min="4" max="4" width="19.81640625" style="708" customWidth="1"/>
    <col min="5" max="5" width="19.54296875" style="708" customWidth="1"/>
    <col min="6" max="6" width="22.1796875" style="708" customWidth="1"/>
    <col min="7" max="7" width="19.81640625" style="708" customWidth="1"/>
    <col min="8" max="8" width="23.26953125" style="708" customWidth="1"/>
    <col min="9" max="9" width="21" style="708" customWidth="1"/>
    <col min="10" max="10" width="23.26953125" style="708" customWidth="1"/>
    <col min="11" max="97" width="11.453125" style="708"/>
    <col min="98" max="98" width="3.7265625" style="708" customWidth="1"/>
    <col min="99" max="99" width="7.26953125" style="708" customWidth="1"/>
    <col min="100" max="100" width="38" style="708" customWidth="1"/>
    <col min="101" max="143" width="0" style="708" hidden="1" customWidth="1"/>
    <col min="144" max="144" width="18.26953125" style="708" customWidth="1"/>
    <col min="145" max="145" width="0" style="708" hidden="1" customWidth="1"/>
    <col min="146" max="146" width="20" style="708" customWidth="1"/>
    <col min="147" max="147" width="19.81640625" style="708" customWidth="1"/>
    <col min="148" max="148" width="19.54296875" style="708" customWidth="1"/>
    <col min="149" max="149" width="22.1796875" style="708" customWidth="1"/>
    <col min="150" max="150" width="19.81640625" style="708" customWidth="1"/>
    <col min="151" max="151" width="17.7265625" style="708" customWidth="1"/>
    <col min="152" max="152" width="21" style="708" customWidth="1"/>
    <col min="153" max="153" width="18.26953125" style="708" customWidth="1"/>
    <col min="154" max="154" width="19.26953125" style="708" customWidth="1"/>
    <col min="155" max="169" width="0" style="708" hidden="1" customWidth="1"/>
    <col min="170" max="170" width="18.26953125" style="708" customWidth="1"/>
    <col min="171" max="171" width="17.26953125" style="708" customWidth="1"/>
    <col min="172" max="172" width="18.7265625" style="708" customWidth="1"/>
    <col min="173" max="173" width="18.26953125" style="708" customWidth="1"/>
    <col min="174" max="174" width="16.54296875" style="708" customWidth="1"/>
    <col min="175" max="175" width="16.453125" style="708" customWidth="1"/>
    <col min="176" max="176" width="17.26953125" style="708" customWidth="1"/>
    <col min="177" max="177" width="15.7265625" style="708" customWidth="1"/>
    <col min="178" max="178" width="11.453125" style="708"/>
    <col min="179" max="179" width="11.54296875" style="708" customWidth="1"/>
    <col min="180" max="180" width="18.7265625" style="708" customWidth="1"/>
    <col min="181" max="181" width="17.26953125" style="708" customWidth="1"/>
    <col min="182" max="182" width="11.453125" style="708"/>
    <col min="183" max="183" width="15.26953125" style="708" customWidth="1"/>
    <col min="184" max="185" width="11.453125" style="708"/>
    <col min="186" max="186" width="14" style="708" bestFit="1" customWidth="1"/>
    <col min="187" max="187" width="14.26953125" style="708" customWidth="1"/>
    <col min="188" max="189" width="15" style="708" bestFit="1" customWidth="1"/>
    <col min="190" max="190" width="14.7265625" style="708" bestFit="1" customWidth="1"/>
    <col min="191" max="192" width="11.453125" style="708"/>
    <col min="193" max="193" width="17.7265625" style="708" customWidth="1"/>
    <col min="194" max="194" width="15.453125" style="708" customWidth="1"/>
    <col min="195" max="353" width="11.453125" style="708"/>
    <col min="354" max="354" width="3.7265625" style="708" customWidth="1"/>
    <col min="355" max="355" width="7.26953125" style="708" customWidth="1"/>
    <col min="356" max="356" width="38" style="708" customWidth="1"/>
    <col min="357" max="399" width="0" style="708" hidden="1" customWidth="1"/>
    <col min="400" max="400" width="18.26953125" style="708" customWidth="1"/>
    <col min="401" max="401" width="0" style="708" hidden="1" customWidth="1"/>
    <col min="402" max="402" width="20" style="708" customWidth="1"/>
    <col min="403" max="403" width="19.81640625" style="708" customWidth="1"/>
    <col min="404" max="404" width="19.54296875" style="708" customWidth="1"/>
    <col min="405" max="405" width="22.1796875" style="708" customWidth="1"/>
    <col min="406" max="406" width="19.81640625" style="708" customWidth="1"/>
    <col min="407" max="407" width="17.7265625" style="708" customWidth="1"/>
    <col min="408" max="408" width="21" style="708" customWidth="1"/>
    <col min="409" max="409" width="18.26953125" style="708" customWidth="1"/>
    <col min="410" max="410" width="19.26953125" style="708" customWidth="1"/>
    <col min="411" max="425" width="0" style="708" hidden="1" customWidth="1"/>
    <col min="426" max="426" width="18.26953125" style="708" customWidth="1"/>
    <col min="427" max="427" width="17.26953125" style="708" customWidth="1"/>
    <col min="428" max="428" width="18.7265625" style="708" customWidth="1"/>
    <col min="429" max="429" width="18.26953125" style="708" customWidth="1"/>
    <col min="430" max="430" width="16.54296875" style="708" customWidth="1"/>
    <col min="431" max="431" width="16.453125" style="708" customWidth="1"/>
    <col min="432" max="432" width="17.26953125" style="708" customWidth="1"/>
    <col min="433" max="433" width="15.7265625" style="708" customWidth="1"/>
    <col min="434" max="434" width="11.453125" style="708"/>
    <col min="435" max="435" width="11.54296875" style="708" customWidth="1"/>
    <col min="436" max="436" width="18.7265625" style="708" customWidth="1"/>
    <col min="437" max="437" width="17.26953125" style="708" customWidth="1"/>
    <col min="438" max="438" width="11.453125" style="708"/>
    <col min="439" max="439" width="15.26953125" style="708" customWidth="1"/>
    <col min="440" max="441" width="11.453125" style="708"/>
    <col min="442" max="442" width="14" style="708" bestFit="1" customWidth="1"/>
    <col min="443" max="443" width="14.26953125" style="708" customWidth="1"/>
    <col min="444" max="445" width="15" style="708" bestFit="1" customWidth="1"/>
    <col min="446" max="446" width="14.7265625" style="708" bestFit="1" customWidth="1"/>
    <col min="447" max="448" width="11.453125" style="708"/>
    <col min="449" max="449" width="17.7265625" style="708" customWidth="1"/>
    <col min="450" max="450" width="15.453125" style="708" customWidth="1"/>
    <col min="451" max="609" width="11.453125" style="708"/>
    <col min="610" max="610" width="3.7265625" style="708" customWidth="1"/>
    <col min="611" max="611" width="7.26953125" style="708" customWidth="1"/>
    <col min="612" max="612" width="38" style="708" customWidth="1"/>
    <col min="613" max="655" width="0" style="708" hidden="1" customWidth="1"/>
    <col min="656" max="656" width="18.26953125" style="708" customWidth="1"/>
    <col min="657" max="657" width="0" style="708" hidden="1" customWidth="1"/>
    <col min="658" max="658" width="20" style="708" customWidth="1"/>
    <col min="659" max="659" width="19.81640625" style="708" customWidth="1"/>
    <col min="660" max="660" width="19.54296875" style="708" customWidth="1"/>
    <col min="661" max="661" width="22.1796875" style="708" customWidth="1"/>
    <col min="662" max="662" width="19.81640625" style="708" customWidth="1"/>
    <col min="663" max="663" width="17.7265625" style="708" customWidth="1"/>
    <col min="664" max="664" width="21" style="708" customWidth="1"/>
    <col min="665" max="665" width="18.26953125" style="708" customWidth="1"/>
    <col min="666" max="666" width="19.26953125" style="708" customWidth="1"/>
    <col min="667" max="681" width="0" style="708" hidden="1" customWidth="1"/>
    <col min="682" max="682" width="18.26953125" style="708" customWidth="1"/>
    <col min="683" max="683" width="17.26953125" style="708" customWidth="1"/>
    <col min="684" max="684" width="18.7265625" style="708" customWidth="1"/>
    <col min="685" max="685" width="18.26953125" style="708" customWidth="1"/>
    <col min="686" max="686" width="16.54296875" style="708" customWidth="1"/>
    <col min="687" max="687" width="16.453125" style="708" customWidth="1"/>
    <col min="688" max="688" width="17.26953125" style="708" customWidth="1"/>
    <col min="689" max="689" width="15.7265625" style="708" customWidth="1"/>
    <col min="690" max="690" width="11.453125" style="708"/>
    <col min="691" max="691" width="11.54296875" style="708" customWidth="1"/>
    <col min="692" max="692" width="18.7265625" style="708" customWidth="1"/>
    <col min="693" max="693" width="17.26953125" style="708" customWidth="1"/>
    <col min="694" max="694" width="11.453125" style="708"/>
    <col min="695" max="695" width="15.26953125" style="708" customWidth="1"/>
    <col min="696" max="697" width="11.453125" style="708"/>
    <col min="698" max="698" width="14" style="708" bestFit="1" customWidth="1"/>
    <col min="699" max="699" width="14.26953125" style="708" customWidth="1"/>
    <col min="700" max="701" width="15" style="708" bestFit="1" customWidth="1"/>
    <col min="702" max="702" width="14.7265625" style="708" bestFit="1" customWidth="1"/>
    <col min="703" max="704" width="11.453125" style="708"/>
    <col min="705" max="705" width="17.7265625" style="708" customWidth="1"/>
    <col min="706" max="706" width="15.453125" style="708" customWidth="1"/>
    <col min="707" max="865" width="11.453125" style="708"/>
    <col min="866" max="866" width="3.7265625" style="708" customWidth="1"/>
    <col min="867" max="867" width="7.26953125" style="708" customWidth="1"/>
    <col min="868" max="868" width="38" style="708" customWidth="1"/>
    <col min="869" max="911" width="0" style="708" hidden="1" customWidth="1"/>
    <col min="912" max="912" width="18.26953125" style="708" customWidth="1"/>
    <col min="913" max="913" width="0" style="708" hidden="1" customWidth="1"/>
    <col min="914" max="914" width="20" style="708" customWidth="1"/>
    <col min="915" max="915" width="19.81640625" style="708" customWidth="1"/>
    <col min="916" max="916" width="19.54296875" style="708" customWidth="1"/>
    <col min="917" max="917" width="22.1796875" style="708" customWidth="1"/>
    <col min="918" max="918" width="19.81640625" style="708" customWidth="1"/>
    <col min="919" max="919" width="17.7265625" style="708" customWidth="1"/>
    <col min="920" max="920" width="21" style="708" customWidth="1"/>
    <col min="921" max="921" width="18.26953125" style="708" customWidth="1"/>
    <col min="922" max="922" width="19.26953125" style="708" customWidth="1"/>
    <col min="923" max="937" width="0" style="708" hidden="1" customWidth="1"/>
    <col min="938" max="938" width="18.26953125" style="708" customWidth="1"/>
    <col min="939" max="939" width="17.26953125" style="708" customWidth="1"/>
    <col min="940" max="940" width="18.7265625" style="708" customWidth="1"/>
    <col min="941" max="941" width="18.26953125" style="708" customWidth="1"/>
    <col min="942" max="942" width="16.54296875" style="708" customWidth="1"/>
    <col min="943" max="943" width="16.453125" style="708" customWidth="1"/>
    <col min="944" max="944" width="17.26953125" style="708" customWidth="1"/>
    <col min="945" max="945" width="15.7265625" style="708" customWidth="1"/>
    <col min="946" max="946" width="11.453125" style="708"/>
    <col min="947" max="947" width="11.54296875" style="708" customWidth="1"/>
    <col min="948" max="948" width="18.7265625" style="708" customWidth="1"/>
    <col min="949" max="949" width="17.26953125" style="708" customWidth="1"/>
    <col min="950" max="950" width="11.453125" style="708"/>
    <col min="951" max="951" width="15.26953125" style="708" customWidth="1"/>
    <col min="952" max="953" width="11.453125" style="708"/>
    <col min="954" max="954" width="14" style="708" bestFit="1" customWidth="1"/>
    <col min="955" max="955" width="14.26953125" style="708" customWidth="1"/>
    <col min="956" max="957" width="15" style="708" bestFit="1" customWidth="1"/>
    <col min="958" max="958" width="14.7265625" style="708" bestFit="1" customWidth="1"/>
    <col min="959" max="960" width="11.453125" style="708"/>
    <col min="961" max="961" width="17.7265625" style="708" customWidth="1"/>
    <col min="962" max="962" width="15.453125" style="708" customWidth="1"/>
    <col min="963" max="1121" width="11.453125" style="708"/>
    <col min="1122" max="1122" width="3.7265625" style="708" customWidth="1"/>
    <col min="1123" max="1123" width="7.26953125" style="708" customWidth="1"/>
    <col min="1124" max="1124" width="38" style="708" customWidth="1"/>
    <col min="1125" max="1167" width="0" style="708" hidden="1" customWidth="1"/>
    <col min="1168" max="1168" width="18.26953125" style="708" customWidth="1"/>
    <col min="1169" max="1169" width="0" style="708" hidden="1" customWidth="1"/>
    <col min="1170" max="1170" width="20" style="708" customWidth="1"/>
    <col min="1171" max="1171" width="19.81640625" style="708" customWidth="1"/>
    <col min="1172" max="1172" width="19.54296875" style="708" customWidth="1"/>
    <col min="1173" max="1173" width="22.1796875" style="708" customWidth="1"/>
    <col min="1174" max="1174" width="19.81640625" style="708" customWidth="1"/>
    <col min="1175" max="1175" width="17.7265625" style="708" customWidth="1"/>
    <col min="1176" max="1176" width="21" style="708" customWidth="1"/>
    <col min="1177" max="1177" width="18.26953125" style="708" customWidth="1"/>
    <col min="1178" max="1178" width="19.26953125" style="708" customWidth="1"/>
    <col min="1179" max="1193" width="0" style="708" hidden="1" customWidth="1"/>
    <col min="1194" max="1194" width="18.26953125" style="708" customWidth="1"/>
    <col min="1195" max="1195" width="17.26953125" style="708" customWidth="1"/>
    <col min="1196" max="1196" width="18.7265625" style="708" customWidth="1"/>
    <col min="1197" max="1197" width="18.26953125" style="708" customWidth="1"/>
    <col min="1198" max="1198" width="16.54296875" style="708" customWidth="1"/>
    <col min="1199" max="1199" width="16.453125" style="708" customWidth="1"/>
    <col min="1200" max="1200" width="17.26953125" style="708" customWidth="1"/>
    <col min="1201" max="1201" width="15.7265625" style="708" customWidth="1"/>
    <col min="1202" max="1202" width="11.453125" style="708"/>
    <col min="1203" max="1203" width="11.54296875" style="708" customWidth="1"/>
    <col min="1204" max="1204" width="18.7265625" style="708" customWidth="1"/>
    <col min="1205" max="1205" width="17.26953125" style="708" customWidth="1"/>
    <col min="1206" max="1206" width="11.453125" style="708"/>
    <col min="1207" max="1207" width="15.26953125" style="708" customWidth="1"/>
    <col min="1208" max="1209" width="11.453125" style="708"/>
    <col min="1210" max="1210" width="14" style="708" bestFit="1" customWidth="1"/>
    <col min="1211" max="1211" width="14.26953125" style="708" customWidth="1"/>
    <col min="1212" max="1213" width="15" style="708" bestFit="1" customWidth="1"/>
    <col min="1214" max="1214" width="14.7265625" style="708" bestFit="1" customWidth="1"/>
    <col min="1215" max="1216" width="11.453125" style="708"/>
    <col min="1217" max="1217" width="17.7265625" style="708" customWidth="1"/>
    <col min="1218" max="1218" width="15.453125" style="708" customWidth="1"/>
    <col min="1219" max="1377" width="11.453125" style="708"/>
    <col min="1378" max="1378" width="3.7265625" style="708" customWidth="1"/>
    <col min="1379" max="1379" width="7.26953125" style="708" customWidth="1"/>
    <col min="1380" max="1380" width="38" style="708" customWidth="1"/>
    <col min="1381" max="1423" width="0" style="708" hidden="1" customWidth="1"/>
    <col min="1424" max="1424" width="18.26953125" style="708" customWidth="1"/>
    <col min="1425" max="1425" width="0" style="708" hidden="1" customWidth="1"/>
    <col min="1426" max="1426" width="20" style="708" customWidth="1"/>
    <col min="1427" max="1427" width="19.81640625" style="708" customWidth="1"/>
    <col min="1428" max="1428" width="19.54296875" style="708" customWidth="1"/>
    <col min="1429" max="1429" width="22.1796875" style="708" customWidth="1"/>
    <col min="1430" max="1430" width="19.81640625" style="708" customWidth="1"/>
    <col min="1431" max="1431" width="17.7265625" style="708" customWidth="1"/>
    <col min="1432" max="1432" width="21" style="708" customWidth="1"/>
    <col min="1433" max="1433" width="18.26953125" style="708" customWidth="1"/>
    <col min="1434" max="1434" width="19.26953125" style="708" customWidth="1"/>
    <col min="1435" max="1449" width="0" style="708" hidden="1" customWidth="1"/>
    <col min="1450" max="1450" width="18.26953125" style="708" customWidth="1"/>
    <col min="1451" max="1451" width="17.26953125" style="708" customWidth="1"/>
    <col min="1452" max="1452" width="18.7265625" style="708" customWidth="1"/>
    <col min="1453" max="1453" width="18.26953125" style="708" customWidth="1"/>
    <col min="1454" max="1454" width="16.54296875" style="708" customWidth="1"/>
    <col min="1455" max="1455" width="16.453125" style="708" customWidth="1"/>
    <col min="1456" max="1456" width="17.26953125" style="708" customWidth="1"/>
    <col min="1457" max="1457" width="15.7265625" style="708" customWidth="1"/>
    <col min="1458" max="1458" width="11.453125" style="708"/>
    <col min="1459" max="1459" width="11.54296875" style="708" customWidth="1"/>
    <col min="1460" max="1460" width="18.7265625" style="708" customWidth="1"/>
    <col min="1461" max="1461" width="17.26953125" style="708" customWidth="1"/>
    <col min="1462" max="1462" width="11.453125" style="708"/>
    <col min="1463" max="1463" width="15.26953125" style="708" customWidth="1"/>
    <col min="1464" max="1465" width="11.453125" style="708"/>
    <col min="1466" max="1466" width="14" style="708" bestFit="1" customWidth="1"/>
    <col min="1467" max="1467" width="14.26953125" style="708" customWidth="1"/>
    <col min="1468" max="1469" width="15" style="708" bestFit="1" customWidth="1"/>
    <col min="1470" max="1470" width="14.7265625" style="708" bestFit="1" customWidth="1"/>
    <col min="1471" max="1472" width="11.453125" style="708"/>
    <col min="1473" max="1473" width="17.7265625" style="708" customWidth="1"/>
    <col min="1474" max="1474" width="15.453125" style="708" customWidth="1"/>
    <col min="1475" max="1633" width="11.453125" style="708"/>
    <col min="1634" max="1634" width="3.7265625" style="708" customWidth="1"/>
    <col min="1635" max="1635" width="7.26953125" style="708" customWidth="1"/>
    <col min="1636" max="1636" width="38" style="708" customWidth="1"/>
    <col min="1637" max="1679" width="0" style="708" hidden="1" customWidth="1"/>
    <col min="1680" max="1680" width="18.26953125" style="708" customWidth="1"/>
    <col min="1681" max="1681" width="0" style="708" hidden="1" customWidth="1"/>
    <col min="1682" max="1682" width="20" style="708" customWidth="1"/>
    <col min="1683" max="1683" width="19.81640625" style="708" customWidth="1"/>
    <col min="1684" max="1684" width="19.54296875" style="708" customWidth="1"/>
    <col min="1685" max="1685" width="22.1796875" style="708" customWidth="1"/>
    <col min="1686" max="1686" width="19.81640625" style="708" customWidth="1"/>
    <col min="1687" max="1687" width="17.7265625" style="708" customWidth="1"/>
    <col min="1688" max="1688" width="21" style="708" customWidth="1"/>
    <col min="1689" max="1689" width="18.26953125" style="708" customWidth="1"/>
    <col min="1690" max="1690" width="19.26953125" style="708" customWidth="1"/>
    <col min="1691" max="1705" width="0" style="708" hidden="1" customWidth="1"/>
    <col min="1706" max="1706" width="18.26953125" style="708" customWidth="1"/>
    <col min="1707" max="1707" width="17.26953125" style="708" customWidth="1"/>
    <col min="1708" max="1708" width="18.7265625" style="708" customWidth="1"/>
    <col min="1709" max="1709" width="18.26953125" style="708" customWidth="1"/>
    <col min="1710" max="1710" width="16.54296875" style="708" customWidth="1"/>
    <col min="1711" max="1711" width="16.453125" style="708" customWidth="1"/>
    <col min="1712" max="1712" width="17.26953125" style="708" customWidth="1"/>
    <col min="1713" max="1713" width="15.7265625" style="708" customWidth="1"/>
    <col min="1714" max="1714" width="11.453125" style="708"/>
    <col min="1715" max="1715" width="11.54296875" style="708" customWidth="1"/>
    <col min="1716" max="1716" width="18.7265625" style="708" customWidth="1"/>
    <col min="1717" max="1717" width="17.26953125" style="708" customWidth="1"/>
    <col min="1718" max="1718" width="11.453125" style="708"/>
    <col min="1719" max="1719" width="15.26953125" style="708" customWidth="1"/>
    <col min="1720" max="1721" width="11.453125" style="708"/>
    <col min="1722" max="1722" width="14" style="708" bestFit="1" customWidth="1"/>
    <col min="1723" max="1723" width="14.26953125" style="708" customWidth="1"/>
    <col min="1724" max="1725" width="15" style="708" bestFit="1" customWidth="1"/>
    <col min="1726" max="1726" width="14.7265625" style="708" bestFit="1" customWidth="1"/>
    <col min="1727" max="1728" width="11.453125" style="708"/>
    <col min="1729" max="1729" width="17.7265625" style="708" customWidth="1"/>
    <col min="1730" max="1730" width="15.453125" style="708" customWidth="1"/>
    <col min="1731" max="1889" width="11.453125" style="708"/>
    <col min="1890" max="1890" width="3.7265625" style="708" customWidth="1"/>
    <col min="1891" max="1891" width="7.26953125" style="708" customWidth="1"/>
    <col min="1892" max="1892" width="38" style="708" customWidth="1"/>
    <col min="1893" max="1935" width="0" style="708" hidden="1" customWidth="1"/>
    <col min="1936" max="1936" width="18.26953125" style="708" customWidth="1"/>
    <col min="1937" max="1937" width="0" style="708" hidden="1" customWidth="1"/>
    <col min="1938" max="1938" width="20" style="708" customWidth="1"/>
    <col min="1939" max="1939" width="19.81640625" style="708" customWidth="1"/>
    <col min="1940" max="1940" width="19.54296875" style="708" customWidth="1"/>
    <col min="1941" max="1941" width="22.1796875" style="708" customWidth="1"/>
    <col min="1942" max="1942" width="19.81640625" style="708" customWidth="1"/>
    <col min="1943" max="1943" width="17.7265625" style="708" customWidth="1"/>
    <col min="1944" max="1944" width="21" style="708" customWidth="1"/>
    <col min="1945" max="1945" width="18.26953125" style="708" customWidth="1"/>
    <col min="1946" max="1946" width="19.26953125" style="708" customWidth="1"/>
    <col min="1947" max="1961" width="0" style="708" hidden="1" customWidth="1"/>
    <col min="1962" max="1962" width="18.26953125" style="708" customWidth="1"/>
    <col min="1963" max="1963" width="17.26953125" style="708" customWidth="1"/>
    <col min="1964" max="1964" width="18.7265625" style="708" customWidth="1"/>
    <col min="1965" max="1965" width="18.26953125" style="708" customWidth="1"/>
    <col min="1966" max="1966" width="16.54296875" style="708" customWidth="1"/>
    <col min="1967" max="1967" width="16.453125" style="708" customWidth="1"/>
    <col min="1968" max="1968" width="17.26953125" style="708" customWidth="1"/>
    <col min="1969" max="1969" width="15.7265625" style="708" customWidth="1"/>
    <col min="1970" max="1970" width="11.453125" style="708"/>
    <col min="1971" max="1971" width="11.54296875" style="708" customWidth="1"/>
    <col min="1972" max="1972" width="18.7265625" style="708" customWidth="1"/>
    <col min="1973" max="1973" width="17.26953125" style="708" customWidth="1"/>
    <col min="1974" max="1974" width="11.453125" style="708"/>
    <col min="1975" max="1975" width="15.26953125" style="708" customWidth="1"/>
    <col min="1976" max="1977" width="11.453125" style="708"/>
    <col min="1978" max="1978" width="14" style="708" bestFit="1" customWidth="1"/>
    <col min="1979" max="1979" width="14.26953125" style="708" customWidth="1"/>
    <col min="1980" max="1981" width="15" style="708" bestFit="1" customWidth="1"/>
    <col min="1982" max="1982" width="14.7265625" style="708" bestFit="1" customWidth="1"/>
    <col min="1983" max="1984" width="11.453125" style="708"/>
    <col min="1985" max="1985" width="17.7265625" style="708" customWidth="1"/>
    <col min="1986" max="1986" width="15.453125" style="708" customWidth="1"/>
    <col min="1987" max="2145" width="11.453125" style="708"/>
    <col min="2146" max="2146" width="3.7265625" style="708" customWidth="1"/>
    <col min="2147" max="2147" width="7.26953125" style="708" customWidth="1"/>
    <col min="2148" max="2148" width="38" style="708" customWidth="1"/>
    <col min="2149" max="2191" width="0" style="708" hidden="1" customWidth="1"/>
    <col min="2192" max="2192" width="18.26953125" style="708" customWidth="1"/>
    <col min="2193" max="2193" width="0" style="708" hidden="1" customWidth="1"/>
    <col min="2194" max="2194" width="20" style="708" customWidth="1"/>
    <col min="2195" max="2195" width="19.81640625" style="708" customWidth="1"/>
    <col min="2196" max="2196" width="19.54296875" style="708" customWidth="1"/>
    <col min="2197" max="2197" width="22.1796875" style="708" customWidth="1"/>
    <col min="2198" max="2198" width="19.81640625" style="708" customWidth="1"/>
    <col min="2199" max="2199" width="17.7265625" style="708" customWidth="1"/>
    <col min="2200" max="2200" width="21" style="708" customWidth="1"/>
    <col min="2201" max="2201" width="18.26953125" style="708" customWidth="1"/>
    <col min="2202" max="2202" width="19.26953125" style="708" customWidth="1"/>
    <col min="2203" max="2217" width="0" style="708" hidden="1" customWidth="1"/>
    <col min="2218" max="2218" width="18.26953125" style="708" customWidth="1"/>
    <col min="2219" max="2219" width="17.26953125" style="708" customWidth="1"/>
    <col min="2220" max="2220" width="18.7265625" style="708" customWidth="1"/>
    <col min="2221" max="2221" width="18.26953125" style="708" customWidth="1"/>
    <col min="2222" max="2222" width="16.54296875" style="708" customWidth="1"/>
    <col min="2223" max="2223" width="16.453125" style="708" customWidth="1"/>
    <col min="2224" max="2224" width="17.26953125" style="708" customWidth="1"/>
    <col min="2225" max="2225" width="15.7265625" style="708" customWidth="1"/>
    <col min="2226" max="2226" width="11.453125" style="708"/>
    <col min="2227" max="2227" width="11.54296875" style="708" customWidth="1"/>
    <col min="2228" max="2228" width="18.7265625" style="708" customWidth="1"/>
    <col min="2229" max="2229" width="17.26953125" style="708" customWidth="1"/>
    <col min="2230" max="2230" width="11.453125" style="708"/>
    <col min="2231" max="2231" width="15.26953125" style="708" customWidth="1"/>
    <col min="2232" max="2233" width="11.453125" style="708"/>
    <col min="2234" max="2234" width="14" style="708" bestFit="1" customWidth="1"/>
    <col min="2235" max="2235" width="14.26953125" style="708" customWidth="1"/>
    <col min="2236" max="2237" width="15" style="708" bestFit="1" customWidth="1"/>
    <col min="2238" max="2238" width="14.7265625" style="708" bestFit="1" customWidth="1"/>
    <col min="2239" max="2240" width="11.453125" style="708"/>
    <col min="2241" max="2241" width="17.7265625" style="708" customWidth="1"/>
    <col min="2242" max="2242" width="15.453125" style="708" customWidth="1"/>
    <col min="2243" max="2401" width="11.453125" style="708"/>
    <col min="2402" max="2402" width="3.7265625" style="708" customWidth="1"/>
    <col min="2403" max="2403" width="7.26953125" style="708" customWidth="1"/>
    <col min="2404" max="2404" width="38" style="708" customWidth="1"/>
    <col min="2405" max="2447" width="0" style="708" hidden="1" customWidth="1"/>
    <col min="2448" max="2448" width="18.26953125" style="708" customWidth="1"/>
    <col min="2449" max="2449" width="0" style="708" hidden="1" customWidth="1"/>
    <col min="2450" max="2450" width="20" style="708" customWidth="1"/>
    <col min="2451" max="2451" width="19.81640625" style="708" customWidth="1"/>
    <col min="2452" max="2452" width="19.54296875" style="708" customWidth="1"/>
    <col min="2453" max="2453" width="22.1796875" style="708" customWidth="1"/>
    <col min="2454" max="2454" width="19.81640625" style="708" customWidth="1"/>
    <col min="2455" max="2455" width="17.7265625" style="708" customWidth="1"/>
    <col min="2456" max="2456" width="21" style="708" customWidth="1"/>
    <col min="2457" max="2457" width="18.26953125" style="708" customWidth="1"/>
    <col min="2458" max="2458" width="19.26953125" style="708" customWidth="1"/>
    <col min="2459" max="2473" width="0" style="708" hidden="1" customWidth="1"/>
    <col min="2474" max="2474" width="18.26953125" style="708" customWidth="1"/>
    <col min="2475" max="2475" width="17.26953125" style="708" customWidth="1"/>
    <col min="2476" max="2476" width="18.7265625" style="708" customWidth="1"/>
    <col min="2477" max="2477" width="18.26953125" style="708" customWidth="1"/>
    <col min="2478" max="2478" width="16.54296875" style="708" customWidth="1"/>
    <col min="2479" max="2479" width="16.453125" style="708" customWidth="1"/>
    <col min="2480" max="2480" width="17.26953125" style="708" customWidth="1"/>
    <col min="2481" max="2481" width="15.7265625" style="708" customWidth="1"/>
    <col min="2482" max="2482" width="11.453125" style="708"/>
    <col min="2483" max="2483" width="11.54296875" style="708" customWidth="1"/>
    <col min="2484" max="2484" width="18.7265625" style="708" customWidth="1"/>
    <col min="2485" max="2485" width="17.26953125" style="708" customWidth="1"/>
    <col min="2486" max="2486" width="11.453125" style="708"/>
    <col min="2487" max="2487" width="15.26953125" style="708" customWidth="1"/>
    <col min="2488" max="2489" width="11.453125" style="708"/>
    <col min="2490" max="2490" width="14" style="708" bestFit="1" customWidth="1"/>
    <col min="2491" max="2491" width="14.26953125" style="708" customWidth="1"/>
    <col min="2492" max="2493" width="15" style="708" bestFit="1" customWidth="1"/>
    <col min="2494" max="2494" width="14.7265625" style="708" bestFit="1" customWidth="1"/>
    <col min="2495" max="2496" width="11.453125" style="708"/>
    <col min="2497" max="2497" width="17.7265625" style="708" customWidth="1"/>
    <col min="2498" max="2498" width="15.453125" style="708" customWidth="1"/>
    <col min="2499" max="2657" width="11.453125" style="708"/>
    <col min="2658" max="2658" width="3.7265625" style="708" customWidth="1"/>
    <col min="2659" max="2659" width="7.26953125" style="708" customWidth="1"/>
    <col min="2660" max="2660" width="38" style="708" customWidth="1"/>
    <col min="2661" max="2703" width="0" style="708" hidden="1" customWidth="1"/>
    <col min="2704" max="2704" width="18.26953125" style="708" customWidth="1"/>
    <col min="2705" max="2705" width="0" style="708" hidden="1" customWidth="1"/>
    <col min="2706" max="2706" width="20" style="708" customWidth="1"/>
    <col min="2707" max="2707" width="19.81640625" style="708" customWidth="1"/>
    <col min="2708" max="2708" width="19.54296875" style="708" customWidth="1"/>
    <col min="2709" max="2709" width="22.1796875" style="708" customWidth="1"/>
    <col min="2710" max="2710" width="19.81640625" style="708" customWidth="1"/>
    <col min="2711" max="2711" width="17.7265625" style="708" customWidth="1"/>
    <col min="2712" max="2712" width="21" style="708" customWidth="1"/>
    <col min="2713" max="2713" width="18.26953125" style="708" customWidth="1"/>
    <col min="2714" max="2714" width="19.26953125" style="708" customWidth="1"/>
    <col min="2715" max="2729" width="0" style="708" hidden="1" customWidth="1"/>
    <col min="2730" max="2730" width="18.26953125" style="708" customWidth="1"/>
    <col min="2731" max="2731" width="17.26953125" style="708" customWidth="1"/>
    <col min="2732" max="2732" width="18.7265625" style="708" customWidth="1"/>
    <col min="2733" max="2733" width="18.26953125" style="708" customWidth="1"/>
    <col min="2734" max="2734" width="16.54296875" style="708" customWidth="1"/>
    <col min="2735" max="2735" width="16.453125" style="708" customWidth="1"/>
    <col min="2736" max="2736" width="17.26953125" style="708" customWidth="1"/>
    <col min="2737" max="2737" width="15.7265625" style="708" customWidth="1"/>
    <col min="2738" max="2738" width="11.453125" style="708"/>
    <col min="2739" max="2739" width="11.54296875" style="708" customWidth="1"/>
    <col min="2740" max="2740" width="18.7265625" style="708" customWidth="1"/>
    <col min="2741" max="2741" width="17.26953125" style="708" customWidth="1"/>
    <col min="2742" max="2742" width="11.453125" style="708"/>
    <col min="2743" max="2743" width="15.26953125" style="708" customWidth="1"/>
    <col min="2744" max="2745" width="11.453125" style="708"/>
    <col min="2746" max="2746" width="14" style="708" bestFit="1" customWidth="1"/>
    <col min="2747" max="2747" width="14.26953125" style="708" customWidth="1"/>
    <col min="2748" max="2749" width="15" style="708" bestFit="1" customWidth="1"/>
    <col min="2750" max="2750" width="14.7265625" style="708" bestFit="1" customWidth="1"/>
    <col min="2751" max="2752" width="11.453125" style="708"/>
    <col min="2753" max="2753" width="17.7265625" style="708" customWidth="1"/>
    <col min="2754" max="2754" width="15.453125" style="708" customWidth="1"/>
    <col min="2755" max="2913" width="11.453125" style="708"/>
    <col min="2914" max="2914" width="3.7265625" style="708" customWidth="1"/>
    <col min="2915" max="2915" width="7.26953125" style="708" customWidth="1"/>
    <col min="2916" max="2916" width="38" style="708" customWidth="1"/>
    <col min="2917" max="2959" width="0" style="708" hidden="1" customWidth="1"/>
    <col min="2960" max="2960" width="18.26953125" style="708" customWidth="1"/>
    <col min="2961" max="2961" width="0" style="708" hidden="1" customWidth="1"/>
    <col min="2962" max="2962" width="20" style="708" customWidth="1"/>
    <col min="2963" max="2963" width="19.81640625" style="708" customWidth="1"/>
    <col min="2964" max="2964" width="19.54296875" style="708" customWidth="1"/>
    <col min="2965" max="2965" width="22.1796875" style="708" customWidth="1"/>
    <col min="2966" max="2966" width="19.81640625" style="708" customWidth="1"/>
    <col min="2967" max="2967" width="17.7265625" style="708" customWidth="1"/>
    <col min="2968" max="2968" width="21" style="708" customWidth="1"/>
    <col min="2969" max="2969" width="18.26953125" style="708" customWidth="1"/>
    <col min="2970" max="2970" width="19.26953125" style="708" customWidth="1"/>
    <col min="2971" max="2985" width="0" style="708" hidden="1" customWidth="1"/>
    <col min="2986" max="2986" width="18.26953125" style="708" customWidth="1"/>
    <col min="2987" max="2987" width="17.26953125" style="708" customWidth="1"/>
    <col min="2988" max="2988" width="18.7265625" style="708" customWidth="1"/>
    <col min="2989" max="2989" width="18.26953125" style="708" customWidth="1"/>
    <col min="2990" max="2990" width="16.54296875" style="708" customWidth="1"/>
    <col min="2991" max="2991" width="16.453125" style="708" customWidth="1"/>
    <col min="2992" max="2992" width="17.26953125" style="708" customWidth="1"/>
    <col min="2993" max="2993" width="15.7265625" style="708" customWidth="1"/>
    <col min="2994" max="2994" width="11.453125" style="708"/>
    <col min="2995" max="2995" width="11.54296875" style="708" customWidth="1"/>
    <col min="2996" max="2996" width="18.7265625" style="708" customWidth="1"/>
    <col min="2997" max="2997" width="17.26953125" style="708" customWidth="1"/>
    <col min="2998" max="2998" width="11.453125" style="708"/>
    <col min="2999" max="2999" width="15.26953125" style="708" customWidth="1"/>
    <col min="3000" max="3001" width="11.453125" style="708"/>
    <col min="3002" max="3002" width="14" style="708" bestFit="1" customWidth="1"/>
    <col min="3003" max="3003" width="14.26953125" style="708" customWidth="1"/>
    <col min="3004" max="3005" width="15" style="708" bestFit="1" customWidth="1"/>
    <col min="3006" max="3006" width="14.7265625" style="708" bestFit="1" customWidth="1"/>
    <col min="3007" max="3008" width="11.453125" style="708"/>
    <col min="3009" max="3009" width="17.7265625" style="708" customWidth="1"/>
    <col min="3010" max="3010" width="15.453125" style="708" customWidth="1"/>
    <col min="3011" max="3169" width="11.453125" style="708"/>
    <col min="3170" max="3170" width="3.7265625" style="708" customWidth="1"/>
    <col min="3171" max="3171" width="7.26953125" style="708" customWidth="1"/>
    <col min="3172" max="3172" width="38" style="708" customWidth="1"/>
    <col min="3173" max="3215" width="0" style="708" hidden="1" customWidth="1"/>
    <col min="3216" max="3216" width="18.26953125" style="708" customWidth="1"/>
    <col min="3217" max="3217" width="0" style="708" hidden="1" customWidth="1"/>
    <col min="3218" max="3218" width="20" style="708" customWidth="1"/>
    <col min="3219" max="3219" width="19.81640625" style="708" customWidth="1"/>
    <col min="3220" max="3220" width="19.54296875" style="708" customWidth="1"/>
    <col min="3221" max="3221" width="22.1796875" style="708" customWidth="1"/>
    <col min="3222" max="3222" width="19.81640625" style="708" customWidth="1"/>
    <col min="3223" max="3223" width="17.7265625" style="708" customWidth="1"/>
    <col min="3224" max="3224" width="21" style="708" customWidth="1"/>
    <col min="3225" max="3225" width="18.26953125" style="708" customWidth="1"/>
    <col min="3226" max="3226" width="19.26953125" style="708" customWidth="1"/>
    <col min="3227" max="3241" width="0" style="708" hidden="1" customWidth="1"/>
    <col min="3242" max="3242" width="18.26953125" style="708" customWidth="1"/>
    <col min="3243" max="3243" width="17.26953125" style="708" customWidth="1"/>
    <col min="3244" max="3244" width="18.7265625" style="708" customWidth="1"/>
    <col min="3245" max="3245" width="18.26953125" style="708" customWidth="1"/>
    <col min="3246" max="3246" width="16.54296875" style="708" customWidth="1"/>
    <col min="3247" max="3247" width="16.453125" style="708" customWidth="1"/>
    <col min="3248" max="3248" width="17.26953125" style="708" customWidth="1"/>
    <col min="3249" max="3249" width="15.7265625" style="708" customWidth="1"/>
    <col min="3250" max="3250" width="11.453125" style="708"/>
    <col min="3251" max="3251" width="11.54296875" style="708" customWidth="1"/>
    <col min="3252" max="3252" width="18.7265625" style="708" customWidth="1"/>
    <col min="3253" max="3253" width="17.26953125" style="708" customWidth="1"/>
    <col min="3254" max="3254" width="11.453125" style="708"/>
    <col min="3255" max="3255" width="15.26953125" style="708" customWidth="1"/>
    <col min="3256" max="3257" width="11.453125" style="708"/>
    <col min="3258" max="3258" width="14" style="708" bestFit="1" customWidth="1"/>
    <col min="3259" max="3259" width="14.26953125" style="708" customWidth="1"/>
    <col min="3260" max="3261" width="15" style="708" bestFit="1" customWidth="1"/>
    <col min="3262" max="3262" width="14.7265625" style="708" bestFit="1" customWidth="1"/>
    <col min="3263" max="3264" width="11.453125" style="708"/>
    <col min="3265" max="3265" width="17.7265625" style="708" customWidth="1"/>
    <col min="3266" max="3266" width="15.453125" style="708" customWidth="1"/>
    <col min="3267" max="3425" width="11.453125" style="708"/>
    <col min="3426" max="3426" width="3.7265625" style="708" customWidth="1"/>
    <col min="3427" max="3427" width="7.26953125" style="708" customWidth="1"/>
    <col min="3428" max="3428" width="38" style="708" customWidth="1"/>
    <col min="3429" max="3471" width="0" style="708" hidden="1" customWidth="1"/>
    <col min="3472" max="3472" width="18.26953125" style="708" customWidth="1"/>
    <col min="3473" max="3473" width="0" style="708" hidden="1" customWidth="1"/>
    <col min="3474" max="3474" width="20" style="708" customWidth="1"/>
    <col min="3475" max="3475" width="19.81640625" style="708" customWidth="1"/>
    <col min="3476" max="3476" width="19.54296875" style="708" customWidth="1"/>
    <col min="3477" max="3477" width="22.1796875" style="708" customWidth="1"/>
    <col min="3478" max="3478" width="19.81640625" style="708" customWidth="1"/>
    <col min="3479" max="3479" width="17.7265625" style="708" customWidth="1"/>
    <col min="3480" max="3480" width="21" style="708" customWidth="1"/>
    <col min="3481" max="3481" width="18.26953125" style="708" customWidth="1"/>
    <col min="3482" max="3482" width="19.26953125" style="708" customWidth="1"/>
    <col min="3483" max="3497" width="0" style="708" hidden="1" customWidth="1"/>
    <col min="3498" max="3498" width="18.26953125" style="708" customWidth="1"/>
    <col min="3499" max="3499" width="17.26953125" style="708" customWidth="1"/>
    <col min="3500" max="3500" width="18.7265625" style="708" customWidth="1"/>
    <col min="3501" max="3501" width="18.26953125" style="708" customWidth="1"/>
    <col min="3502" max="3502" width="16.54296875" style="708" customWidth="1"/>
    <col min="3503" max="3503" width="16.453125" style="708" customWidth="1"/>
    <col min="3504" max="3504" width="17.26953125" style="708" customWidth="1"/>
    <col min="3505" max="3505" width="15.7265625" style="708" customWidth="1"/>
    <col min="3506" max="3506" width="11.453125" style="708"/>
    <col min="3507" max="3507" width="11.54296875" style="708" customWidth="1"/>
    <col min="3508" max="3508" width="18.7265625" style="708" customWidth="1"/>
    <col min="3509" max="3509" width="17.26953125" style="708" customWidth="1"/>
    <col min="3510" max="3510" width="11.453125" style="708"/>
    <col min="3511" max="3511" width="15.26953125" style="708" customWidth="1"/>
    <col min="3512" max="3513" width="11.453125" style="708"/>
    <col min="3514" max="3514" width="14" style="708" bestFit="1" customWidth="1"/>
    <col min="3515" max="3515" width="14.26953125" style="708" customWidth="1"/>
    <col min="3516" max="3517" width="15" style="708" bestFit="1" customWidth="1"/>
    <col min="3518" max="3518" width="14.7265625" style="708" bestFit="1" customWidth="1"/>
    <col min="3519" max="3520" width="11.453125" style="708"/>
    <col min="3521" max="3521" width="17.7265625" style="708" customWidth="1"/>
    <col min="3522" max="3522" width="15.453125" style="708" customWidth="1"/>
    <col min="3523" max="3681" width="11.453125" style="708"/>
    <col min="3682" max="3682" width="3.7265625" style="708" customWidth="1"/>
    <col min="3683" max="3683" width="7.26953125" style="708" customWidth="1"/>
    <col min="3684" max="3684" width="38" style="708" customWidth="1"/>
    <col min="3685" max="3727" width="0" style="708" hidden="1" customWidth="1"/>
    <col min="3728" max="3728" width="18.26953125" style="708" customWidth="1"/>
    <col min="3729" max="3729" width="0" style="708" hidden="1" customWidth="1"/>
    <col min="3730" max="3730" width="20" style="708" customWidth="1"/>
    <col min="3731" max="3731" width="19.81640625" style="708" customWidth="1"/>
    <col min="3732" max="3732" width="19.54296875" style="708" customWidth="1"/>
    <col min="3733" max="3733" width="22.1796875" style="708" customWidth="1"/>
    <col min="3734" max="3734" width="19.81640625" style="708" customWidth="1"/>
    <col min="3735" max="3735" width="17.7265625" style="708" customWidth="1"/>
    <col min="3736" max="3736" width="21" style="708" customWidth="1"/>
    <col min="3737" max="3737" width="18.26953125" style="708" customWidth="1"/>
    <col min="3738" max="3738" width="19.26953125" style="708" customWidth="1"/>
    <col min="3739" max="3753" width="0" style="708" hidden="1" customWidth="1"/>
    <col min="3754" max="3754" width="18.26953125" style="708" customWidth="1"/>
    <col min="3755" max="3755" width="17.26953125" style="708" customWidth="1"/>
    <col min="3756" max="3756" width="18.7265625" style="708" customWidth="1"/>
    <col min="3757" max="3757" width="18.26953125" style="708" customWidth="1"/>
    <col min="3758" max="3758" width="16.54296875" style="708" customWidth="1"/>
    <col min="3759" max="3759" width="16.453125" style="708" customWidth="1"/>
    <col min="3760" max="3760" width="17.26953125" style="708" customWidth="1"/>
    <col min="3761" max="3761" width="15.7265625" style="708" customWidth="1"/>
    <col min="3762" max="3762" width="11.453125" style="708"/>
    <col min="3763" max="3763" width="11.54296875" style="708" customWidth="1"/>
    <col min="3764" max="3764" width="18.7265625" style="708" customWidth="1"/>
    <col min="3765" max="3765" width="17.26953125" style="708" customWidth="1"/>
    <col min="3766" max="3766" width="11.453125" style="708"/>
    <col min="3767" max="3767" width="15.26953125" style="708" customWidth="1"/>
    <col min="3768" max="3769" width="11.453125" style="708"/>
    <col min="3770" max="3770" width="14" style="708" bestFit="1" customWidth="1"/>
    <col min="3771" max="3771" width="14.26953125" style="708" customWidth="1"/>
    <col min="3772" max="3773" width="15" style="708" bestFit="1" customWidth="1"/>
    <col min="3774" max="3774" width="14.7265625" style="708" bestFit="1" customWidth="1"/>
    <col min="3775" max="3776" width="11.453125" style="708"/>
    <col min="3777" max="3777" width="17.7265625" style="708" customWidth="1"/>
    <col min="3778" max="3778" width="15.453125" style="708" customWidth="1"/>
    <col min="3779" max="3937" width="11.453125" style="708"/>
    <col min="3938" max="3938" width="3.7265625" style="708" customWidth="1"/>
    <col min="3939" max="3939" width="7.26953125" style="708" customWidth="1"/>
    <col min="3940" max="3940" width="38" style="708" customWidth="1"/>
    <col min="3941" max="3983" width="0" style="708" hidden="1" customWidth="1"/>
    <col min="3984" max="3984" width="18.26953125" style="708" customWidth="1"/>
    <col min="3985" max="3985" width="0" style="708" hidden="1" customWidth="1"/>
    <col min="3986" max="3986" width="20" style="708" customWidth="1"/>
    <col min="3987" max="3987" width="19.81640625" style="708" customWidth="1"/>
    <col min="3988" max="3988" width="19.54296875" style="708" customWidth="1"/>
    <col min="3989" max="3989" width="22.1796875" style="708" customWidth="1"/>
    <col min="3990" max="3990" width="19.81640625" style="708" customWidth="1"/>
    <col min="3991" max="3991" width="17.7265625" style="708" customWidth="1"/>
    <col min="3992" max="3992" width="21" style="708" customWidth="1"/>
    <col min="3993" max="3993" width="18.26953125" style="708" customWidth="1"/>
    <col min="3994" max="3994" width="19.26953125" style="708" customWidth="1"/>
    <col min="3995" max="4009" width="0" style="708" hidden="1" customWidth="1"/>
    <col min="4010" max="4010" width="18.26953125" style="708" customWidth="1"/>
    <col min="4011" max="4011" width="17.26953125" style="708" customWidth="1"/>
    <col min="4012" max="4012" width="18.7265625" style="708" customWidth="1"/>
    <col min="4013" max="4013" width="18.26953125" style="708" customWidth="1"/>
    <col min="4014" max="4014" width="16.54296875" style="708" customWidth="1"/>
    <col min="4015" max="4015" width="16.453125" style="708" customWidth="1"/>
    <col min="4016" max="4016" width="17.26953125" style="708" customWidth="1"/>
    <col min="4017" max="4017" width="15.7265625" style="708" customWidth="1"/>
    <col min="4018" max="4018" width="11.453125" style="708"/>
    <col min="4019" max="4019" width="11.54296875" style="708" customWidth="1"/>
    <col min="4020" max="4020" width="18.7265625" style="708" customWidth="1"/>
    <col min="4021" max="4021" width="17.26953125" style="708" customWidth="1"/>
    <col min="4022" max="4022" width="11.453125" style="708"/>
    <col min="4023" max="4023" width="15.26953125" style="708" customWidth="1"/>
    <col min="4024" max="4025" width="11.453125" style="708"/>
    <col min="4026" max="4026" width="14" style="708" bestFit="1" customWidth="1"/>
    <col min="4027" max="4027" width="14.26953125" style="708" customWidth="1"/>
    <col min="4028" max="4029" width="15" style="708" bestFit="1" customWidth="1"/>
    <col min="4030" max="4030" width="14.7265625" style="708" bestFit="1" customWidth="1"/>
    <col min="4031" max="4032" width="11.453125" style="708"/>
    <col min="4033" max="4033" width="17.7265625" style="708" customWidth="1"/>
    <col min="4034" max="4034" width="15.453125" style="708" customWidth="1"/>
    <col min="4035" max="4193" width="11.453125" style="708"/>
    <col min="4194" max="4194" width="3.7265625" style="708" customWidth="1"/>
    <col min="4195" max="4195" width="7.26953125" style="708" customWidth="1"/>
    <col min="4196" max="4196" width="38" style="708" customWidth="1"/>
    <col min="4197" max="4239" width="0" style="708" hidden="1" customWidth="1"/>
    <col min="4240" max="4240" width="18.26953125" style="708" customWidth="1"/>
    <col min="4241" max="4241" width="0" style="708" hidden="1" customWidth="1"/>
    <col min="4242" max="4242" width="20" style="708" customWidth="1"/>
    <col min="4243" max="4243" width="19.81640625" style="708" customWidth="1"/>
    <col min="4244" max="4244" width="19.54296875" style="708" customWidth="1"/>
    <col min="4245" max="4245" width="22.1796875" style="708" customWidth="1"/>
    <col min="4246" max="4246" width="19.81640625" style="708" customWidth="1"/>
    <col min="4247" max="4247" width="17.7265625" style="708" customWidth="1"/>
    <col min="4248" max="4248" width="21" style="708" customWidth="1"/>
    <col min="4249" max="4249" width="18.26953125" style="708" customWidth="1"/>
    <col min="4250" max="4250" width="19.26953125" style="708" customWidth="1"/>
    <col min="4251" max="4265" width="0" style="708" hidden="1" customWidth="1"/>
    <col min="4266" max="4266" width="18.26953125" style="708" customWidth="1"/>
    <col min="4267" max="4267" width="17.26953125" style="708" customWidth="1"/>
    <col min="4268" max="4268" width="18.7265625" style="708" customWidth="1"/>
    <col min="4269" max="4269" width="18.26953125" style="708" customWidth="1"/>
    <col min="4270" max="4270" width="16.54296875" style="708" customWidth="1"/>
    <col min="4271" max="4271" width="16.453125" style="708" customWidth="1"/>
    <col min="4272" max="4272" width="17.26953125" style="708" customWidth="1"/>
    <col min="4273" max="4273" width="15.7265625" style="708" customWidth="1"/>
    <col min="4274" max="4274" width="11.453125" style="708"/>
    <col min="4275" max="4275" width="11.54296875" style="708" customWidth="1"/>
    <col min="4276" max="4276" width="18.7265625" style="708" customWidth="1"/>
    <col min="4277" max="4277" width="17.26953125" style="708" customWidth="1"/>
    <col min="4278" max="4278" width="11.453125" style="708"/>
    <col min="4279" max="4279" width="15.26953125" style="708" customWidth="1"/>
    <col min="4280" max="4281" width="11.453125" style="708"/>
    <col min="4282" max="4282" width="14" style="708" bestFit="1" customWidth="1"/>
    <col min="4283" max="4283" width="14.26953125" style="708" customWidth="1"/>
    <col min="4284" max="4285" width="15" style="708" bestFit="1" customWidth="1"/>
    <col min="4286" max="4286" width="14.7265625" style="708" bestFit="1" customWidth="1"/>
    <col min="4287" max="4288" width="11.453125" style="708"/>
    <col min="4289" max="4289" width="17.7265625" style="708" customWidth="1"/>
    <col min="4290" max="4290" width="15.453125" style="708" customWidth="1"/>
    <col min="4291" max="4449" width="11.453125" style="708"/>
    <col min="4450" max="4450" width="3.7265625" style="708" customWidth="1"/>
    <col min="4451" max="4451" width="7.26953125" style="708" customWidth="1"/>
    <col min="4452" max="4452" width="38" style="708" customWidth="1"/>
    <col min="4453" max="4495" width="0" style="708" hidden="1" customWidth="1"/>
    <col min="4496" max="4496" width="18.26953125" style="708" customWidth="1"/>
    <col min="4497" max="4497" width="0" style="708" hidden="1" customWidth="1"/>
    <col min="4498" max="4498" width="20" style="708" customWidth="1"/>
    <col min="4499" max="4499" width="19.81640625" style="708" customWidth="1"/>
    <col min="4500" max="4500" width="19.54296875" style="708" customWidth="1"/>
    <col min="4501" max="4501" width="22.1796875" style="708" customWidth="1"/>
    <col min="4502" max="4502" width="19.81640625" style="708" customWidth="1"/>
    <col min="4503" max="4503" width="17.7265625" style="708" customWidth="1"/>
    <col min="4504" max="4504" width="21" style="708" customWidth="1"/>
    <col min="4505" max="4505" width="18.26953125" style="708" customWidth="1"/>
    <col min="4506" max="4506" width="19.26953125" style="708" customWidth="1"/>
    <col min="4507" max="4521" width="0" style="708" hidden="1" customWidth="1"/>
    <col min="4522" max="4522" width="18.26953125" style="708" customWidth="1"/>
    <col min="4523" max="4523" width="17.26953125" style="708" customWidth="1"/>
    <col min="4524" max="4524" width="18.7265625" style="708" customWidth="1"/>
    <col min="4525" max="4525" width="18.26953125" style="708" customWidth="1"/>
    <col min="4526" max="4526" width="16.54296875" style="708" customWidth="1"/>
    <col min="4527" max="4527" width="16.453125" style="708" customWidth="1"/>
    <col min="4528" max="4528" width="17.26953125" style="708" customWidth="1"/>
    <col min="4529" max="4529" width="15.7265625" style="708" customWidth="1"/>
    <col min="4530" max="4530" width="11.453125" style="708"/>
    <col min="4531" max="4531" width="11.54296875" style="708" customWidth="1"/>
    <col min="4532" max="4532" width="18.7265625" style="708" customWidth="1"/>
    <col min="4533" max="4533" width="17.26953125" style="708" customWidth="1"/>
    <col min="4534" max="4534" width="11.453125" style="708"/>
    <col min="4535" max="4535" width="15.26953125" style="708" customWidth="1"/>
    <col min="4536" max="4537" width="11.453125" style="708"/>
    <col min="4538" max="4538" width="14" style="708" bestFit="1" customWidth="1"/>
    <col min="4539" max="4539" width="14.26953125" style="708" customWidth="1"/>
    <col min="4540" max="4541" width="15" style="708" bestFit="1" customWidth="1"/>
    <col min="4542" max="4542" width="14.7265625" style="708" bestFit="1" customWidth="1"/>
    <col min="4543" max="4544" width="11.453125" style="708"/>
    <col min="4545" max="4545" width="17.7265625" style="708" customWidth="1"/>
    <col min="4546" max="4546" width="15.453125" style="708" customWidth="1"/>
    <col min="4547" max="4705" width="11.453125" style="708"/>
    <col min="4706" max="4706" width="3.7265625" style="708" customWidth="1"/>
    <col min="4707" max="4707" width="7.26953125" style="708" customWidth="1"/>
    <col min="4708" max="4708" width="38" style="708" customWidth="1"/>
    <col min="4709" max="4751" width="0" style="708" hidden="1" customWidth="1"/>
    <col min="4752" max="4752" width="18.26953125" style="708" customWidth="1"/>
    <col min="4753" max="4753" width="0" style="708" hidden="1" customWidth="1"/>
    <col min="4754" max="4754" width="20" style="708" customWidth="1"/>
    <col min="4755" max="4755" width="19.81640625" style="708" customWidth="1"/>
    <col min="4756" max="4756" width="19.54296875" style="708" customWidth="1"/>
    <col min="4757" max="4757" width="22.1796875" style="708" customWidth="1"/>
    <col min="4758" max="4758" width="19.81640625" style="708" customWidth="1"/>
    <col min="4759" max="4759" width="17.7265625" style="708" customWidth="1"/>
    <col min="4760" max="4760" width="21" style="708" customWidth="1"/>
    <col min="4761" max="4761" width="18.26953125" style="708" customWidth="1"/>
    <col min="4762" max="4762" width="19.26953125" style="708" customWidth="1"/>
    <col min="4763" max="4777" width="0" style="708" hidden="1" customWidth="1"/>
    <col min="4778" max="4778" width="18.26953125" style="708" customWidth="1"/>
    <col min="4779" max="4779" width="17.26953125" style="708" customWidth="1"/>
    <col min="4780" max="4780" width="18.7265625" style="708" customWidth="1"/>
    <col min="4781" max="4781" width="18.26953125" style="708" customWidth="1"/>
    <col min="4782" max="4782" width="16.54296875" style="708" customWidth="1"/>
    <col min="4783" max="4783" width="16.453125" style="708" customWidth="1"/>
    <col min="4784" max="4784" width="17.26953125" style="708" customWidth="1"/>
    <col min="4785" max="4785" width="15.7265625" style="708" customWidth="1"/>
    <col min="4786" max="4786" width="11.453125" style="708"/>
    <col min="4787" max="4787" width="11.54296875" style="708" customWidth="1"/>
    <col min="4788" max="4788" width="18.7265625" style="708" customWidth="1"/>
    <col min="4789" max="4789" width="17.26953125" style="708" customWidth="1"/>
    <col min="4790" max="4790" width="11.453125" style="708"/>
    <col min="4791" max="4791" width="15.26953125" style="708" customWidth="1"/>
    <col min="4792" max="4793" width="11.453125" style="708"/>
    <col min="4794" max="4794" width="14" style="708" bestFit="1" customWidth="1"/>
    <col min="4795" max="4795" width="14.26953125" style="708" customWidth="1"/>
    <col min="4796" max="4797" width="15" style="708" bestFit="1" customWidth="1"/>
    <col min="4798" max="4798" width="14.7265625" style="708" bestFit="1" customWidth="1"/>
    <col min="4799" max="4800" width="11.453125" style="708"/>
    <col min="4801" max="4801" width="17.7265625" style="708" customWidth="1"/>
    <col min="4802" max="4802" width="15.453125" style="708" customWidth="1"/>
    <col min="4803" max="4961" width="11.453125" style="708"/>
    <col min="4962" max="4962" width="3.7265625" style="708" customWidth="1"/>
    <col min="4963" max="4963" width="7.26953125" style="708" customWidth="1"/>
    <col min="4964" max="4964" width="38" style="708" customWidth="1"/>
    <col min="4965" max="5007" width="0" style="708" hidden="1" customWidth="1"/>
    <col min="5008" max="5008" width="18.26953125" style="708" customWidth="1"/>
    <col min="5009" max="5009" width="0" style="708" hidden="1" customWidth="1"/>
    <col min="5010" max="5010" width="20" style="708" customWidth="1"/>
    <col min="5011" max="5011" width="19.81640625" style="708" customWidth="1"/>
    <col min="5012" max="5012" width="19.54296875" style="708" customWidth="1"/>
    <col min="5013" max="5013" width="22.1796875" style="708" customWidth="1"/>
    <col min="5014" max="5014" width="19.81640625" style="708" customWidth="1"/>
    <col min="5015" max="5015" width="17.7265625" style="708" customWidth="1"/>
    <col min="5016" max="5016" width="21" style="708" customWidth="1"/>
    <col min="5017" max="5017" width="18.26953125" style="708" customWidth="1"/>
    <col min="5018" max="5018" width="19.26953125" style="708" customWidth="1"/>
    <col min="5019" max="5033" width="0" style="708" hidden="1" customWidth="1"/>
    <col min="5034" max="5034" width="18.26953125" style="708" customWidth="1"/>
    <col min="5035" max="5035" width="17.26953125" style="708" customWidth="1"/>
    <col min="5036" max="5036" width="18.7265625" style="708" customWidth="1"/>
    <col min="5037" max="5037" width="18.26953125" style="708" customWidth="1"/>
    <col min="5038" max="5038" width="16.54296875" style="708" customWidth="1"/>
    <col min="5039" max="5039" width="16.453125" style="708" customWidth="1"/>
    <col min="5040" max="5040" width="17.26953125" style="708" customWidth="1"/>
    <col min="5041" max="5041" width="15.7265625" style="708" customWidth="1"/>
    <col min="5042" max="5042" width="11.453125" style="708"/>
    <col min="5043" max="5043" width="11.54296875" style="708" customWidth="1"/>
    <col min="5044" max="5044" width="18.7265625" style="708" customWidth="1"/>
    <col min="5045" max="5045" width="17.26953125" style="708" customWidth="1"/>
    <col min="5046" max="5046" width="11.453125" style="708"/>
    <col min="5047" max="5047" width="15.26953125" style="708" customWidth="1"/>
    <col min="5048" max="5049" width="11.453125" style="708"/>
    <col min="5050" max="5050" width="14" style="708" bestFit="1" customWidth="1"/>
    <col min="5051" max="5051" width="14.26953125" style="708" customWidth="1"/>
    <col min="5052" max="5053" width="15" style="708" bestFit="1" customWidth="1"/>
    <col min="5054" max="5054" width="14.7265625" style="708" bestFit="1" customWidth="1"/>
    <col min="5055" max="5056" width="11.453125" style="708"/>
    <col min="5057" max="5057" width="17.7265625" style="708" customWidth="1"/>
    <col min="5058" max="5058" width="15.453125" style="708" customWidth="1"/>
    <col min="5059" max="5217" width="11.453125" style="708"/>
    <col min="5218" max="5218" width="3.7265625" style="708" customWidth="1"/>
    <col min="5219" max="5219" width="7.26953125" style="708" customWidth="1"/>
    <col min="5220" max="5220" width="38" style="708" customWidth="1"/>
    <col min="5221" max="5263" width="0" style="708" hidden="1" customWidth="1"/>
    <col min="5264" max="5264" width="18.26953125" style="708" customWidth="1"/>
    <col min="5265" max="5265" width="0" style="708" hidden="1" customWidth="1"/>
    <col min="5266" max="5266" width="20" style="708" customWidth="1"/>
    <col min="5267" max="5267" width="19.81640625" style="708" customWidth="1"/>
    <col min="5268" max="5268" width="19.54296875" style="708" customWidth="1"/>
    <col min="5269" max="5269" width="22.1796875" style="708" customWidth="1"/>
    <col min="5270" max="5270" width="19.81640625" style="708" customWidth="1"/>
    <col min="5271" max="5271" width="17.7265625" style="708" customWidth="1"/>
    <col min="5272" max="5272" width="21" style="708" customWidth="1"/>
    <col min="5273" max="5273" width="18.26953125" style="708" customWidth="1"/>
    <col min="5274" max="5274" width="19.26953125" style="708" customWidth="1"/>
    <col min="5275" max="5289" width="0" style="708" hidden="1" customWidth="1"/>
    <col min="5290" max="5290" width="18.26953125" style="708" customWidth="1"/>
    <col min="5291" max="5291" width="17.26953125" style="708" customWidth="1"/>
    <col min="5292" max="5292" width="18.7265625" style="708" customWidth="1"/>
    <col min="5293" max="5293" width="18.26953125" style="708" customWidth="1"/>
    <col min="5294" max="5294" width="16.54296875" style="708" customWidth="1"/>
    <col min="5295" max="5295" width="16.453125" style="708" customWidth="1"/>
    <col min="5296" max="5296" width="17.26953125" style="708" customWidth="1"/>
    <col min="5297" max="5297" width="15.7265625" style="708" customWidth="1"/>
    <col min="5298" max="5298" width="11.453125" style="708"/>
    <col min="5299" max="5299" width="11.54296875" style="708" customWidth="1"/>
    <col min="5300" max="5300" width="18.7265625" style="708" customWidth="1"/>
    <col min="5301" max="5301" width="17.26953125" style="708" customWidth="1"/>
    <col min="5302" max="5302" width="11.453125" style="708"/>
    <col min="5303" max="5303" width="15.26953125" style="708" customWidth="1"/>
    <col min="5304" max="5305" width="11.453125" style="708"/>
    <col min="5306" max="5306" width="14" style="708" bestFit="1" customWidth="1"/>
    <col min="5307" max="5307" width="14.26953125" style="708" customWidth="1"/>
    <col min="5308" max="5309" width="15" style="708" bestFit="1" customWidth="1"/>
    <col min="5310" max="5310" width="14.7265625" style="708" bestFit="1" customWidth="1"/>
    <col min="5311" max="5312" width="11.453125" style="708"/>
    <col min="5313" max="5313" width="17.7265625" style="708" customWidth="1"/>
    <col min="5314" max="5314" width="15.453125" style="708" customWidth="1"/>
    <col min="5315" max="5473" width="11.453125" style="708"/>
    <col min="5474" max="5474" width="3.7265625" style="708" customWidth="1"/>
    <col min="5475" max="5475" width="7.26953125" style="708" customWidth="1"/>
    <col min="5476" max="5476" width="38" style="708" customWidth="1"/>
    <col min="5477" max="5519" width="0" style="708" hidden="1" customWidth="1"/>
    <col min="5520" max="5520" width="18.26953125" style="708" customWidth="1"/>
    <col min="5521" max="5521" width="0" style="708" hidden="1" customWidth="1"/>
    <col min="5522" max="5522" width="20" style="708" customWidth="1"/>
    <col min="5523" max="5523" width="19.81640625" style="708" customWidth="1"/>
    <col min="5524" max="5524" width="19.54296875" style="708" customWidth="1"/>
    <col min="5525" max="5525" width="22.1796875" style="708" customWidth="1"/>
    <col min="5526" max="5526" width="19.81640625" style="708" customWidth="1"/>
    <col min="5527" max="5527" width="17.7265625" style="708" customWidth="1"/>
    <col min="5528" max="5528" width="21" style="708" customWidth="1"/>
    <col min="5529" max="5529" width="18.26953125" style="708" customWidth="1"/>
    <col min="5530" max="5530" width="19.26953125" style="708" customWidth="1"/>
    <col min="5531" max="5545" width="0" style="708" hidden="1" customWidth="1"/>
    <col min="5546" max="5546" width="18.26953125" style="708" customWidth="1"/>
    <col min="5547" max="5547" width="17.26953125" style="708" customWidth="1"/>
    <col min="5548" max="5548" width="18.7265625" style="708" customWidth="1"/>
    <col min="5549" max="5549" width="18.26953125" style="708" customWidth="1"/>
    <col min="5550" max="5550" width="16.54296875" style="708" customWidth="1"/>
    <col min="5551" max="5551" width="16.453125" style="708" customWidth="1"/>
    <col min="5552" max="5552" width="17.26953125" style="708" customWidth="1"/>
    <col min="5553" max="5553" width="15.7265625" style="708" customWidth="1"/>
    <col min="5554" max="5554" width="11.453125" style="708"/>
    <col min="5555" max="5555" width="11.54296875" style="708" customWidth="1"/>
    <col min="5556" max="5556" width="18.7265625" style="708" customWidth="1"/>
    <col min="5557" max="5557" width="17.26953125" style="708" customWidth="1"/>
    <col min="5558" max="5558" width="11.453125" style="708"/>
    <col min="5559" max="5559" width="15.26953125" style="708" customWidth="1"/>
    <col min="5560" max="5561" width="11.453125" style="708"/>
    <col min="5562" max="5562" width="14" style="708" bestFit="1" customWidth="1"/>
    <col min="5563" max="5563" width="14.26953125" style="708" customWidth="1"/>
    <col min="5564" max="5565" width="15" style="708" bestFit="1" customWidth="1"/>
    <col min="5566" max="5566" width="14.7265625" style="708" bestFit="1" customWidth="1"/>
    <col min="5567" max="5568" width="11.453125" style="708"/>
    <col min="5569" max="5569" width="17.7265625" style="708" customWidth="1"/>
    <col min="5570" max="5570" width="15.453125" style="708" customWidth="1"/>
    <col min="5571" max="5729" width="11.453125" style="708"/>
    <col min="5730" max="5730" width="3.7265625" style="708" customWidth="1"/>
    <col min="5731" max="5731" width="7.26953125" style="708" customWidth="1"/>
    <col min="5732" max="5732" width="38" style="708" customWidth="1"/>
    <col min="5733" max="5775" width="0" style="708" hidden="1" customWidth="1"/>
    <col min="5776" max="5776" width="18.26953125" style="708" customWidth="1"/>
    <col min="5777" max="5777" width="0" style="708" hidden="1" customWidth="1"/>
    <col min="5778" max="5778" width="20" style="708" customWidth="1"/>
    <col min="5779" max="5779" width="19.81640625" style="708" customWidth="1"/>
    <col min="5780" max="5780" width="19.54296875" style="708" customWidth="1"/>
    <col min="5781" max="5781" width="22.1796875" style="708" customWidth="1"/>
    <col min="5782" max="5782" width="19.81640625" style="708" customWidth="1"/>
    <col min="5783" max="5783" width="17.7265625" style="708" customWidth="1"/>
    <col min="5784" max="5784" width="21" style="708" customWidth="1"/>
    <col min="5785" max="5785" width="18.26953125" style="708" customWidth="1"/>
    <col min="5786" max="5786" width="19.26953125" style="708" customWidth="1"/>
    <col min="5787" max="5801" width="0" style="708" hidden="1" customWidth="1"/>
    <col min="5802" max="5802" width="18.26953125" style="708" customWidth="1"/>
    <col min="5803" max="5803" width="17.26953125" style="708" customWidth="1"/>
    <col min="5804" max="5804" width="18.7265625" style="708" customWidth="1"/>
    <col min="5805" max="5805" width="18.26953125" style="708" customWidth="1"/>
    <col min="5806" max="5806" width="16.54296875" style="708" customWidth="1"/>
    <col min="5807" max="5807" width="16.453125" style="708" customWidth="1"/>
    <col min="5808" max="5808" width="17.26953125" style="708" customWidth="1"/>
    <col min="5809" max="5809" width="15.7265625" style="708" customWidth="1"/>
    <col min="5810" max="5810" width="11.453125" style="708"/>
    <col min="5811" max="5811" width="11.54296875" style="708" customWidth="1"/>
    <col min="5812" max="5812" width="18.7265625" style="708" customWidth="1"/>
    <col min="5813" max="5813" width="17.26953125" style="708" customWidth="1"/>
    <col min="5814" max="5814" width="11.453125" style="708"/>
    <col min="5815" max="5815" width="15.26953125" style="708" customWidth="1"/>
    <col min="5816" max="5817" width="11.453125" style="708"/>
    <col min="5818" max="5818" width="14" style="708" bestFit="1" customWidth="1"/>
    <col min="5819" max="5819" width="14.26953125" style="708" customWidth="1"/>
    <col min="5820" max="5821" width="15" style="708" bestFit="1" customWidth="1"/>
    <col min="5822" max="5822" width="14.7265625" style="708" bestFit="1" customWidth="1"/>
    <col min="5823" max="5824" width="11.453125" style="708"/>
    <col min="5825" max="5825" width="17.7265625" style="708" customWidth="1"/>
    <col min="5826" max="5826" width="15.453125" style="708" customWidth="1"/>
    <col min="5827" max="5985" width="11.453125" style="708"/>
    <col min="5986" max="5986" width="3.7265625" style="708" customWidth="1"/>
    <col min="5987" max="5987" width="7.26953125" style="708" customWidth="1"/>
    <col min="5988" max="5988" width="38" style="708" customWidth="1"/>
    <col min="5989" max="6031" width="0" style="708" hidden="1" customWidth="1"/>
    <col min="6032" max="6032" width="18.26953125" style="708" customWidth="1"/>
    <col min="6033" max="6033" width="0" style="708" hidden="1" customWidth="1"/>
    <col min="6034" max="6034" width="20" style="708" customWidth="1"/>
    <col min="6035" max="6035" width="19.81640625" style="708" customWidth="1"/>
    <col min="6036" max="6036" width="19.54296875" style="708" customWidth="1"/>
    <col min="6037" max="6037" width="22.1796875" style="708" customWidth="1"/>
    <col min="6038" max="6038" width="19.81640625" style="708" customWidth="1"/>
    <col min="6039" max="6039" width="17.7265625" style="708" customWidth="1"/>
    <col min="6040" max="6040" width="21" style="708" customWidth="1"/>
    <col min="6041" max="6041" width="18.26953125" style="708" customWidth="1"/>
    <col min="6042" max="6042" width="19.26953125" style="708" customWidth="1"/>
    <col min="6043" max="6057" width="0" style="708" hidden="1" customWidth="1"/>
    <col min="6058" max="6058" width="18.26953125" style="708" customWidth="1"/>
    <col min="6059" max="6059" width="17.26953125" style="708" customWidth="1"/>
    <col min="6060" max="6060" width="18.7265625" style="708" customWidth="1"/>
    <col min="6061" max="6061" width="18.26953125" style="708" customWidth="1"/>
    <col min="6062" max="6062" width="16.54296875" style="708" customWidth="1"/>
    <col min="6063" max="6063" width="16.453125" style="708" customWidth="1"/>
    <col min="6064" max="6064" width="17.26953125" style="708" customWidth="1"/>
    <col min="6065" max="6065" width="15.7265625" style="708" customWidth="1"/>
    <col min="6066" max="6066" width="11.453125" style="708"/>
    <col min="6067" max="6067" width="11.54296875" style="708" customWidth="1"/>
    <col min="6068" max="6068" width="18.7265625" style="708" customWidth="1"/>
    <col min="6069" max="6069" width="17.26953125" style="708" customWidth="1"/>
    <col min="6070" max="6070" width="11.453125" style="708"/>
    <col min="6071" max="6071" width="15.26953125" style="708" customWidth="1"/>
    <col min="6072" max="6073" width="11.453125" style="708"/>
    <col min="6074" max="6074" width="14" style="708" bestFit="1" customWidth="1"/>
    <col min="6075" max="6075" width="14.26953125" style="708" customWidth="1"/>
    <col min="6076" max="6077" width="15" style="708" bestFit="1" customWidth="1"/>
    <col min="6078" max="6078" width="14.7265625" style="708" bestFit="1" customWidth="1"/>
    <col min="6079" max="6080" width="11.453125" style="708"/>
    <col min="6081" max="6081" width="17.7265625" style="708" customWidth="1"/>
    <col min="6082" max="6082" width="15.453125" style="708" customWidth="1"/>
    <col min="6083" max="6241" width="11.453125" style="708"/>
    <col min="6242" max="6242" width="3.7265625" style="708" customWidth="1"/>
    <col min="6243" max="6243" width="7.26953125" style="708" customWidth="1"/>
    <col min="6244" max="6244" width="38" style="708" customWidth="1"/>
    <col min="6245" max="6287" width="0" style="708" hidden="1" customWidth="1"/>
    <col min="6288" max="6288" width="18.26953125" style="708" customWidth="1"/>
    <col min="6289" max="6289" width="0" style="708" hidden="1" customWidth="1"/>
    <col min="6290" max="6290" width="20" style="708" customWidth="1"/>
    <col min="6291" max="6291" width="19.81640625" style="708" customWidth="1"/>
    <col min="6292" max="6292" width="19.54296875" style="708" customWidth="1"/>
    <col min="6293" max="6293" width="22.1796875" style="708" customWidth="1"/>
    <col min="6294" max="6294" width="19.81640625" style="708" customWidth="1"/>
    <col min="6295" max="6295" width="17.7265625" style="708" customWidth="1"/>
    <col min="6296" max="6296" width="21" style="708" customWidth="1"/>
    <col min="6297" max="6297" width="18.26953125" style="708" customWidth="1"/>
    <col min="6298" max="6298" width="19.26953125" style="708" customWidth="1"/>
    <col min="6299" max="6313" width="0" style="708" hidden="1" customWidth="1"/>
    <col min="6314" max="6314" width="18.26953125" style="708" customWidth="1"/>
    <col min="6315" max="6315" width="17.26953125" style="708" customWidth="1"/>
    <col min="6316" max="6316" width="18.7265625" style="708" customWidth="1"/>
    <col min="6317" max="6317" width="18.26953125" style="708" customWidth="1"/>
    <col min="6318" max="6318" width="16.54296875" style="708" customWidth="1"/>
    <col min="6319" max="6319" width="16.453125" style="708" customWidth="1"/>
    <col min="6320" max="6320" width="17.26953125" style="708" customWidth="1"/>
    <col min="6321" max="6321" width="15.7265625" style="708" customWidth="1"/>
    <col min="6322" max="6322" width="11.453125" style="708"/>
    <col min="6323" max="6323" width="11.54296875" style="708" customWidth="1"/>
    <col min="6324" max="6324" width="18.7265625" style="708" customWidth="1"/>
    <col min="6325" max="6325" width="17.26953125" style="708" customWidth="1"/>
    <col min="6326" max="6326" width="11.453125" style="708"/>
    <col min="6327" max="6327" width="15.26953125" style="708" customWidth="1"/>
    <col min="6328" max="6329" width="11.453125" style="708"/>
    <col min="6330" max="6330" width="14" style="708" bestFit="1" customWidth="1"/>
    <col min="6331" max="6331" width="14.26953125" style="708" customWidth="1"/>
    <col min="6332" max="6333" width="15" style="708" bestFit="1" customWidth="1"/>
    <col min="6334" max="6334" width="14.7265625" style="708" bestFit="1" customWidth="1"/>
    <col min="6335" max="6336" width="11.453125" style="708"/>
    <col min="6337" max="6337" width="17.7265625" style="708" customWidth="1"/>
    <col min="6338" max="6338" width="15.453125" style="708" customWidth="1"/>
    <col min="6339" max="6497" width="11.453125" style="708"/>
    <col min="6498" max="6498" width="3.7265625" style="708" customWidth="1"/>
    <col min="6499" max="6499" width="7.26953125" style="708" customWidth="1"/>
    <col min="6500" max="6500" width="38" style="708" customWidth="1"/>
    <col min="6501" max="6543" width="0" style="708" hidden="1" customWidth="1"/>
    <col min="6544" max="6544" width="18.26953125" style="708" customWidth="1"/>
    <col min="6545" max="6545" width="0" style="708" hidden="1" customWidth="1"/>
    <col min="6546" max="6546" width="20" style="708" customWidth="1"/>
    <col min="6547" max="6547" width="19.81640625" style="708" customWidth="1"/>
    <col min="6548" max="6548" width="19.54296875" style="708" customWidth="1"/>
    <col min="6549" max="6549" width="22.1796875" style="708" customWidth="1"/>
    <col min="6550" max="6550" width="19.81640625" style="708" customWidth="1"/>
    <col min="6551" max="6551" width="17.7265625" style="708" customWidth="1"/>
    <col min="6552" max="6552" width="21" style="708" customWidth="1"/>
    <col min="6553" max="6553" width="18.26953125" style="708" customWidth="1"/>
    <col min="6554" max="6554" width="19.26953125" style="708" customWidth="1"/>
    <col min="6555" max="6569" width="0" style="708" hidden="1" customWidth="1"/>
    <col min="6570" max="6570" width="18.26953125" style="708" customWidth="1"/>
    <col min="6571" max="6571" width="17.26953125" style="708" customWidth="1"/>
    <col min="6572" max="6572" width="18.7265625" style="708" customWidth="1"/>
    <col min="6573" max="6573" width="18.26953125" style="708" customWidth="1"/>
    <col min="6574" max="6574" width="16.54296875" style="708" customWidth="1"/>
    <col min="6575" max="6575" width="16.453125" style="708" customWidth="1"/>
    <col min="6576" max="6576" width="17.26953125" style="708" customWidth="1"/>
    <col min="6577" max="6577" width="15.7265625" style="708" customWidth="1"/>
    <col min="6578" max="6578" width="11.453125" style="708"/>
    <col min="6579" max="6579" width="11.54296875" style="708" customWidth="1"/>
    <col min="6580" max="6580" width="18.7265625" style="708" customWidth="1"/>
    <col min="6581" max="6581" width="17.26953125" style="708" customWidth="1"/>
    <col min="6582" max="6582" width="11.453125" style="708"/>
    <col min="6583" max="6583" width="15.26953125" style="708" customWidth="1"/>
    <col min="6584" max="6585" width="11.453125" style="708"/>
    <col min="6586" max="6586" width="14" style="708" bestFit="1" customWidth="1"/>
    <col min="6587" max="6587" width="14.26953125" style="708" customWidth="1"/>
    <col min="6588" max="6589" width="15" style="708" bestFit="1" customWidth="1"/>
    <col min="6590" max="6590" width="14.7265625" style="708" bestFit="1" customWidth="1"/>
    <col min="6591" max="6592" width="11.453125" style="708"/>
    <col min="6593" max="6593" width="17.7265625" style="708" customWidth="1"/>
    <col min="6594" max="6594" width="15.453125" style="708" customWidth="1"/>
    <col min="6595" max="6753" width="11.453125" style="708"/>
    <col min="6754" max="6754" width="3.7265625" style="708" customWidth="1"/>
    <col min="6755" max="6755" width="7.26953125" style="708" customWidth="1"/>
    <col min="6756" max="6756" width="38" style="708" customWidth="1"/>
    <col min="6757" max="6799" width="0" style="708" hidden="1" customWidth="1"/>
    <col min="6800" max="6800" width="18.26953125" style="708" customWidth="1"/>
    <col min="6801" max="6801" width="0" style="708" hidden="1" customWidth="1"/>
    <col min="6802" max="6802" width="20" style="708" customWidth="1"/>
    <col min="6803" max="6803" width="19.81640625" style="708" customWidth="1"/>
    <col min="6804" max="6804" width="19.54296875" style="708" customWidth="1"/>
    <col min="6805" max="6805" width="22.1796875" style="708" customWidth="1"/>
    <col min="6806" max="6806" width="19.81640625" style="708" customWidth="1"/>
    <col min="6807" max="6807" width="17.7265625" style="708" customWidth="1"/>
    <col min="6808" max="6808" width="21" style="708" customWidth="1"/>
    <col min="6809" max="6809" width="18.26953125" style="708" customWidth="1"/>
    <col min="6810" max="6810" width="19.26953125" style="708" customWidth="1"/>
    <col min="6811" max="6825" width="0" style="708" hidden="1" customWidth="1"/>
    <col min="6826" max="6826" width="18.26953125" style="708" customWidth="1"/>
    <col min="6827" max="6827" width="17.26953125" style="708" customWidth="1"/>
    <col min="6828" max="6828" width="18.7265625" style="708" customWidth="1"/>
    <col min="6829" max="6829" width="18.26953125" style="708" customWidth="1"/>
    <col min="6830" max="6830" width="16.54296875" style="708" customWidth="1"/>
    <col min="6831" max="6831" width="16.453125" style="708" customWidth="1"/>
    <col min="6832" max="6832" width="17.26953125" style="708" customWidth="1"/>
    <col min="6833" max="6833" width="15.7265625" style="708" customWidth="1"/>
    <col min="6834" max="6834" width="11.453125" style="708"/>
    <col min="6835" max="6835" width="11.54296875" style="708" customWidth="1"/>
    <col min="6836" max="6836" width="18.7265625" style="708" customWidth="1"/>
    <col min="6837" max="6837" width="17.26953125" style="708" customWidth="1"/>
    <col min="6838" max="6838" width="11.453125" style="708"/>
    <col min="6839" max="6839" width="15.26953125" style="708" customWidth="1"/>
    <col min="6840" max="6841" width="11.453125" style="708"/>
    <col min="6842" max="6842" width="14" style="708" bestFit="1" customWidth="1"/>
    <col min="6843" max="6843" width="14.26953125" style="708" customWidth="1"/>
    <col min="6844" max="6845" width="15" style="708" bestFit="1" customWidth="1"/>
    <col min="6846" max="6846" width="14.7265625" style="708" bestFit="1" customWidth="1"/>
    <col min="6847" max="6848" width="11.453125" style="708"/>
    <col min="6849" max="6849" width="17.7265625" style="708" customWidth="1"/>
    <col min="6850" max="6850" width="15.453125" style="708" customWidth="1"/>
    <col min="6851" max="7009" width="11.453125" style="708"/>
    <col min="7010" max="7010" width="3.7265625" style="708" customWidth="1"/>
    <col min="7011" max="7011" width="7.26953125" style="708" customWidth="1"/>
    <col min="7012" max="7012" width="38" style="708" customWidth="1"/>
    <col min="7013" max="7055" width="0" style="708" hidden="1" customWidth="1"/>
    <col min="7056" max="7056" width="18.26953125" style="708" customWidth="1"/>
    <col min="7057" max="7057" width="0" style="708" hidden="1" customWidth="1"/>
    <col min="7058" max="7058" width="20" style="708" customWidth="1"/>
    <col min="7059" max="7059" width="19.81640625" style="708" customWidth="1"/>
    <col min="7060" max="7060" width="19.54296875" style="708" customWidth="1"/>
    <col min="7061" max="7061" width="22.1796875" style="708" customWidth="1"/>
    <col min="7062" max="7062" width="19.81640625" style="708" customWidth="1"/>
    <col min="7063" max="7063" width="17.7265625" style="708" customWidth="1"/>
    <col min="7064" max="7064" width="21" style="708" customWidth="1"/>
    <col min="7065" max="7065" width="18.26953125" style="708" customWidth="1"/>
    <col min="7066" max="7066" width="19.26953125" style="708" customWidth="1"/>
    <col min="7067" max="7081" width="0" style="708" hidden="1" customWidth="1"/>
    <col min="7082" max="7082" width="18.26953125" style="708" customWidth="1"/>
    <col min="7083" max="7083" width="17.26953125" style="708" customWidth="1"/>
    <col min="7084" max="7084" width="18.7265625" style="708" customWidth="1"/>
    <col min="7085" max="7085" width="18.26953125" style="708" customWidth="1"/>
    <col min="7086" max="7086" width="16.54296875" style="708" customWidth="1"/>
    <col min="7087" max="7087" width="16.453125" style="708" customWidth="1"/>
    <col min="7088" max="7088" width="17.26953125" style="708" customWidth="1"/>
    <col min="7089" max="7089" width="15.7265625" style="708" customWidth="1"/>
    <col min="7090" max="7090" width="11.453125" style="708"/>
    <col min="7091" max="7091" width="11.54296875" style="708" customWidth="1"/>
    <col min="7092" max="7092" width="18.7265625" style="708" customWidth="1"/>
    <col min="7093" max="7093" width="17.26953125" style="708" customWidth="1"/>
    <col min="7094" max="7094" width="11.453125" style="708"/>
    <col min="7095" max="7095" width="15.26953125" style="708" customWidth="1"/>
    <col min="7096" max="7097" width="11.453125" style="708"/>
    <col min="7098" max="7098" width="14" style="708" bestFit="1" customWidth="1"/>
    <col min="7099" max="7099" width="14.26953125" style="708" customWidth="1"/>
    <col min="7100" max="7101" width="15" style="708" bestFit="1" customWidth="1"/>
    <col min="7102" max="7102" width="14.7265625" style="708" bestFit="1" customWidth="1"/>
    <col min="7103" max="7104" width="11.453125" style="708"/>
    <col min="7105" max="7105" width="17.7265625" style="708" customWidth="1"/>
    <col min="7106" max="7106" width="15.453125" style="708" customWidth="1"/>
    <col min="7107" max="7265" width="11.453125" style="708"/>
    <col min="7266" max="7266" width="3.7265625" style="708" customWidth="1"/>
    <col min="7267" max="7267" width="7.26953125" style="708" customWidth="1"/>
    <col min="7268" max="7268" width="38" style="708" customWidth="1"/>
    <col min="7269" max="7311" width="0" style="708" hidden="1" customWidth="1"/>
    <col min="7312" max="7312" width="18.26953125" style="708" customWidth="1"/>
    <col min="7313" max="7313" width="0" style="708" hidden="1" customWidth="1"/>
    <col min="7314" max="7314" width="20" style="708" customWidth="1"/>
    <col min="7315" max="7315" width="19.81640625" style="708" customWidth="1"/>
    <col min="7316" max="7316" width="19.54296875" style="708" customWidth="1"/>
    <col min="7317" max="7317" width="22.1796875" style="708" customWidth="1"/>
    <col min="7318" max="7318" width="19.81640625" style="708" customWidth="1"/>
    <col min="7319" max="7319" width="17.7265625" style="708" customWidth="1"/>
    <col min="7320" max="7320" width="21" style="708" customWidth="1"/>
    <col min="7321" max="7321" width="18.26953125" style="708" customWidth="1"/>
    <col min="7322" max="7322" width="19.26953125" style="708" customWidth="1"/>
    <col min="7323" max="7337" width="0" style="708" hidden="1" customWidth="1"/>
    <col min="7338" max="7338" width="18.26953125" style="708" customWidth="1"/>
    <col min="7339" max="7339" width="17.26953125" style="708" customWidth="1"/>
    <col min="7340" max="7340" width="18.7265625" style="708" customWidth="1"/>
    <col min="7341" max="7341" width="18.26953125" style="708" customWidth="1"/>
    <col min="7342" max="7342" width="16.54296875" style="708" customWidth="1"/>
    <col min="7343" max="7343" width="16.453125" style="708" customWidth="1"/>
    <col min="7344" max="7344" width="17.26953125" style="708" customWidth="1"/>
    <col min="7345" max="7345" width="15.7265625" style="708" customWidth="1"/>
    <col min="7346" max="7346" width="11.453125" style="708"/>
    <col min="7347" max="7347" width="11.54296875" style="708" customWidth="1"/>
    <col min="7348" max="7348" width="18.7265625" style="708" customWidth="1"/>
    <col min="7349" max="7349" width="17.26953125" style="708" customWidth="1"/>
    <col min="7350" max="7350" width="11.453125" style="708"/>
    <col min="7351" max="7351" width="15.26953125" style="708" customWidth="1"/>
    <col min="7352" max="7353" width="11.453125" style="708"/>
    <col min="7354" max="7354" width="14" style="708" bestFit="1" customWidth="1"/>
    <col min="7355" max="7355" width="14.26953125" style="708" customWidth="1"/>
    <col min="7356" max="7357" width="15" style="708" bestFit="1" customWidth="1"/>
    <col min="7358" max="7358" width="14.7265625" style="708" bestFit="1" customWidth="1"/>
    <col min="7359" max="7360" width="11.453125" style="708"/>
    <col min="7361" max="7361" width="17.7265625" style="708" customWidth="1"/>
    <col min="7362" max="7362" width="15.453125" style="708" customWidth="1"/>
    <col min="7363" max="7521" width="11.453125" style="708"/>
    <col min="7522" max="7522" width="3.7265625" style="708" customWidth="1"/>
    <col min="7523" max="7523" width="7.26953125" style="708" customWidth="1"/>
    <col min="7524" max="7524" width="38" style="708" customWidth="1"/>
    <col min="7525" max="7567" width="0" style="708" hidden="1" customWidth="1"/>
    <col min="7568" max="7568" width="18.26953125" style="708" customWidth="1"/>
    <col min="7569" max="7569" width="0" style="708" hidden="1" customWidth="1"/>
    <col min="7570" max="7570" width="20" style="708" customWidth="1"/>
    <col min="7571" max="7571" width="19.81640625" style="708" customWidth="1"/>
    <col min="7572" max="7572" width="19.54296875" style="708" customWidth="1"/>
    <col min="7573" max="7573" width="22.1796875" style="708" customWidth="1"/>
    <col min="7574" max="7574" width="19.81640625" style="708" customWidth="1"/>
    <col min="7575" max="7575" width="17.7265625" style="708" customWidth="1"/>
    <col min="7576" max="7576" width="21" style="708" customWidth="1"/>
    <col min="7577" max="7577" width="18.26953125" style="708" customWidth="1"/>
    <col min="7578" max="7578" width="19.26953125" style="708" customWidth="1"/>
    <col min="7579" max="7593" width="0" style="708" hidden="1" customWidth="1"/>
    <col min="7594" max="7594" width="18.26953125" style="708" customWidth="1"/>
    <col min="7595" max="7595" width="17.26953125" style="708" customWidth="1"/>
    <col min="7596" max="7596" width="18.7265625" style="708" customWidth="1"/>
    <col min="7597" max="7597" width="18.26953125" style="708" customWidth="1"/>
    <col min="7598" max="7598" width="16.54296875" style="708" customWidth="1"/>
    <col min="7599" max="7599" width="16.453125" style="708" customWidth="1"/>
    <col min="7600" max="7600" width="17.26953125" style="708" customWidth="1"/>
    <col min="7601" max="7601" width="15.7265625" style="708" customWidth="1"/>
    <col min="7602" max="7602" width="11.453125" style="708"/>
    <col min="7603" max="7603" width="11.54296875" style="708" customWidth="1"/>
    <col min="7604" max="7604" width="18.7265625" style="708" customWidth="1"/>
    <col min="7605" max="7605" width="17.26953125" style="708" customWidth="1"/>
    <col min="7606" max="7606" width="11.453125" style="708"/>
    <col min="7607" max="7607" width="15.26953125" style="708" customWidth="1"/>
    <col min="7608" max="7609" width="11.453125" style="708"/>
    <col min="7610" max="7610" width="14" style="708" bestFit="1" customWidth="1"/>
    <col min="7611" max="7611" width="14.26953125" style="708" customWidth="1"/>
    <col min="7612" max="7613" width="15" style="708" bestFit="1" customWidth="1"/>
    <col min="7614" max="7614" width="14.7265625" style="708" bestFit="1" customWidth="1"/>
    <col min="7615" max="7616" width="11.453125" style="708"/>
    <col min="7617" max="7617" width="17.7265625" style="708" customWidth="1"/>
    <col min="7618" max="7618" width="15.453125" style="708" customWidth="1"/>
    <col min="7619" max="7777" width="11.453125" style="708"/>
    <col min="7778" max="7778" width="3.7265625" style="708" customWidth="1"/>
    <col min="7779" max="7779" width="7.26953125" style="708" customWidth="1"/>
    <col min="7780" max="7780" width="38" style="708" customWidth="1"/>
    <col min="7781" max="7823" width="0" style="708" hidden="1" customWidth="1"/>
    <col min="7824" max="7824" width="18.26953125" style="708" customWidth="1"/>
    <col min="7825" max="7825" width="0" style="708" hidden="1" customWidth="1"/>
    <col min="7826" max="7826" width="20" style="708" customWidth="1"/>
    <col min="7827" max="7827" width="19.81640625" style="708" customWidth="1"/>
    <col min="7828" max="7828" width="19.54296875" style="708" customWidth="1"/>
    <col min="7829" max="7829" width="22.1796875" style="708" customWidth="1"/>
    <col min="7830" max="7830" width="19.81640625" style="708" customWidth="1"/>
    <col min="7831" max="7831" width="17.7265625" style="708" customWidth="1"/>
    <col min="7832" max="7832" width="21" style="708" customWidth="1"/>
    <col min="7833" max="7833" width="18.26953125" style="708" customWidth="1"/>
    <col min="7834" max="7834" width="19.26953125" style="708" customWidth="1"/>
    <col min="7835" max="7849" width="0" style="708" hidden="1" customWidth="1"/>
    <col min="7850" max="7850" width="18.26953125" style="708" customWidth="1"/>
    <col min="7851" max="7851" width="17.26953125" style="708" customWidth="1"/>
    <col min="7852" max="7852" width="18.7265625" style="708" customWidth="1"/>
    <col min="7853" max="7853" width="18.26953125" style="708" customWidth="1"/>
    <col min="7854" max="7854" width="16.54296875" style="708" customWidth="1"/>
    <col min="7855" max="7855" width="16.453125" style="708" customWidth="1"/>
    <col min="7856" max="7856" width="17.26953125" style="708" customWidth="1"/>
    <col min="7857" max="7857" width="15.7265625" style="708" customWidth="1"/>
    <col min="7858" max="7858" width="11.453125" style="708"/>
    <col min="7859" max="7859" width="11.54296875" style="708" customWidth="1"/>
    <col min="7860" max="7860" width="18.7265625" style="708" customWidth="1"/>
    <col min="7861" max="7861" width="17.26953125" style="708" customWidth="1"/>
    <col min="7862" max="7862" width="11.453125" style="708"/>
    <col min="7863" max="7863" width="15.26953125" style="708" customWidth="1"/>
    <col min="7864" max="7865" width="11.453125" style="708"/>
    <col min="7866" max="7866" width="14" style="708" bestFit="1" customWidth="1"/>
    <col min="7867" max="7867" width="14.26953125" style="708" customWidth="1"/>
    <col min="7868" max="7869" width="15" style="708" bestFit="1" customWidth="1"/>
    <col min="7870" max="7870" width="14.7265625" style="708" bestFit="1" customWidth="1"/>
    <col min="7871" max="7872" width="11.453125" style="708"/>
    <col min="7873" max="7873" width="17.7265625" style="708" customWidth="1"/>
    <col min="7874" max="7874" width="15.453125" style="708" customWidth="1"/>
    <col min="7875" max="8033" width="11.453125" style="708"/>
    <col min="8034" max="8034" width="3.7265625" style="708" customWidth="1"/>
    <col min="8035" max="8035" width="7.26953125" style="708" customWidth="1"/>
    <col min="8036" max="8036" width="38" style="708" customWidth="1"/>
    <col min="8037" max="8079" width="0" style="708" hidden="1" customWidth="1"/>
    <col min="8080" max="8080" width="18.26953125" style="708" customWidth="1"/>
    <col min="8081" max="8081" width="0" style="708" hidden="1" customWidth="1"/>
    <col min="8082" max="8082" width="20" style="708" customWidth="1"/>
    <col min="8083" max="8083" width="19.81640625" style="708" customWidth="1"/>
    <col min="8084" max="8084" width="19.54296875" style="708" customWidth="1"/>
    <col min="8085" max="8085" width="22.1796875" style="708" customWidth="1"/>
    <col min="8086" max="8086" width="19.81640625" style="708" customWidth="1"/>
    <col min="8087" max="8087" width="17.7265625" style="708" customWidth="1"/>
    <col min="8088" max="8088" width="21" style="708" customWidth="1"/>
    <col min="8089" max="8089" width="18.26953125" style="708" customWidth="1"/>
    <col min="8090" max="8090" width="19.26953125" style="708" customWidth="1"/>
    <col min="8091" max="8105" width="0" style="708" hidden="1" customWidth="1"/>
    <col min="8106" max="8106" width="18.26953125" style="708" customWidth="1"/>
    <col min="8107" max="8107" width="17.26953125" style="708" customWidth="1"/>
    <col min="8108" max="8108" width="18.7265625" style="708" customWidth="1"/>
    <col min="8109" max="8109" width="18.26953125" style="708" customWidth="1"/>
    <col min="8110" max="8110" width="16.54296875" style="708" customWidth="1"/>
    <col min="8111" max="8111" width="16.453125" style="708" customWidth="1"/>
    <col min="8112" max="8112" width="17.26953125" style="708" customWidth="1"/>
    <col min="8113" max="8113" width="15.7265625" style="708" customWidth="1"/>
    <col min="8114" max="8114" width="11.453125" style="708"/>
    <col min="8115" max="8115" width="11.54296875" style="708" customWidth="1"/>
    <col min="8116" max="8116" width="18.7265625" style="708" customWidth="1"/>
    <col min="8117" max="8117" width="17.26953125" style="708" customWidth="1"/>
    <col min="8118" max="8118" width="11.453125" style="708"/>
    <col min="8119" max="8119" width="15.26953125" style="708" customWidth="1"/>
    <col min="8120" max="8121" width="11.453125" style="708"/>
    <col min="8122" max="8122" width="14" style="708" bestFit="1" customWidth="1"/>
    <col min="8123" max="8123" width="14.26953125" style="708" customWidth="1"/>
    <col min="8124" max="8125" width="15" style="708" bestFit="1" customWidth="1"/>
    <col min="8126" max="8126" width="14.7265625" style="708" bestFit="1" customWidth="1"/>
    <col min="8127" max="8128" width="11.453125" style="708"/>
    <col min="8129" max="8129" width="17.7265625" style="708" customWidth="1"/>
    <col min="8130" max="8130" width="15.453125" style="708" customWidth="1"/>
    <col min="8131" max="8289" width="11.453125" style="708"/>
    <col min="8290" max="8290" width="3.7265625" style="708" customWidth="1"/>
    <col min="8291" max="8291" width="7.26953125" style="708" customWidth="1"/>
    <col min="8292" max="8292" width="38" style="708" customWidth="1"/>
    <col min="8293" max="8335" width="0" style="708" hidden="1" customWidth="1"/>
    <col min="8336" max="8336" width="18.26953125" style="708" customWidth="1"/>
    <col min="8337" max="8337" width="0" style="708" hidden="1" customWidth="1"/>
    <col min="8338" max="8338" width="20" style="708" customWidth="1"/>
    <col min="8339" max="8339" width="19.81640625" style="708" customWidth="1"/>
    <col min="8340" max="8340" width="19.54296875" style="708" customWidth="1"/>
    <col min="8341" max="8341" width="22.1796875" style="708" customWidth="1"/>
    <col min="8342" max="8342" width="19.81640625" style="708" customWidth="1"/>
    <col min="8343" max="8343" width="17.7265625" style="708" customWidth="1"/>
    <col min="8344" max="8344" width="21" style="708" customWidth="1"/>
    <col min="8345" max="8345" width="18.26953125" style="708" customWidth="1"/>
    <col min="8346" max="8346" width="19.26953125" style="708" customWidth="1"/>
    <col min="8347" max="8361" width="0" style="708" hidden="1" customWidth="1"/>
    <col min="8362" max="8362" width="18.26953125" style="708" customWidth="1"/>
    <col min="8363" max="8363" width="17.26953125" style="708" customWidth="1"/>
    <col min="8364" max="8364" width="18.7265625" style="708" customWidth="1"/>
    <col min="8365" max="8365" width="18.26953125" style="708" customWidth="1"/>
    <col min="8366" max="8366" width="16.54296875" style="708" customWidth="1"/>
    <col min="8367" max="8367" width="16.453125" style="708" customWidth="1"/>
    <col min="8368" max="8368" width="17.26953125" style="708" customWidth="1"/>
    <col min="8369" max="8369" width="15.7265625" style="708" customWidth="1"/>
    <col min="8370" max="8370" width="11.453125" style="708"/>
    <col min="8371" max="8371" width="11.54296875" style="708" customWidth="1"/>
    <col min="8372" max="8372" width="18.7265625" style="708" customWidth="1"/>
    <col min="8373" max="8373" width="17.26953125" style="708" customWidth="1"/>
    <col min="8374" max="8374" width="11.453125" style="708"/>
    <col min="8375" max="8375" width="15.26953125" style="708" customWidth="1"/>
    <col min="8376" max="8377" width="11.453125" style="708"/>
    <col min="8378" max="8378" width="14" style="708" bestFit="1" customWidth="1"/>
    <col min="8379" max="8379" width="14.26953125" style="708" customWidth="1"/>
    <col min="8380" max="8381" width="15" style="708" bestFit="1" customWidth="1"/>
    <col min="8382" max="8382" width="14.7265625" style="708" bestFit="1" customWidth="1"/>
    <col min="8383" max="8384" width="11.453125" style="708"/>
    <col min="8385" max="8385" width="17.7265625" style="708" customWidth="1"/>
    <col min="8386" max="8386" width="15.453125" style="708" customWidth="1"/>
    <col min="8387" max="8545" width="11.453125" style="708"/>
    <col min="8546" max="8546" width="3.7265625" style="708" customWidth="1"/>
    <col min="8547" max="8547" width="7.26953125" style="708" customWidth="1"/>
    <col min="8548" max="8548" width="38" style="708" customWidth="1"/>
    <col min="8549" max="8591" width="0" style="708" hidden="1" customWidth="1"/>
    <col min="8592" max="8592" width="18.26953125" style="708" customWidth="1"/>
    <col min="8593" max="8593" width="0" style="708" hidden="1" customWidth="1"/>
    <col min="8594" max="8594" width="20" style="708" customWidth="1"/>
    <col min="8595" max="8595" width="19.81640625" style="708" customWidth="1"/>
    <col min="8596" max="8596" width="19.54296875" style="708" customWidth="1"/>
    <col min="8597" max="8597" width="22.1796875" style="708" customWidth="1"/>
    <col min="8598" max="8598" width="19.81640625" style="708" customWidth="1"/>
    <col min="8599" max="8599" width="17.7265625" style="708" customWidth="1"/>
    <col min="8600" max="8600" width="21" style="708" customWidth="1"/>
    <col min="8601" max="8601" width="18.26953125" style="708" customWidth="1"/>
    <col min="8602" max="8602" width="19.26953125" style="708" customWidth="1"/>
    <col min="8603" max="8617" width="0" style="708" hidden="1" customWidth="1"/>
    <col min="8618" max="8618" width="18.26953125" style="708" customWidth="1"/>
    <col min="8619" max="8619" width="17.26953125" style="708" customWidth="1"/>
    <col min="8620" max="8620" width="18.7265625" style="708" customWidth="1"/>
    <col min="8621" max="8621" width="18.26953125" style="708" customWidth="1"/>
    <col min="8622" max="8622" width="16.54296875" style="708" customWidth="1"/>
    <col min="8623" max="8623" width="16.453125" style="708" customWidth="1"/>
    <col min="8624" max="8624" width="17.26953125" style="708" customWidth="1"/>
    <col min="8625" max="8625" width="15.7265625" style="708" customWidth="1"/>
    <col min="8626" max="8626" width="11.453125" style="708"/>
    <col min="8627" max="8627" width="11.54296875" style="708" customWidth="1"/>
    <col min="8628" max="8628" width="18.7265625" style="708" customWidth="1"/>
    <col min="8629" max="8629" width="17.26953125" style="708" customWidth="1"/>
    <col min="8630" max="8630" width="11.453125" style="708"/>
    <col min="8631" max="8631" width="15.26953125" style="708" customWidth="1"/>
    <col min="8632" max="8633" width="11.453125" style="708"/>
    <col min="8634" max="8634" width="14" style="708" bestFit="1" customWidth="1"/>
    <col min="8635" max="8635" width="14.26953125" style="708" customWidth="1"/>
    <col min="8636" max="8637" width="15" style="708" bestFit="1" customWidth="1"/>
    <col min="8638" max="8638" width="14.7265625" style="708" bestFit="1" customWidth="1"/>
    <col min="8639" max="8640" width="11.453125" style="708"/>
    <col min="8641" max="8641" width="17.7265625" style="708" customWidth="1"/>
    <col min="8642" max="8642" width="15.453125" style="708" customWidth="1"/>
    <col min="8643" max="8801" width="11.453125" style="708"/>
    <col min="8802" max="8802" width="3.7265625" style="708" customWidth="1"/>
    <col min="8803" max="8803" width="7.26953125" style="708" customWidth="1"/>
    <col min="8804" max="8804" width="38" style="708" customWidth="1"/>
    <col min="8805" max="8847" width="0" style="708" hidden="1" customWidth="1"/>
    <col min="8848" max="8848" width="18.26953125" style="708" customWidth="1"/>
    <col min="8849" max="8849" width="0" style="708" hidden="1" customWidth="1"/>
    <col min="8850" max="8850" width="20" style="708" customWidth="1"/>
    <col min="8851" max="8851" width="19.81640625" style="708" customWidth="1"/>
    <col min="8852" max="8852" width="19.54296875" style="708" customWidth="1"/>
    <col min="8853" max="8853" width="22.1796875" style="708" customWidth="1"/>
    <col min="8854" max="8854" width="19.81640625" style="708" customWidth="1"/>
    <col min="8855" max="8855" width="17.7265625" style="708" customWidth="1"/>
    <col min="8856" max="8856" width="21" style="708" customWidth="1"/>
    <col min="8857" max="8857" width="18.26953125" style="708" customWidth="1"/>
    <col min="8858" max="8858" width="19.26953125" style="708" customWidth="1"/>
    <col min="8859" max="8873" width="0" style="708" hidden="1" customWidth="1"/>
    <col min="8874" max="8874" width="18.26953125" style="708" customWidth="1"/>
    <col min="8875" max="8875" width="17.26953125" style="708" customWidth="1"/>
    <col min="8876" max="8876" width="18.7265625" style="708" customWidth="1"/>
    <col min="8877" max="8877" width="18.26953125" style="708" customWidth="1"/>
    <col min="8878" max="8878" width="16.54296875" style="708" customWidth="1"/>
    <col min="8879" max="8879" width="16.453125" style="708" customWidth="1"/>
    <col min="8880" max="8880" width="17.26953125" style="708" customWidth="1"/>
    <col min="8881" max="8881" width="15.7265625" style="708" customWidth="1"/>
    <col min="8882" max="8882" width="11.453125" style="708"/>
    <col min="8883" max="8883" width="11.54296875" style="708" customWidth="1"/>
    <col min="8884" max="8884" width="18.7265625" style="708" customWidth="1"/>
    <col min="8885" max="8885" width="17.26953125" style="708" customWidth="1"/>
    <col min="8886" max="8886" width="11.453125" style="708"/>
    <col min="8887" max="8887" width="15.26953125" style="708" customWidth="1"/>
    <col min="8888" max="8889" width="11.453125" style="708"/>
    <col min="8890" max="8890" width="14" style="708" bestFit="1" customWidth="1"/>
    <col min="8891" max="8891" width="14.26953125" style="708" customWidth="1"/>
    <col min="8892" max="8893" width="15" style="708" bestFit="1" customWidth="1"/>
    <col min="8894" max="8894" width="14.7265625" style="708" bestFit="1" customWidth="1"/>
    <col min="8895" max="8896" width="11.453125" style="708"/>
    <col min="8897" max="8897" width="17.7265625" style="708" customWidth="1"/>
    <col min="8898" max="8898" width="15.453125" style="708" customWidth="1"/>
    <col min="8899" max="9057" width="11.453125" style="708"/>
    <col min="9058" max="9058" width="3.7265625" style="708" customWidth="1"/>
    <col min="9059" max="9059" width="7.26953125" style="708" customWidth="1"/>
    <col min="9060" max="9060" width="38" style="708" customWidth="1"/>
    <col min="9061" max="9103" width="0" style="708" hidden="1" customWidth="1"/>
    <col min="9104" max="9104" width="18.26953125" style="708" customWidth="1"/>
    <col min="9105" max="9105" width="0" style="708" hidden="1" customWidth="1"/>
    <col min="9106" max="9106" width="20" style="708" customWidth="1"/>
    <col min="9107" max="9107" width="19.81640625" style="708" customWidth="1"/>
    <col min="9108" max="9108" width="19.54296875" style="708" customWidth="1"/>
    <col min="9109" max="9109" width="22.1796875" style="708" customWidth="1"/>
    <col min="9110" max="9110" width="19.81640625" style="708" customWidth="1"/>
    <col min="9111" max="9111" width="17.7265625" style="708" customWidth="1"/>
    <col min="9112" max="9112" width="21" style="708" customWidth="1"/>
    <col min="9113" max="9113" width="18.26953125" style="708" customWidth="1"/>
    <col min="9114" max="9114" width="19.26953125" style="708" customWidth="1"/>
    <col min="9115" max="9129" width="0" style="708" hidden="1" customWidth="1"/>
    <col min="9130" max="9130" width="18.26953125" style="708" customWidth="1"/>
    <col min="9131" max="9131" width="17.26953125" style="708" customWidth="1"/>
    <col min="9132" max="9132" width="18.7265625" style="708" customWidth="1"/>
    <col min="9133" max="9133" width="18.26953125" style="708" customWidth="1"/>
    <col min="9134" max="9134" width="16.54296875" style="708" customWidth="1"/>
    <col min="9135" max="9135" width="16.453125" style="708" customWidth="1"/>
    <col min="9136" max="9136" width="17.26953125" style="708" customWidth="1"/>
    <col min="9137" max="9137" width="15.7265625" style="708" customWidth="1"/>
    <col min="9138" max="9138" width="11.453125" style="708"/>
    <col min="9139" max="9139" width="11.54296875" style="708" customWidth="1"/>
    <col min="9140" max="9140" width="18.7265625" style="708" customWidth="1"/>
    <col min="9141" max="9141" width="17.26953125" style="708" customWidth="1"/>
    <col min="9142" max="9142" width="11.453125" style="708"/>
    <col min="9143" max="9143" width="15.26953125" style="708" customWidth="1"/>
    <col min="9144" max="9145" width="11.453125" style="708"/>
    <col min="9146" max="9146" width="14" style="708" bestFit="1" customWidth="1"/>
    <col min="9147" max="9147" width="14.26953125" style="708" customWidth="1"/>
    <col min="9148" max="9149" width="15" style="708" bestFit="1" customWidth="1"/>
    <col min="9150" max="9150" width="14.7265625" style="708" bestFit="1" customWidth="1"/>
    <col min="9151" max="9152" width="11.453125" style="708"/>
    <col min="9153" max="9153" width="17.7265625" style="708" customWidth="1"/>
    <col min="9154" max="9154" width="15.453125" style="708" customWidth="1"/>
    <col min="9155" max="9313" width="11.453125" style="708"/>
    <col min="9314" max="9314" width="3.7265625" style="708" customWidth="1"/>
    <col min="9315" max="9315" width="7.26953125" style="708" customWidth="1"/>
    <col min="9316" max="9316" width="38" style="708" customWidth="1"/>
    <col min="9317" max="9359" width="0" style="708" hidden="1" customWidth="1"/>
    <col min="9360" max="9360" width="18.26953125" style="708" customWidth="1"/>
    <col min="9361" max="9361" width="0" style="708" hidden="1" customWidth="1"/>
    <col min="9362" max="9362" width="20" style="708" customWidth="1"/>
    <col min="9363" max="9363" width="19.81640625" style="708" customWidth="1"/>
    <col min="9364" max="9364" width="19.54296875" style="708" customWidth="1"/>
    <col min="9365" max="9365" width="22.1796875" style="708" customWidth="1"/>
    <col min="9366" max="9366" width="19.81640625" style="708" customWidth="1"/>
    <col min="9367" max="9367" width="17.7265625" style="708" customWidth="1"/>
    <col min="9368" max="9368" width="21" style="708" customWidth="1"/>
    <col min="9369" max="9369" width="18.26953125" style="708" customWidth="1"/>
    <col min="9370" max="9370" width="19.26953125" style="708" customWidth="1"/>
    <col min="9371" max="9385" width="0" style="708" hidden="1" customWidth="1"/>
    <col min="9386" max="9386" width="18.26953125" style="708" customWidth="1"/>
    <col min="9387" max="9387" width="17.26953125" style="708" customWidth="1"/>
    <col min="9388" max="9388" width="18.7265625" style="708" customWidth="1"/>
    <col min="9389" max="9389" width="18.26953125" style="708" customWidth="1"/>
    <col min="9390" max="9390" width="16.54296875" style="708" customWidth="1"/>
    <col min="9391" max="9391" width="16.453125" style="708" customWidth="1"/>
    <col min="9392" max="9392" width="17.26953125" style="708" customWidth="1"/>
    <col min="9393" max="9393" width="15.7265625" style="708" customWidth="1"/>
    <col min="9394" max="9394" width="11.453125" style="708"/>
    <col min="9395" max="9395" width="11.54296875" style="708" customWidth="1"/>
    <col min="9396" max="9396" width="18.7265625" style="708" customWidth="1"/>
    <col min="9397" max="9397" width="17.26953125" style="708" customWidth="1"/>
    <col min="9398" max="9398" width="11.453125" style="708"/>
    <col min="9399" max="9399" width="15.26953125" style="708" customWidth="1"/>
    <col min="9400" max="9401" width="11.453125" style="708"/>
    <col min="9402" max="9402" width="14" style="708" bestFit="1" customWidth="1"/>
    <col min="9403" max="9403" width="14.26953125" style="708" customWidth="1"/>
    <col min="9404" max="9405" width="15" style="708" bestFit="1" customWidth="1"/>
    <col min="9406" max="9406" width="14.7265625" style="708" bestFit="1" customWidth="1"/>
    <col min="9407" max="9408" width="11.453125" style="708"/>
    <col min="9409" max="9409" width="17.7265625" style="708" customWidth="1"/>
    <col min="9410" max="9410" width="15.453125" style="708" customWidth="1"/>
    <col min="9411" max="9569" width="11.453125" style="708"/>
    <col min="9570" max="9570" width="3.7265625" style="708" customWidth="1"/>
    <col min="9571" max="9571" width="7.26953125" style="708" customWidth="1"/>
    <col min="9572" max="9572" width="38" style="708" customWidth="1"/>
    <col min="9573" max="9615" width="0" style="708" hidden="1" customWidth="1"/>
    <col min="9616" max="9616" width="18.26953125" style="708" customWidth="1"/>
    <col min="9617" max="9617" width="0" style="708" hidden="1" customWidth="1"/>
    <col min="9618" max="9618" width="20" style="708" customWidth="1"/>
    <col min="9619" max="9619" width="19.81640625" style="708" customWidth="1"/>
    <col min="9620" max="9620" width="19.54296875" style="708" customWidth="1"/>
    <col min="9621" max="9621" width="22.1796875" style="708" customWidth="1"/>
    <col min="9622" max="9622" width="19.81640625" style="708" customWidth="1"/>
    <col min="9623" max="9623" width="17.7265625" style="708" customWidth="1"/>
    <col min="9624" max="9624" width="21" style="708" customWidth="1"/>
    <col min="9625" max="9625" width="18.26953125" style="708" customWidth="1"/>
    <col min="9626" max="9626" width="19.26953125" style="708" customWidth="1"/>
    <col min="9627" max="9641" width="0" style="708" hidden="1" customWidth="1"/>
    <col min="9642" max="9642" width="18.26953125" style="708" customWidth="1"/>
    <col min="9643" max="9643" width="17.26953125" style="708" customWidth="1"/>
    <col min="9644" max="9644" width="18.7265625" style="708" customWidth="1"/>
    <col min="9645" max="9645" width="18.26953125" style="708" customWidth="1"/>
    <col min="9646" max="9646" width="16.54296875" style="708" customWidth="1"/>
    <col min="9647" max="9647" width="16.453125" style="708" customWidth="1"/>
    <col min="9648" max="9648" width="17.26953125" style="708" customWidth="1"/>
    <col min="9649" max="9649" width="15.7265625" style="708" customWidth="1"/>
    <col min="9650" max="9650" width="11.453125" style="708"/>
    <col min="9651" max="9651" width="11.54296875" style="708" customWidth="1"/>
    <col min="9652" max="9652" width="18.7265625" style="708" customWidth="1"/>
    <col min="9653" max="9653" width="17.26953125" style="708" customWidth="1"/>
    <col min="9654" max="9654" width="11.453125" style="708"/>
    <col min="9655" max="9655" width="15.26953125" style="708" customWidth="1"/>
    <col min="9656" max="9657" width="11.453125" style="708"/>
    <col min="9658" max="9658" width="14" style="708" bestFit="1" customWidth="1"/>
    <col min="9659" max="9659" width="14.26953125" style="708" customWidth="1"/>
    <col min="9660" max="9661" width="15" style="708" bestFit="1" customWidth="1"/>
    <col min="9662" max="9662" width="14.7265625" style="708" bestFit="1" customWidth="1"/>
    <col min="9663" max="9664" width="11.453125" style="708"/>
    <col min="9665" max="9665" width="17.7265625" style="708" customWidth="1"/>
    <col min="9666" max="9666" width="15.453125" style="708" customWidth="1"/>
    <col min="9667" max="9825" width="11.453125" style="708"/>
    <col min="9826" max="9826" width="3.7265625" style="708" customWidth="1"/>
    <col min="9827" max="9827" width="7.26953125" style="708" customWidth="1"/>
    <col min="9828" max="9828" width="38" style="708" customWidth="1"/>
    <col min="9829" max="9871" width="0" style="708" hidden="1" customWidth="1"/>
    <col min="9872" max="9872" width="18.26953125" style="708" customWidth="1"/>
    <col min="9873" max="9873" width="0" style="708" hidden="1" customWidth="1"/>
    <col min="9874" max="9874" width="20" style="708" customWidth="1"/>
    <col min="9875" max="9875" width="19.81640625" style="708" customWidth="1"/>
    <col min="9876" max="9876" width="19.54296875" style="708" customWidth="1"/>
    <col min="9877" max="9877" width="22.1796875" style="708" customWidth="1"/>
    <col min="9878" max="9878" width="19.81640625" style="708" customWidth="1"/>
    <col min="9879" max="9879" width="17.7265625" style="708" customWidth="1"/>
    <col min="9880" max="9880" width="21" style="708" customWidth="1"/>
    <col min="9881" max="9881" width="18.26953125" style="708" customWidth="1"/>
    <col min="9882" max="9882" width="19.26953125" style="708" customWidth="1"/>
    <col min="9883" max="9897" width="0" style="708" hidden="1" customWidth="1"/>
    <col min="9898" max="9898" width="18.26953125" style="708" customWidth="1"/>
    <col min="9899" max="9899" width="17.26953125" style="708" customWidth="1"/>
    <col min="9900" max="9900" width="18.7265625" style="708" customWidth="1"/>
    <col min="9901" max="9901" width="18.26953125" style="708" customWidth="1"/>
    <col min="9902" max="9902" width="16.54296875" style="708" customWidth="1"/>
    <col min="9903" max="9903" width="16.453125" style="708" customWidth="1"/>
    <col min="9904" max="9904" width="17.26953125" style="708" customWidth="1"/>
    <col min="9905" max="9905" width="15.7265625" style="708" customWidth="1"/>
    <col min="9906" max="9906" width="11.453125" style="708"/>
    <col min="9907" max="9907" width="11.54296875" style="708" customWidth="1"/>
    <col min="9908" max="9908" width="18.7265625" style="708" customWidth="1"/>
    <col min="9909" max="9909" width="17.26953125" style="708" customWidth="1"/>
    <col min="9910" max="9910" width="11.453125" style="708"/>
    <col min="9911" max="9911" width="15.26953125" style="708" customWidth="1"/>
    <col min="9912" max="9913" width="11.453125" style="708"/>
    <col min="9914" max="9914" width="14" style="708" bestFit="1" customWidth="1"/>
    <col min="9915" max="9915" width="14.26953125" style="708" customWidth="1"/>
    <col min="9916" max="9917" width="15" style="708" bestFit="1" customWidth="1"/>
    <col min="9918" max="9918" width="14.7265625" style="708" bestFit="1" customWidth="1"/>
    <col min="9919" max="9920" width="11.453125" style="708"/>
    <col min="9921" max="9921" width="17.7265625" style="708" customWidth="1"/>
    <col min="9922" max="9922" width="15.453125" style="708" customWidth="1"/>
    <col min="9923" max="10081" width="11.453125" style="708"/>
    <col min="10082" max="10082" width="3.7265625" style="708" customWidth="1"/>
    <col min="10083" max="10083" width="7.26953125" style="708" customWidth="1"/>
    <col min="10084" max="10084" width="38" style="708" customWidth="1"/>
    <col min="10085" max="10127" width="0" style="708" hidden="1" customWidth="1"/>
    <col min="10128" max="10128" width="18.26953125" style="708" customWidth="1"/>
    <col min="10129" max="10129" width="0" style="708" hidden="1" customWidth="1"/>
    <col min="10130" max="10130" width="20" style="708" customWidth="1"/>
    <col min="10131" max="10131" width="19.81640625" style="708" customWidth="1"/>
    <col min="10132" max="10132" width="19.54296875" style="708" customWidth="1"/>
    <col min="10133" max="10133" width="22.1796875" style="708" customWidth="1"/>
    <col min="10134" max="10134" width="19.81640625" style="708" customWidth="1"/>
    <col min="10135" max="10135" width="17.7265625" style="708" customWidth="1"/>
    <col min="10136" max="10136" width="21" style="708" customWidth="1"/>
    <col min="10137" max="10137" width="18.26953125" style="708" customWidth="1"/>
    <col min="10138" max="10138" width="19.26953125" style="708" customWidth="1"/>
    <col min="10139" max="10153" width="0" style="708" hidden="1" customWidth="1"/>
    <col min="10154" max="10154" width="18.26953125" style="708" customWidth="1"/>
    <col min="10155" max="10155" width="17.26953125" style="708" customWidth="1"/>
    <col min="10156" max="10156" width="18.7265625" style="708" customWidth="1"/>
    <col min="10157" max="10157" width="18.26953125" style="708" customWidth="1"/>
    <col min="10158" max="10158" width="16.54296875" style="708" customWidth="1"/>
    <col min="10159" max="10159" width="16.453125" style="708" customWidth="1"/>
    <col min="10160" max="10160" width="17.26953125" style="708" customWidth="1"/>
    <col min="10161" max="10161" width="15.7265625" style="708" customWidth="1"/>
    <col min="10162" max="10162" width="11.453125" style="708"/>
    <col min="10163" max="10163" width="11.54296875" style="708" customWidth="1"/>
    <col min="10164" max="10164" width="18.7265625" style="708" customWidth="1"/>
    <col min="10165" max="10165" width="17.26953125" style="708" customWidth="1"/>
    <col min="10166" max="10166" width="11.453125" style="708"/>
    <col min="10167" max="10167" width="15.26953125" style="708" customWidth="1"/>
    <col min="10168" max="10169" width="11.453125" style="708"/>
    <col min="10170" max="10170" width="14" style="708" bestFit="1" customWidth="1"/>
    <col min="10171" max="10171" width="14.26953125" style="708" customWidth="1"/>
    <col min="10172" max="10173" width="15" style="708" bestFit="1" customWidth="1"/>
    <col min="10174" max="10174" width="14.7265625" style="708" bestFit="1" customWidth="1"/>
    <col min="10175" max="10176" width="11.453125" style="708"/>
    <col min="10177" max="10177" width="17.7265625" style="708" customWidth="1"/>
    <col min="10178" max="10178" width="15.453125" style="708" customWidth="1"/>
    <col min="10179" max="10337" width="11.453125" style="708"/>
    <col min="10338" max="10338" width="3.7265625" style="708" customWidth="1"/>
    <col min="10339" max="10339" width="7.26953125" style="708" customWidth="1"/>
    <col min="10340" max="10340" width="38" style="708" customWidth="1"/>
    <col min="10341" max="10383" width="0" style="708" hidden="1" customWidth="1"/>
    <col min="10384" max="10384" width="18.26953125" style="708" customWidth="1"/>
    <col min="10385" max="10385" width="0" style="708" hidden="1" customWidth="1"/>
    <col min="10386" max="10386" width="20" style="708" customWidth="1"/>
    <col min="10387" max="10387" width="19.81640625" style="708" customWidth="1"/>
    <col min="10388" max="10388" width="19.54296875" style="708" customWidth="1"/>
    <col min="10389" max="10389" width="22.1796875" style="708" customWidth="1"/>
    <col min="10390" max="10390" width="19.81640625" style="708" customWidth="1"/>
    <col min="10391" max="10391" width="17.7265625" style="708" customWidth="1"/>
    <col min="10392" max="10392" width="21" style="708" customWidth="1"/>
    <col min="10393" max="10393" width="18.26953125" style="708" customWidth="1"/>
    <col min="10394" max="10394" width="19.26953125" style="708" customWidth="1"/>
    <col min="10395" max="10409" width="0" style="708" hidden="1" customWidth="1"/>
    <col min="10410" max="10410" width="18.26953125" style="708" customWidth="1"/>
    <col min="10411" max="10411" width="17.26953125" style="708" customWidth="1"/>
    <col min="10412" max="10412" width="18.7265625" style="708" customWidth="1"/>
    <col min="10413" max="10413" width="18.26953125" style="708" customWidth="1"/>
    <col min="10414" max="10414" width="16.54296875" style="708" customWidth="1"/>
    <col min="10415" max="10415" width="16.453125" style="708" customWidth="1"/>
    <col min="10416" max="10416" width="17.26953125" style="708" customWidth="1"/>
    <col min="10417" max="10417" width="15.7265625" style="708" customWidth="1"/>
    <col min="10418" max="10418" width="11.453125" style="708"/>
    <col min="10419" max="10419" width="11.54296875" style="708" customWidth="1"/>
    <col min="10420" max="10420" width="18.7265625" style="708" customWidth="1"/>
    <col min="10421" max="10421" width="17.26953125" style="708" customWidth="1"/>
    <col min="10422" max="10422" width="11.453125" style="708"/>
    <col min="10423" max="10423" width="15.26953125" style="708" customWidth="1"/>
    <col min="10424" max="10425" width="11.453125" style="708"/>
    <col min="10426" max="10426" width="14" style="708" bestFit="1" customWidth="1"/>
    <col min="10427" max="10427" width="14.26953125" style="708" customWidth="1"/>
    <col min="10428" max="10429" width="15" style="708" bestFit="1" customWidth="1"/>
    <col min="10430" max="10430" width="14.7265625" style="708" bestFit="1" customWidth="1"/>
    <col min="10431" max="10432" width="11.453125" style="708"/>
    <col min="10433" max="10433" width="17.7265625" style="708" customWidth="1"/>
    <col min="10434" max="10434" width="15.453125" style="708" customWidth="1"/>
    <col min="10435" max="10593" width="11.453125" style="708"/>
    <col min="10594" max="10594" width="3.7265625" style="708" customWidth="1"/>
    <col min="10595" max="10595" width="7.26953125" style="708" customWidth="1"/>
    <col min="10596" max="10596" width="38" style="708" customWidth="1"/>
    <col min="10597" max="10639" width="0" style="708" hidden="1" customWidth="1"/>
    <col min="10640" max="10640" width="18.26953125" style="708" customWidth="1"/>
    <col min="10641" max="10641" width="0" style="708" hidden="1" customWidth="1"/>
    <col min="10642" max="10642" width="20" style="708" customWidth="1"/>
    <col min="10643" max="10643" width="19.81640625" style="708" customWidth="1"/>
    <col min="10644" max="10644" width="19.54296875" style="708" customWidth="1"/>
    <col min="10645" max="10645" width="22.1796875" style="708" customWidth="1"/>
    <col min="10646" max="10646" width="19.81640625" style="708" customWidth="1"/>
    <col min="10647" max="10647" width="17.7265625" style="708" customWidth="1"/>
    <col min="10648" max="10648" width="21" style="708" customWidth="1"/>
    <col min="10649" max="10649" width="18.26953125" style="708" customWidth="1"/>
    <col min="10650" max="10650" width="19.26953125" style="708" customWidth="1"/>
    <col min="10651" max="10665" width="0" style="708" hidden="1" customWidth="1"/>
    <col min="10666" max="10666" width="18.26953125" style="708" customWidth="1"/>
    <col min="10667" max="10667" width="17.26953125" style="708" customWidth="1"/>
    <col min="10668" max="10668" width="18.7265625" style="708" customWidth="1"/>
    <col min="10669" max="10669" width="18.26953125" style="708" customWidth="1"/>
    <col min="10670" max="10670" width="16.54296875" style="708" customWidth="1"/>
    <col min="10671" max="10671" width="16.453125" style="708" customWidth="1"/>
    <col min="10672" max="10672" width="17.26953125" style="708" customWidth="1"/>
    <col min="10673" max="10673" width="15.7265625" style="708" customWidth="1"/>
    <col min="10674" max="10674" width="11.453125" style="708"/>
    <col min="10675" max="10675" width="11.54296875" style="708" customWidth="1"/>
    <col min="10676" max="10676" width="18.7265625" style="708" customWidth="1"/>
    <col min="10677" max="10677" width="17.26953125" style="708" customWidth="1"/>
    <col min="10678" max="10678" width="11.453125" style="708"/>
    <col min="10679" max="10679" width="15.26953125" style="708" customWidth="1"/>
    <col min="10680" max="10681" width="11.453125" style="708"/>
    <col min="10682" max="10682" width="14" style="708" bestFit="1" customWidth="1"/>
    <col min="10683" max="10683" width="14.26953125" style="708" customWidth="1"/>
    <col min="10684" max="10685" width="15" style="708" bestFit="1" customWidth="1"/>
    <col min="10686" max="10686" width="14.7265625" style="708" bestFit="1" customWidth="1"/>
    <col min="10687" max="10688" width="11.453125" style="708"/>
    <col min="10689" max="10689" width="17.7265625" style="708" customWidth="1"/>
    <col min="10690" max="10690" width="15.453125" style="708" customWidth="1"/>
    <col min="10691" max="10849" width="11.453125" style="708"/>
    <col min="10850" max="10850" width="3.7265625" style="708" customWidth="1"/>
    <col min="10851" max="10851" width="7.26953125" style="708" customWidth="1"/>
    <col min="10852" max="10852" width="38" style="708" customWidth="1"/>
    <col min="10853" max="10895" width="0" style="708" hidden="1" customWidth="1"/>
    <col min="10896" max="10896" width="18.26953125" style="708" customWidth="1"/>
    <col min="10897" max="10897" width="0" style="708" hidden="1" customWidth="1"/>
    <col min="10898" max="10898" width="20" style="708" customWidth="1"/>
    <col min="10899" max="10899" width="19.81640625" style="708" customWidth="1"/>
    <col min="10900" max="10900" width="19.54296875" style="708" customWidth="1"/>
    <col min="10901" max="10901" width="22.1796875" style="708" customWidth="1"/>
    <col min="10902" max="10902" width="19.81640625" style="708" customWidth="1"/>
    <col min="10903" max="10903" width="17.7265625" style="708" customWidth="1"/>
    <col min="10904" max="10904" width="21" style="708" customWidth="1"/>
    <col min="10905" max="10905" width="18.26953125" style="708" customWidth="1"/>
    <col min="10906" max="10906" width="19.26953125" style="708" customWidth="1"/>
    <col min="10907" max="10921" width="0" style="708" hidden="1" customWidth="1"/>
    <col min="10922" max="10922" width="18.26953125" style="708" customWidth="1"/>
    <col min="10923" max="10923" width="17.26953125" style="708" customWidth="1"/>
    <col min="10924" max="10924" width="18.7265625" style="708" customWidth="1"/>
    <col min="10925" max="10925" width="18.26953125" style="708" customWidth="1"/>
    <col min="10926" max="10926" width="16.54296875" style="708" customWidth="1"/>
    <col min="10927" max="10927" width="16.453125" style="708" customWidth="1"/>
    <col min="10928" max="10928" width="17.26953125" style="708" customWidth="1"/>
    <col min="10929" max="10929" width="15.7265625" style="708" customWidth="1"/>
    <col min="10930" max="10930" width="11.453125" style="708"/>
    <col min="10931" max="10931" width="11.54296875" style="708" customWidth="1"/>
    <col min="10932" max="10932" width="18.7265625" style="708" customWidth="1"/>
    <col min="10933" max="10933" width="17.26953125" style="708" customWidth="1"/>
    <col min="10934" max="10934" width="11.453125" style="708"/>
    <col min="10935" max="10935" width="15.26953125" style="708" customWidth="1"/>
    <col min="10936" max="10937" width="11.453125" style="708"/>
    <col min="10938" max="10938" width="14" style="708" bestFit="1" customWidth="1"/>
    <col min="10939" max="10939" width="14.26953125" style="708" customWidth="1"/>
    <col min="10940" max="10941" width="15" style="708" bestFit="1" customWidth="1"/>
    <col min="10942" max="10942" width="14.7265625" style="708" bestFit="1" customWidth="1"/>
    <col min="10943" max="10944" width="11.453125" style="708"/>
    <col min="10945" max="10945" width="17.7265625" style="708" customWidth="1"/>
    <col min="10946" max="10946" width="15.453125" style="708" customWidth="1"/>
    <col min="10947" max="11105" width="11.453125" style="708"/>
    <col min="11106" max="11106" width="3.7265625" style="708" customWidth="1"/>
    <col min="11107" max="11107" width="7.26953125" style="708" customWidth="1"/>
    <col min="11108" max="11108" width="38" style="708" customWidth="1"/>
    <col min="11109" max="11151" width="0" style="708" hidden="1" customWidth="1"/>
    <col min="11152" max="11152" width="18.26953125" style="708" customWidth="1"/>
    <col min="11153" max="11153" width="0" style="708" hidden="1" customWidth="1"/>
    <col min="11154" max="11154" width="20" style="708" customWidth="1"/>
    <col min="11155" max="11155" width="19.81640625" style="708" customWidth="1"/>
    <col min="11156" max="11156" width="19.54296875" style="708" customWidth="1"/>
    <col min="11157" max="11157" width="22.1796875" style="708" customWidth="1"/>
    <col min="11158" max="11158" width="19.81640625" style="708" customWidth="1"/>
    <col min="11159" max="11159" width="17.7265625" style="708" customWidth="1"/>
    <col min="11160" max="11160" width="21" style="708" customWidth="1"/>
    <col min="11161" max="11161" width="18.26953125" style="708" customWidth="1"/>
    <col min="11162" max="11162" width="19.26953125" style="708" customWidth="1"/>
    <col min="11163" max="11177" width="0" style="708" hidden="1" customWidth="1"/>
    <col min="11178" max="11178" width="18.26953125" style="708" customWidth="1"/>
    <col min="11179" max="11179" width="17.26953125" style="708" customWidth="1"/>
    <col min="11180" max="11180" width="18.7265625" style="708" customWidth="1"/>
    <col min="11181" max="11181" width="18.26953125" style="708" customWidth="1"/>
    <col min="11182" max="11182" width="16.54296875" style="708" customWidth="1"/>
    <col min="11183" max="11183" width="16.453125" style="708" customWidth="1"/>
    <col min="11184" max="11184" width="17.26953125" style="708" customWidth="1"/>
    <col min="11185" max="11185" width="15.7265625" style="708" customWidth="1"/>
    <col min="11186" max="11186" width="11.453125" style="708"/>
    <col min="11187" max="11187" width="11.54296875" style="708" customWidth="1"/>
    <col min="11188" max="11188" width="18.7265625" style="708" customWidth="1"/>
    <col min="11189" max="11189" width="17.26953125" style="708" customWidth="1"/>
    <col min="11190" max="11190" width="11.453125" style="708"/>
    <col min="11191" max="11191" width="15.26953125" style="708" customWidth="1"/>
    <col min="11192" max="11193" width="11.453125" style="708"/>
    <col min="11194" max="11194" width="14" style="708" bestFit="1" customWidth="1"/>
    <col min="11195" max="11195" width="14.26953125" style="708" customWidth="1"/>
    <col min="11196" max="11197" width="15" style="708" bestFit="1" customWidth="1"/>
    <col min="11198" max="11198" width="14.7265625" style="708" bestFit="1" customWidth="1"/>
    <col min="11199" max="11200" width="11.453125" style="708"/>
    <col min="11201" max="11201" width="17.7265625" style="708" customWidth="1"/>
    <col min="11202" max="11202" width="15.453125" style="708" customWidth="1"/>
    <col min="11203" max="11361" width="11.453125" style="708"/>
    <col min="11362" max="11362" width="3.7265625" style="708" customWidth="1"/>
    <col min="11363" max="11363" width="7.26953125" style="708" customWidth="1"/>
    <col min="11364" max="11364" width="38" style="708" customWidth="1"/>
    <col min="11365" max="11407" width="0" style="708" hidden="1" customWidth="1"/>
    <col min="11408" max="11408" width="18.26953125" style="708" customWidth="1"/>
    <col min="11409" max="11409" width="0" style="708" hidden="1" customWidth="1"/>
    <col min="11410" max="11410" width="20" style="708" customWidth="1"/>
    <col min="11411" max="11411" width="19.81640625" style="708" customWidth="1"/>
    <col min="11412" max="11412" width="19.54296875" style="708" customWidth="1"/>
    <col min="11413" max="11413" width="22.1796875" style="708" customWidth="1"/>
    <col min="11414" max="11414" width="19.81640625" style="708" customWidth="1"/>
    <col min="11415" max="11415" width="17.7265625" style="708" customWidth="1"/>
    <col min="11416" max="11416" width="21" style="708" customWidth="1"/>
    <col min="11417" max="11417" width="18.26953125" style="708" customWidth="1"/>
    <col min="11418" max="11418" width="19.26953125" style="708" customWidth="1"/>
    <col min="11419" max="11433" width="0" style="708" hidden="1" customWidth="1"/>
    <col min="11434" max="11434" width="18.26953125" style="708" customWidth="1"/>
    <col min="11435" max="11435" width="17.26953125" style="708" customWidth="1"/>
    <col min="11436" max="11436" width="18.7265625" style="708" customWidth="1"/>
    <col min="11437" max="11437" width="18.26953125" style="708" customWidth="1"/>
    <col min="11438" max="11438" width="16.54296875" style="708" customWidth="1"/>
    <col min="11439" max="11439" width="16.453125" style="708" customWidth="1"/>
    <col min="11440" max="11440" width="17.26953125" style="708" customWidth="1"/>
    <col min="11441" max="11441" width="15.7265625" style="708" customWidth="1"/>
    <col min="11442" max="11442" width="11.453125" style="708"/>
    <col min="11443" max="11443" width="11.54296875" style="708" customWidth="1"/>
    <col min="11444" max="11444" width="18.7265625" style="708" customWidth="1"/>
    <col min="11445" max="11445" width="17.26953125" style="708" customWidth="1"/>
    <col min="11446" max="11446" width="11.453125" style="708"/>
    <col min="11447" max="11447" width="15.26953125" style="708" customWidth="1"/>
    <col min="11448" max="11449" width="11.453125" style="708"/>
    <col min="11450" max="11450" width="14" style="708" bestFit="1" customWidth="1"/>
    <col min="11451" max="11451" width="14.26953125" style="708" customWidth="1"/>
    <col min="11452" max="11453" width="15" style="708" bestFit="1" customWidth="1"/>
    <col min="11454" max="11454" width="14.7265625" style="708" bestFit="1" customWidth="1"/>
    <col min="11455" max="11456" width="11.453125" style="708"/>
    <col min="11457" max="11457" width="17.7265625" style="708" customWidth="1"/>
    <col min="11458" max="11458" width="15.453125" style="708" customWidth="1"/>
    <col min="11459" max="11617" width="11.453125" style="708"/>
    <col min="11618" max="11618" width="3.7265625" style="708" customWidth="1"/>
    <col min="11619" max="11619" width="7.26953125" style="708" customWidth="1"/>
    <col min="11620" max="11620" width="38" style="708" customWidth="1"/>
    <col min="11621" max="11663" width="0" style="708" hidden="1" customWidth="1"/>
    <col min="11664" max="11664" width="18.26953125" style="708" customWidth="1"/>
    <col min="11665" max="11665" width="0" style="708" hidden="1" customWidth="1"/>
    <col min="11666" max="11666" width="20" style="708" customWidth="1"/>
    <col min="11667" max="11667" width="19.81640625" style="708" customWidth="1"/>
    <col min="11668" max="11668" width="19.54296875" style="708" customWidth="1"/>
    <col min="11669" max="11669" width="22.1796875" style="708" customWidth="1"/>
    <col min="11670" max="11670" width="19.81640625" style="708" customWidth="1"/>
    <col min="11671" max="11671" width="17.7265625" style="708" customWidth="1"/>
    <col min="11672" max="11672" width="21" style="708" customWidth="1"/>
    <col min="11673" max="11673" width="18.26953125" style="708" customWidth="1"/>
    <col min="11674" max="11674" width="19.26953125" style="708" customWidth="1"/>
    <col min="11675" max="11689" width="0" style="708" hidden="1" customWidth="1"/>
    <col min="11690" max="11690" width="18.26953125" style="708" customWidth="1"/>
    <col min="11691" max="11691" width="17.26953125" style="708" customWidth="1"/>
    <col min="11692" max="11692" width="18.7265625" style="708" customWidth="1"/>
    <col min="11693" max="11693" width="18.26953125" style="708" customWidth="1"/>
    <col min="11694" max="11694" width="16.54296875" style="708" customWidth="1"/>
    <col min="11695" max="11695" width="16.453125" style="708" customWidth="1"/>
    <col min="11696" max="11696" width="17.26953125" style="708" customWidth="1"/>
    <col min="11697" max="11697" width="15.7265625" style="708" customWidth="1"/>
    <col min="11698" max="11698" width="11.453125" style="708"/>
    <col min="11699" max="11699" width="11.54296875" style="708" customWidth="1"/>
    <col min="11700" max="11700" width="18.7265625" style="708" customWidth="1"/>
    <col min="11701" max="11701" width="17.26953125" style="708" customWidth="1"/>
    <col min="11702" max="11702" width="11.453125" style="708"/>
    <col min="11703" max="11703" width="15.26953125" style="708" customWidth="1"/>
    <col min="11704" max="11705" width="11.453125" style="708"/>
    <col min="11706" max="11706" width="14" style="708" bestFit="1" customWidth="1"/>
    <col min="11707" max="11707" width="14.26953125" style="708" customWidth="1"/>
    <col min="11708" max="11709" width="15" style="708" bestFit="1" customWidth="1"/>
    <col min="11710" max="11710" width="14.7265625" style="708" bestFit="1" customWidth="1"/>
    <col min="11711" max="11712" width="11.453125" style="708"/>
    <col min="11713" max="11713" width="17.7265625" style="708" customWidth="1"/>
    <col min="11714" max="11714" width="15.453125" style="708" customWidth="1"/>
    <col min="11715" max="11873" width="11.453125" style="708"/>
    <col min="11874" max="11874" width="3.7265625" style="708" customWidth="1"/>
    <col min="11875" max="11875" width="7.26953125" style="708" customWidth="1"/>
    <col min="11876" max="11876" width="38" style="708" customWidth="1"/>
    <col min="11877" max="11919" width="0" style="708" hidden="1" customWidth="1"/>
    <col min="11920" max="11920" width="18.26953125" style="708" customWidth="1"/>
    <col min="11921" max="11921" width="0" style="708" hidden="1" customWidth="1"/>
    <col min="11922" max="11922" width="20" style="708" customWidth="1"/>
    <col min="11923" max="11923" width="19.81640625" style="708" customWidth="1"/>
    <col min="11924" max="11924" width="19.54296875" style="708" customWidth="1"/>
    <col min="11925" max="11925" width="22.1796875" style="708" customWidth="1"/>
    <col min="11926" max="11926" width="19.81640625" style="708" customWidth="1"/>
    <col min="11927" max="11927" width="17.7265625" style="708" customWidth="1"/>
    <col min="11928" max="11928" width="21" style="708" customWidth="1"/>
    <col min="11929" max="11929" width="18.26953125" style="708" customWidth="1"/>
    <col min="11930" max="11930" width="19.26953125" style="708" customWidth="1"/>
    <col min="11931" max="11945" width="0" style="708" hidden="1" customWidth="1"/>
    <col min="11946" max="11946" width="18.26953125" style="708" customWidth="1"/>
    <col min="11947" max="11947" width="17.26953125" style="708" customWidth="1"/>
    <col min="11948" max="11948" width="18.7265625" style="708" customWidth="1"/>
    <col min="11949" max="11949" width="18.26953125" style="708" customWidth="1"/>
    <col min="11950" max="11950" width="16.54296875" style="708" customWidth="1"/>
    <col min="11951" max="11951" width="16.453125" style="708" customWidth="1"/>
    <col min="11952" max="11952" width="17.26953125" style="708" customWidth="1"/>
    <col min="11953" max="11953" width="15.7265625" style="708" customWidth="1"/>
    <col min="11954" max="11954" width="11.453125" style="708"/>
    <col min="11955" max="11955" width="11.54296875" style="708" customWidth="1"/>
    <col min="11956" max="11956" width="18.7265625" style="708" customWidth="1"/>
    <col min="11957" max="11957" width="17.26953125" style="708" customWidth="1"/>
    <col min="11958" max="11958" width="11.453125" style="708"/>
    <col min="11959" max="11959" width="15.26953125" style="708" customWidth="1"/>
    <col min="11960" max="11961" width="11.453125" style="708"/>
    <col min="11962" max="11962" width="14" style="708" bestFit="1" customWidth="1"/>
    <col min="11963" max="11963" width="14.26953125" style="708" customWidth="1"/>
    <col min="11964" max="11965" width="15" style="708" bestFit="1" customWidth="1"/>
    <col min="11966" max="11966" width="14.7265625" style="708" bestFit="1" customWidth="1"/>
    <col min="11967" max="11968" width="11.453125" style="708"/>
    <col min="11969" max="11969" width="17.7265625" style="708" customWidth="1"/>
    <col min="11970" max="11970" width="15.453125" style="708" customWidth="1"/>
    <col min="11971" max="12129" width="11.453125" style="708"/>
    <col min="12130" max="12130" width="3.7265625" style="708" customWidth="1"/>
    <col min="12131" max="12131" width="7.26953125" style="708" customWidth="1"/>
    <col min="12132" max="12132" width="38" style="708" customWidth="1"/>
    <col min="12133" max="12175" width="0" style="708" hidden="1" customWidth="1"/>
    <col min="12176" max="12176" width="18.26953125" style="708" customWidth="1"/>
    <col min="12177" max="12177" width="0" style="708" hidden="1" customWidth="1"/>
    <col min="12178" max="12178" width="20" style="708" customWidth="1"/>
    <col min="12179" max="12179" width="19.81640625" style="708" customWidth="1"/>
    <col min="12180" max="12180" width="19.54296875" style="708" customWidth="1"/>
    <col min="12181" max="12181" width="22.1796875" style="708" customWidth="1"/>
    <col min="12182" max="12182" width="19.81640625" style="708" customWidth="1"/>
    <col min="12183" max="12183" width="17.7265625" style="708" customWidth="1"/>
    <col min="12184" max="12184" width="21" style="708" customWidth="1"/>
    <col min="12185" max="12185" width="18.26953125" style="708" customWidth="1"/>
    <col min="12186" max="12186" width="19.26953125" style="708" customWidth="1"/>
    <col min="12187" max="12201" width="0" style="708" hidden="1" customWidth="1"/>
    <col min="12202" max="12202" width="18.26953125" style="708" customWidth="1"/>
    <col min="12203" max="12203" width="17.26953125" style="708" customWidth="1"/>
    <col min="12204" max="12204" width="18.7265625" style="708" customWidth="1"/>
    <col min="12205" max="12205" width="18.26953125" style="708" customWidth="1"/>
    <col min="12206" max="12206" width="16.54296875" style="708" customWidth="1"/>
    <col min="12207" max="12207" width="16.453125" style="708" customWidth="1"/>
    <col min="12208" max="12208" width="17.26953125" style="708" customWidth="1"/>
    <col min="12209" max="12209" width="15.7265625" style="708" customWidth="1"/>
    <col min="12210" max="12210" width="11.453125" style="708"/>
    <col min="12211" max="12211" width="11.54296875" style="708" customWidth="1"/>
    <col min="12212" max="12212" width="18.7265625" style="708" customWidth="1"/>
    <col min="12213" max="12213" width="17.26953125" style="708" customWidth="1"/>
    <col min="12214" max="12214" width="11.453125" style="708"/>
    <col min="12215" max="12215" width="15.26953125" style="708" customWidth="1"/>
    <col min="12216" max="12217" width="11.453125" style="708"/>
    <col min="12218" max="12218" width="14" style="708" bestFit="1" customWidth="1"/>
    <col min="12219" max="12219" width="14.26953125" style="708" customWidth="1"/>
    <col min="12220" max="12221" width="15" style="708" bestFit="1" customWidth="1"/>
    <col min="12222" max="12222" width="14.7265625" style="708" bestFit="1" customWidth="1"/>
    <col min="12223" max="12224" width="11.453125" style="708"/>
    <col min="12225" max="12225" width="17.7265625" style="708" customWidth="1"/>
    <col min="12226" max="12226" width="15.453125" style="708" customWidth="1"/>
    <col min="12227" max="12385" width="11.453125" style="708"/>
    <col min="12386" max="12386" width="3.7265625" style="708" customWidth="1"/>
    <col min="12387" max="12387" width="7.26953125" style="708" customWidth="1"/>
    <col min="12388" max="12388" width="38" style="708" customWidth="1"/>
    <col min="12389" max="12431" width="0" style="708" hidden="1" customWidth="1"/>
    <col min="12432" max="12432" width="18.26953125" style="708" customWidth="1"/>
    <col min="12433" max="12433" width="0" style="708" hidden="1" customWidth="1"/>
    <col min="12434" max="12434" width="20" style="708" customWidth="1"/>
    <col min="12435" max="12435" width="19.81640625" style="708" customWidth="1"/>
    <col min="12436" max="12436" width="19.54296875" style="708" customWidth="1"/>
    <col min="12437" max="12437" width="22.1796875" style="708" customWidth="1"/>
    <col min="12438" max="12438" width="19.81640625" style="708" customWidth="1"/>
    <col min="12439" max="12439" width="17.7265625" style="708" customWidth="1"/>
    <col min="12440" max="12440" width="21" style="708" customWidth="1"/>
    <col min="12441" max="12441" width="18.26953125" style="708" customWidth="1"/>
    <col min="12442" max="12442" width="19.26953125" style="708" customWidth="1"/>
    <col min="12443" max="12457" width="0" style="708" hidden="1" customWidth="1"/>
    <col min="12458" max="12458" width="18.26953125" style="708" customWidth="1"/>
    <col min="12459" max="12459" width="17.26953125" style="708" customWidth="1"/>
    <col min="12460" max="12460" width="18.7265625" style="708" customWidth="1"/>
    <col min="12461" max="12461" width="18.26953125" style="708" customWidth="1"/>
    <col min="12462" max="12462" width="16.54296875" style="708" customWidth="1"/>
    <col min="12463" max="12463" width="16.453125" style="708" customWidth="1"/>
    <col min="12464" max="12464" width="17.26953125" style="708" customWidth="1"/>
    <col min="12465" max="12465" width="15.7265625" style="708" customWidth="1"/>
    <col min="12466" max="12466" width="11.453125" style="708"/>
    <col min="12467" max="12467" width="11.54296875" style="708" customWidth="1"/>
    <col min="12468" max="12468" width="18.7265625" style="708" customWidth="1"/>
    <col min="12469" max="12469" width="17.26953125" style="708" customWidth="1"/>
    <col min="12470" max="12470" width="11.453125" style="708"/>
    <col min="12471" max="12471" width="15.26953125" style="708" customWidth="1"/>
    <col min="12472" max="12473" width="11.453125" style="708"/>
    <col min="12474" max="12474" width="14" style="708" bestFit="1" customWidth="1"/>
    <col min="12475" max="12475" width="14.26953125" style="708" customWidth="1"/>
    <col min="12476" max="12477" width="15" style="708" bestFit="1" customWidth="1"/>
    <col min="12478" max="12478" width="14.7265625" style="708" bestFit="1" customWidth="1"/>
    <col min="12479" max="12480" width="11.453125" style="708"/>
    <col min="12481" max="12481" width="17.7265625" style="708" customWidth="1"/>
    <col min="12482" max="12482" width="15.453125" style="708" customWidth="1"/>
    <col min="12483" max="12641" width="11.453125" style="708"/>
    <col min="12642" max="12642" width="3.7265625" style="708" customWidth="1"/>
    <col min="12643" max="12643" width="7.26953125" style="708" customWidth="1"/>
    <col min="12644" max="12644" width="38" style="708" customWidth="1"/>
    <col min="12645" max="12687" width="0" style="708" hidden="1" customWidth="1"/>
    <col min="12688" max="12688" width="18.26953125" style="708" customWidth="1"/>
    <col min="12689" max="12689" width="0" style="708" hidden="1" customWidth="1"/>
    <col min="12690" max="12690" width="20" style="708" customWidth="1"/>
    <col min="12691" max="12691" width="19.81640625" style="708" customWidth="1"/>
    <col min="12692" max="12692" width="19.54296875" style="708" customWidth="1"/>
    <col min="12693" max="12693" width="22.1796875" style="708" customWidth="1"/>
    <col min="12694" max="12694" width="19.81640625" style="708" customWidth="1"/>
    <col min="12695" max="12695" width="17.7265625" style="708" customWidth="1"/>
    <col min="12696" max="12696" width="21" style="708" customWidth="1"/>
    <col min="12697" max="12697" width="18.26953125" style="708" customWidth="1"/>
    <col min="12698" max="12698" width="19.26953125" style="708" customWidth="1"/>
    <col min="12699" max="12713" width="0" style="708" hidden="1" customWidth="1"/>
    <col min="12714" max="12714" width="18.26953125" style="708" customWidth="1"/>
    <col min="12715" max="12715" width="17.26953125" style="708" customWidth="1"/>
    <col min="12716" max="12716" width="18.7265625" style="708" customWidth="1"/>
    <col min="12717" max="12717" width="18.26953125" style="708" customWidth="1"/>
    <col min="12718" max="12718" width="16.54296875" style="708" customWidth="1"/>
    <col min="12719" max="12719" width="16.453125" style="708" customWidth="1"/>
    <col min="12720" max="12720" width="17.26953125" style="708" customWidth="1"/>
    <col min="12721" max="12721" width="15.7265625" style="708" customWidth="1"/>
    <col min="12722" max="12722" width="11.453125" style="708"/>
    <col min="12723" max="12723" width="11.54296875" style="708" customWidth="1"/>
    <col min="12724" max="12724" width="18.7265625" style="708" customWidth="1"/>
    <col min="12725" max="12725" width="17.26953125" style="708" customWidth="1"/>
    <col min="12726" max="12726" width="11.453125" style="708"/>
    <col min="12727" max="12727" width="15.26953125" style="708" customWidth="1"/>
    <col min="12728" max="12729" width="11.453125" style="708"/>
    <col min="12730" max="12730" width="14" style="708" bestFit="1" customWidth="1"/>
    <col min="12731" max="12731" width="14.26953125" style="708" customWidth="1"/>
    <col min="12732" max="12733" width="15" style="708" bestFit="1" customWidth="1"/>
    <col min="12734" max="12734" width="14.7265625" style="708" bestFit="1" customWidth="1"/>
    <col min="12735" max="12736" width="11.453125" style="708"/>
    <col min="12737" max="12737" width="17.7265625" style="708" customWidth="1"/>
    <col min="12738" max="12738" width="15.453125" style="708" customWidth="1"/>
    <col min="12739" max="12897" width="11.453125" style="708"/>
    <col min="12898" max="12898" width="3.7265625" style="708" customWidth="1"/>
    <col min="12899" max="12899" width="7.26953125" style="708" customWidth="1"/>
    <col min="12900" max="12900" width="38" style="708" customWidth="1"/>
    <col min="12901" max="12943" width="0" style="708" hidden="1" customWidth="1"/>
    <col min="12944" max="12944" width="18.26953125" style="708" customWidth="1"/>
    <col min="12945" max="12945" width="0" style="708" hidden="1" customWidth="1"/>
    <col min="12946" max="12946" width="20" style="708" customWidth="1"/>
    <col min="12947" max="12947" width="19.81640625" style="708" customWidth="1"/>
    <col min="12948" max="12948" width="19.54296875" style="708" customWidth="1"/>
    <col min="12949" max="12949" width="22.1796875" style="708" customWidth="1"/>
    <col min="12950" max="12950" width="19.81640625" style="708" customWidth="1"/>
    <col min="12951" max="12951" width="17.7265625" style="708" customWidth="1"/>
    <col min="12952" max="12952" width="21" style="708" customWidth="1"/>
    <col min="12953" max="12953" width="18.26953125" style="708" customWidth="1"/>
    <col min="12954" max="12954" width="19.26953125" style="708" customWidth="1"/>
    <col min="12955" max="12969" width="0" style="708" hidden="1" customWidth="1"/>
    <col min="12970" max="12970" width="18.26953125" style="708" customWidth="1"/>
    <col min="12971" max="12971" width="17.26953125" style="708" customWidth="1"/>
    <col min="12972" max="12972" width="18.7265625" style="708" customWidth="1"/>
    <col min="12973" max="12973" width="18.26953125" style="708" customWidth="1"/>
    <col min="12974" max="12974" width="16.54296875" style="708" customWidth="1"/>
    <col min="12975" max="12975" width="16.453125" style="708" customWidth="1"/>
    <col min="12976" max="12976" width="17.26953125" style="708" customWidth="1"/>
    <col min="12977" max="12977" width="15.7265625" style="708" customWidth="1"/>
    <col min="12978" max="12978" width="11.453125" style="708"/>
    <col min="12979" max="12979" width="11.54296875" style="708" customWidth="1"/>
    <col min="12980" max="12980" width="18.7265625" style="708" customWidth="1"/>
    <col min="12981" max="12981" width="17.26953125" style="708" customWidth="1"/>
    <col min="12982" max="12982" width="11.453125" style="708"/>
    <col min="12983" max="12983" width="15.26953125" style="708" customWidth="1"/>
    <col min="12984" max="12985" width="11.453125" style="708"/>
    <col min="12986" max="12986" width="14" style="708" bestFit="1" customWidth="1"/>
    <col min="12987" max="12987" width="14.26953125" style="708" customWidth="1"/>
    <col min="12988" max="12989" width="15" style="708" bestFit="1" customWidth="1"/>
    <col min="12990" max="12990" width="14.7265625" style="708" bestFit="1" customWidth="1"/>
    <col min="12991" max="12992" width="11.453125" style="708"/>
    <col min="12993" max="12993" width="17.7265625" style="708" customWidth="1"/>
    <col min="12994" max="12994" width="15.453125" style="708" customWidth="1"/>
    <col min="12995" max="13153" width="11.453125" style="708"/>
    <col min="13154" max="13154" width="3.7265625" style="708" customWidth="1"/>
    <col min="13155" max="13155" width="7.26953125" style="708" customWidth="1"/>
    <col min="13156" max="13156" width="38" style="708" customWidth="1"/>
    <col min="13157" max="13199" width="0" style="708" hidden="1" customWidth="1"/>
    <col min="13200" max="13200" width="18.26953125" style="708" customWidth="1"/>
    <col min="13201" max="13201" width="0" style="708" hidden="1" customWidth="1"/>
    <col min="13202" max="13202" width="20" style="708" customWidth="1"/>
    <col min="13203" max="13203" width="19.81640625" style="708" customWidth="1"/>
    <col min="13204" max="13204" width="19.54296875" style="708" customWidth="1"/>
    <col min="13205" max="13205" width="22.1796875" style="708" customWidth="1"/>
    <col min="13206" max="13206" width="19.81640625" style="708" customWidth="1"/>
    <col min="13207" max="13207" width="17.7265625" style="708" customWidth="1"/>
    <col min="13208" max="13208" width="21" style="708" customWidth="1"/>
    <col min="13209" max="13209" width="18.26953125" style="708" customWidth="1"/>
    <col min="13210" max="13210" width="19.26953125" style="708" customWidth="1"/>
    <col min="13211" max="13225" width="0" style="708" hidden="1" customWidth="1"/>
    <col min="13226" max="13226" width="18.26953125" style="708" customWidth="1"/>
    <col min="13227" max="13227" width="17.26953125" style="708" customWidth="1"/>
    <col min="13228" max="13228" width="18.7265625" style="708" customWidth="1"/>
    <col min="13229" max="13229" width="18.26953125" style="708" customWidth="1"/>
    <col min="13230" max="13230" width="16.54296875" style="708" customWidth="1"/>
    <col min="13231" max="13231" width="16.453125" style="708" customWidth="1"/>
    <col min="13232" max="13232" width="17.26953125" style="708" customWidth="1"/>
    <col min="13233" max="13233" width="15.7265625" style="708" customWidth="1"/>
    <col min="13234" max="13234" width="11.453125" style="708"/>
    <col min="13235" max="13235" width="11.54296875" style="708" customWidth="1"/>
    <col min="13236" max="13236" width="18.7265625" style="708" customWidth="1"/>
    <col min="13237" max="13237" width="17.26953125" style="708" customWidth="1"/>
    <col min="13238" max="13238" width="11.453125" style="708"/>
    <col min="13239" max="13239" width="15.26953125" style="708" customWidth="1"/>
    <col min="13240" max="13241" width="11.453125" style="708"/>
    <col min="13242" max="13242" width="14" style="708" bestFit="1" customWidth="1"/>
    <col min="13243" max="13243" width="14.26953125" style="708" customWidth="1"/>
    <col min="13244" max="13245" width="15" style="708" bestFit="1" customWidth="1"/>
    <col min="13246" max="13246" width="14.7265625" style="708" bestFit="1" customWidth="1"/>
    <col min="13247" max="13248" width="11.453125" style="708"/>
    <col min="13249" max="13249" width="17.7265625" style="708" customWidth="1"/>
    <col min="13250" max="13250" width="15.453125" style="708" customWidth="1"/>
    <col min="13251" max="13409" width="11.453125" style="708"/>
    <col min="13410" max="13410" width="3.7265625" style="708" customWidth="1"/>
    <col min="13411" max="13411" width="7.26953125" style="708" customWidth="1"/>
    <col min="13412" max="13412" width="38" style="708" customWidth="1"/>
    <col min="13413" max="13455" width="0" style="708" hidden="1" customWidth="1"/>
    <col min="13456" max="13456" width="18.26953125" style="708" customWidth="1"/>
    <col min="13457" max="13457" width="0" style="708" hidden="1" customWidth="1"/>
    <col min="13458" max="13458" width="20" style="708" customWidth="1"/>
    <col min="13459" max="13459" width="19.81640625" style="708" customWidth="1"/>
    <col min="13460" max="13460" width="19.54296875" style="708" customWidth="1"/>
    <col min="13461" max="13461" width="22.1796875" style="708" customWidth="1"/>
    <col min="13462" max="13462" width="19.81640625" style="708" customWidth="1"/>
    <col min="13463" max="13463" width="17.7265625" style="708" customWidth="1"/>
    <col min="13464" max="13464" width="21" style="708" customWidth="1"/>
    <col min="13465" max="13465" width="18.26953125" style="708" customWidth="1"/>
    <col min="13466" max="13466" width="19.26953125" style="708" customWidth="1"/>
    <col min="13467" max="13481" width="0" style="708" hidden="1" customWidth="1"/>
    <col min="13482" max="13482" width="18.26953125" style="708" customWidth="1"/>
    <col min="13483" max="13483" width="17.26953125" style="708" customWidth="1"/>
    <col min="13484" max="13484" width="18.7265625" style="708" customWidth="1"/>
    <col min="13485" max="13485" width="18.26953125" style="708" customWidth="1"/>
    <col min="13486" max="13486" width="16.54296875" style="708" customWidth="1"/>
    <col min="13487" max="13487" width="16.453125" style="708" customWidth="1"/>
    <col min="13488" max="13488" width="17.26953125" style="708" customWidth="1"/>
    <col min="13489" max="13489" width="15.7265625" style="708" customWidth="1"/>
    <col min="13490" max="13490" width="11.453125" style="708"/>
    <col min="13491" max="13491" width="11.54296875" style="708" customWidth="1"/>
    <col min="13492" max="13492" width="18.7265625" style="708" customWidth="1"/>
    <col min="13493" max="13493" width="17.26953125" style="708" customWidth="1"/>
    <col min="13494" max="13494" width="11.453125" style="708"/>
    <col min="13495" max="13495" width="15.26953125" style="708" customWidth="1"/>
    <col min="13496" max="13497" width="11.453125" style="708"/>
    <col min="13498" max="13498" width="14" style="708" bestFit="1" customWidth="1"/>
    <col min="13499" max="13499" width="14.26953125" style="708" customWidth="1"/>
    <col min="13500" max="13501" width="15" style="708" bestFit="1" customWidth="1"/>
    <col min="13502" max="13502" width="14.7265625" style="708" bestFit="1" customWidth="1"/>
    <col min="13503" max="13504" width="11.453125" style="708"/>
    <col min="13505" max="13505" width="17.7265625" style="708" customWidth="1"/>
    <col min="13506" max="13506" width="15.453125" style="708" customWidth="1"/>
    <col min="13507" max="13665" width="11.453125" style="708"/>
    <col min="13666" max="13666" width="3.7265625" style="708" customWidth="1"/>
    <col min="13667" max="13667" width="7.26953125" style="708" customWidth="1"/>
    <col min="13668" max="13668" width="38" style="708" customWidth="1"/>
    <col min="13669" max="13711" width="0" style="708" hidden="1" customWidth="1"/>
    <col min="13712" max="13712" width="18.26953125" style="708" customWidth="1"/>
    <col min="13713" max="13713" width="0" style="708" hidden="1" customWidth="1"/>
    <col min="13714" max="13714" width="20" style="708" customWidth="1"/>
    <col min="13715" max="13715" width="19.81640625" style="708" customWidth="1"/>
    <col min="13716" max="13716" width="19.54296875" style="708" customWidth="1"/>
    <col min="13717" max="13717" width="22.1796875" style="708" customWidth="1"/>
    <col min="13718" max="13718" width="19.81640625" style="708" customWidth="1"/>
    <col min="13719" max="13719" width="17.7265625" style="708" customWidth="1"/>
    <col min="13720" max="13720" width="21" style="708" customWidth="1"/>
    <col min="13721" max="13721" width="18.26953125" style="708" customWidth="1"/>
    <col min="13722" max="13722" width="19.26953125" style="708" customWidth="1"/>
    <col min="13723" max="13737" width="0" style="708" hidden="1" customWidth="1"/>
    <col min="13738" max="13738" width="18.26953125" style="708" customWidth="1"/>
    <col min="13739" max="13739" width="17.26953125" style="708" customWidth="1"/>
    <col min="13740" max="13740" width="18.7265625" style="708" customWidth="1"/>
    <col min="13741" max="13741" width="18.26953125" style="708" customWidth="1"/>
    <col min="13742" max="13742" width="16.54296875" style="708" customWidth="1"/>
    <col min="13743" max="13743" width="16.453125" style="708" customWidth="1"/>
    <col min="13744" max="13744" width="17.26953125" style="708" customWidth="1"/>
    <col min="13745" max="13745" width="15.7265625" style="708" customWidth="1"/>
    <col min="13746" max="13746" width="11.453125" style="708"/>
    <col min="13747" max="13747" width="11.54296875" style="708" customWidth="1"/>
    <col min="13748" max="13748" width="18.7265625" style="708" customWidth="1"/>
    <col min="13749" max="13749" width="17.26953125" style="708" customWidth="1"/>
    <col min="13750" max="13750" width="11.453125" style="708"/>
    <col min="13751" max="13751" width="15.26953125" style="708" customWidth="1"/>
    <col min="13752" max="13753" width="11.453125" style="708"/>
    <col min="13754" max="13754" width="14" style="708" bestFit="1" customWidth="1"/>
    <col min="13755" max="13755" width="14.26953125" style="708" customWidth="1"/>
    <col min="13756" max="13757" width="15" style="708" bestFit="1" customWidth="1"/>
    <col min="13758" max="13758" width="14.7265625" style="708" bestFit="1" customWidth="1"/>
    <col min="13759" max="13760" width="11.453125" style="708"/>
    <col min="13761" max="13761" width="17.7265625" style="708" customWidth="1"/>
    <col min="13762" max="13762" width="15.453125" style="708" customWidth="1"/>
    <col min="13763" max="13921" width="11.453125" style="708"/>
    <col min="13922" max="13922" width="3.7265625" style="708" customWidth="1"/>
    <col min="13923" max="13923" width="7.26953125" style="708" customWidth="1"/>
    <col min="13924" max="13924" width="38" style="708" customWidth="1"/>
    <col min="13925" max="13967" width="0" style="708" hidden="1" customWidth="1"/>
    <col min="13968" max="13968" width="18.26953125" style="708" customWidth="1"/>
    <col min="13969" max="13969" width="0" style="708" hidden="1" customWidth="1"/>
    <col min="13970" max="13970" width="20" style="708" customWidth="1"/>
    <col min="13971" max="13971" width="19.81640625" style="708" customWidth="1"/>
    <col min="13972" max="13972" width="19.54296875" style="708" customWidth="1"/>
    <col min="13973" max="13973" width="22.1796875" style="708" customWidth="1"/>
    <col min="13974" max="13974" width="19.81640625" style="708" customWidth="1"/>
    <col min="13975" max="13975" width="17.7265625" style="708" customWidth="1"/>
    <col min="13976" max="13976" width="21" style="708" customWidth="1"/>
    <col min="13977" max="13977" width="18.26953125" style="708" customWidth="1"/>
    <col min="13978" max="13978" width="19.26953125" style="708" customWidth="1"/>
    <col min="13979" max="13993" width="0" style="708" hidden="1" customWidth="1"/>
    <col min="13994" max="13994" width="18.26953125" style="708" customWidth="1"/>
    <col min="13995" max="13995" width="17.26953125" style="708" customWidth="1"/>
    <col min="13996" max="13996" width="18.7265625" style="708" customWidth="1"/>
    <col min="13997" max="13997" width="18.26953125" style="708" customWidth="1"/>
    <col min="13998" max="13998" width="16.54296875" style="708" customWidth="1"/>
    <col min="13999" max="13999" width="16.453125" style="708" customWidth="1"/>
    <col min="14000" max="14000" width="17.26953125" style="708" customWidth="1"/>
    <col min="14001" max="14001" width="15.7265625" style="708" customWidth="1"/>
    <col min="14002" max="14002" width="11.453125" style="708"/>
    <col min="14003" max="14003" width="11.54296875" style="708" customWidth="1"/>
    <col min="14004" max="14004" width="18.7265625" style="708" customWidth="1"/>
    <col min="14005" max="14005" width="17.26953125" style="708" customWidth="1"/>
    <col min="14006" max="14006" width="11.453125" style="708"/>
    <col min="14007" max="14007" width="15.26953125" style="708" customWidth="1"/>
    <col min="14008" max="14009" width="11.453125" style="708"/>
    <col min="14010" max="14010" width="14" style="708" bestFit="1" customWidth="1"/>
    <col min="14011" max="14011" width="14.26953125" style="708" customWidth="1"/>
    <col min="14012" max="14013" width="15" style="708" bestFit="1" customWidth="1"/>
    <col min="14014" max="14014" width="14.7265625" style="708" bestFit="1" customWidth="1"/>
    <col min="14015" max="14016" width="11.453125" style="708"/>
    <col min="14017" max="14017" width="17.7265625" style="708" customWidth="1"/>
    <col min="14018" max="14018" width="15.453125" style="708" customWidth="1"/>
    <col min="14019" max="14177" width="11.453125" style="708"/>
    <col min="14178" max="14178" width="3.7265625" style="708" customWidth="1"/>
    <col min="14179" max="14179" width="7.26953125" style="708" customWidth="1"/>
    <col min="14180" max="14180" width="38" style="708" customWidth="1"/>
    <col min="14181" max="14223" width="0" style="708" hidden="1" customWidth="1"/>
    <col min="14224" max="14224" width="18.26953125" style="708" customWidth="1"/>
    <col min="14225" max="14225" width="0" style="708" hidden="1" customWidth="1"/>
    <col min="14226" max="14226" width="20" style="708" customWidth="1"/>
    <col min="14227" max="14227" width="19.81640625" style="708" customWidth="1"/>
    <col min="14228" max="14228" width="19.54296875" style="708" customWidth="1"/>
    <col min="14229" max="14229" width="22.1796875" style="708" customWidth="1"/>
    <col min="14230" max="14230" width="19.81640625" style="708" customWidth="1"/>
    <col min="14231" max="14231" width="17.7265625" style="708" customWidth="1"/>
    <col min="14232" max="14232" width="21" style="708" customWidth="1"/>
    <col min="14233" max="14233" width="18.26953125" style="708" customWidth="1"/>
    <col min="14234" max="14234" width="19.26953125" style="708" customWidth="1"/>
    <col min="14235" max="14249" width="0" style="708" hidden="1" customWidth="1"/>
    <col min="14250" max="14250" width="18.26953125" style="708" customWidth="1"/>
    <col min="14251" max="14251" width="17.26953125" style="708" customWidth="1"/>
    <col min="14252" max="14252" width="18.7265625" style="708" customWidth="1"/>
    <col min="14253" max="14253" width="18.26953125" style="708" customWidth="1"/>
    <col min="14254" max="14254" width="16.54296875" style="708" customWidth="1"/>
    <col min="14255" max="14255" width="16.453125" style="708" customWidth="1"/>
    <col min="14256" max="14256" width="17.26953125" style="708" customWidth="1"/>
    <col min="14257" max="14257" width="15.7265625" style="708" customWidth="1"/>
    <col min="14258" max="14258" width="11.453125" style="708"/>
    <col min="14259" max="14259" width="11.54296875" style="708" customWidth="1"/>
    <col min="14260" max="14260" width="18.7265625" style="708" customWidth="1"/>
    <col min="14261" max="14261" width="17.26953125" style="708" customWidth="1"/>
    <col min="14262" max="14262" width="11.453125" style="708"/>
    <col min="14263" max="14263" width="15.26953125" style="708" customWidth="1"/>
    <col min="14264" max="14265" width="11.453125" style="708"/>
    <col min="14266" max="14266" width="14" style="708" bestFit="1" customWidth="1"/>
    <col min="14267" max="14267" width="14.26953125" style="708" customWidth="1"/>
    <col min="14268" max="14269" width="15" style="708" bestFit="1" customWidth="1"/>
    <col min="14270" max="14270" width="14.7265625" style="708" bestFit="1" customWidth="1"/>
    <col min="14271" max="14272" width="11.453125" style="708"/>
    <col min="14273" max="14273" width="17.7265625" style="708" customWidth="1"/>
    <col min="14274" max="14274" width="15.453125" style="708" customWidth="1"/>
    <col min="14275" max="14433" width="11.453125" style="708"/>
    <col min="14434" max="14434" width="3.7265625" style="708" customWidth="1"/>
    <col min="14435" max="14435" width="7.26953125" style="708" customWidth="1"/>
    <col min="14436" max="14436" width="38" style="708" customWidth="1"/>
    <col min="14437" max="14479" width="0" style="708" hidden="1" customWidth="1"/>
    <col min="14480" max="14480" width="18.26953125" style="708" customWidth="1"/>
    <col min="14481" max="14481" width="0" style="708" hidden="1" customWidth="1"/>
    <col min="14482" max="14482" width="20" style="708" customWidth="1"/>
    <col min="14483" max="14483" width="19.81640625" style="708" customWidth="1"/>
    <col min="14484" max="14484" width="19.54296875" style="708" customWidth="1"/>
    <col min="14485" max="14485" width="22.1796875" style="708" customWidth="1"/>
    <col min="14486" max="14486" width="19.81640625" style="708" customWidth="1"/>
    <col min="14487" max="14487" width="17.7265625" style="708" customWidth="1"/>
    <col min="14488" max="14488" width="21" style="708" customWidth="1"/>
    <col min="14489" max="14489" width="18.26953125" style="708" customWidth="1"/>
    <col min="14490" max="14490" width="19.26953125" style="708" customWidth="1"/>
    <col min="14491" max="14505" width="0" style="708" hidden="1" customWidth="1"/>
    <col min="14506" max="14506" width="18.26953125" style="708" customWidth="1"/>
    <col min="14507" max="14507" width="17.26953125" style="708" customWidth="1"/>
    <col min="14508" max="14508" width="18.7265625" style="708" customWidth="1"/>
    <col min="14509" max="14509" width="18.26953125" style="708" customWidth="1"/>
    <col min="14510" max="14510" width="16.54296875" style="708" customWidth="1"/>
    <col min="14511" max="14511" width="16.453125" style="708" customWidth="1"/>
    <col min="14512" max="14512" width="17.26953125" style="708" customWidth="1"/>
    <col min="14513" max="14513" width="15.7265625" style="708" customWidth="1"/>
    <col min="14514" max="14514" width="11.453125" style="708"/>
    <col min="14515" max="14515" width="11.54296875" style="708" customWidth="1"/>
    <col min="14516" max="14516" width="18.7265625" style="708" customWidth="1"/>
    <col min="14517" max="14517" width="17.26953125" style="708" customWidth="1"/>
    <col min="14518" max="14518" width="11.453125" style="708"/>
    <col min="14519" max="14519" width="15.26953125" style="708" customWidth="1"/>
    <col min="14520" max="14521" width="11.453125" style="708"/>
    <col min="14522" max="14522" width="14" style="708" bestFit="1" customWidth="1"/>
    <col min="14523" max="14523" width="14.26953125" style="708" customWidth="1"/>
    <col min="14524" max="14525" width="15" style="708" bestFit="1" customWidth="1"/>
    <col min="14526" max="14526" width="14.7265625" style="708" bestFit="1" customWidth="1"/>
    <col min="14527" max="14528" width="11.453125" style="708"/>
    <col min="14529" max="14529" width="17.7265625" style="708" customWidth="1"/>
    <col min="14530" max="14530" width="15.453125" style="708" customWidth="1"/>
    <col min="14531" max="14689" width="11.453125" style="708"/>
    <col min="14690" max="14690" width="3.7265625" style="708" customWidth="1"/>
    <col min="14691" max="14691" width="7.26953125" style="708" customWidth="1"/>
    <col min="14692" max="14692" width="38" style="708" customWidth="1"/>
    <col min="14693" max="14735" width="0" style="708" hidden="1" customWidth="1"/>
    <col min="14736" max="14736" width="18.26953125" style="708" customWidth="1"/>
    <col min="14737" max="14737" width="0" style="708" hidden="1" customWidth="1"/>
    <col min="14738" max="14738" width="20" style="708" customWidth="1"/>
    <col min="14739" max="14739" width="19.81640625" style="708" customWidth="1"/>
    <col min="14740" max="14740" width="19.54296875" style="708" customWidth="1"/>
    <col min="14741" max="14741" width="22.1796875" style="708" customWidth="1"/>
    <col min="14742" max="14742" width="19.81640625" style="708" customWidth="1"/>
    <col min="14743" max="14743" width="17.7265625" style="708" customWidth="1"/>
    <col min="14744" max="14744" width="21" style="708" customWidth="1"/>
    <col min="14745" max="14745" width="18.26953125" style="708" customWidth="1"/>
    <col min="14746" max="14746" width="19.26953125" style="708" customWidth="1"/>
    <col min="14747" max="14761" width="0" style="708" hidden="1" customWidth="1"/>
    <col min="14762" max="14762" width="18.26953125" style="708" customWidth="1"/>
    <col min="14763" max="14763" width="17.26953125" style="708" customWidth="1"/>
    <col min="14764" max="14764" width="18.7265625" style="708" customWidth="1"/>
    <col min="14765" max="14765" width="18.26953125" style="708" customWidth="1"/>
    <col min="14766" max="14766" width="16.54296875" style="708" customWidth="1"/>
    <col min="14767" max="14767" width="16.453125" style="708" customWidth="1"/>
    <col min="14768" max="14768" width="17.26953125" style="708" customWidth="1"/>
    <col min="14769" max="14769" width="15.7265625" style="708" customWidth="1"/>
    <col min="14770" max="14770" width="11.453125" style="708"/>
    <col min="14771" max="14771" width="11.54296875" style="708" customWidth="1"/>
    <col min="14772" max="14772" width="18.7265625" style="708" customWidth="1"/>
    <col min="14773" max="14773" width="17.26953125" style="708" customWidth="1"/>
    <col min="14774" max="14774" width="11.453125" style="708"/>
    <col min="14775" max="14775" width="15.26953125" style="708" customWidth="1"/>
    <col min="14776" max="14777" width="11.453125" style="708"/>
    <col min="14778" max="14778" width="14" style="708" bestFit="1" customWidth="1"/>
    <col min="14779" max="14779" width="14.26953125" style="708" customWidth="1"/>
    <col min="14780" max="14781" width="15" style="708" bestFit="1" customWidth="1"/>
    <col min="14782" max="14782" width="14.7265625" style="708" bestFit="1" customWidth="1"/>
    <col min="14783" max="14784" width="11.453125" style="708"/>
    <col min="14785" max="14785" width="17.7265625" style="708" customWidth="1"/>
    <col min="14786" max="14786" width="15.453125" style="708" customWidth="1"/>
    <col min="14787" max="14945" width="11.453125" style="708"/>
    <col min="14946" max="14946" width="3.7265625" style="708" customWidth="1"/>
    <col min="14947" max="14947" width="7.26953125" style="708" customWidth="1"/>
    <col min="14948" max="14948" width="38" style="708" customWidth="1"/>
    <col min="14949" max="14991" width="0" style="708" hidden="1" customWidth="1"/>
    <col min="14992" max="14992" width="18.26953125" style="708" customWidth="1"/>
    <col min="14993" max="14993" width="0" style="708" hidden="1" customWidth="1"/>
    <col min="14994" max="14994" width="20" style="708" customWidth="1"/>
    <col min="14995" max="14995" width="19.81640625" style="708" customWidth="1"/>
    <col min="14996" max="14996" width="19.54296875" style="708" customWidth="1"/>
    <col min="14997" max="14997" width="22.1796875" style="708" customWidth="1"/>
    <col min="14998" max="14998" width="19.81640625" style="708" customWidth="1"/>
    <col min="14999" max="14999" width="17.7265625" style="708" customWidth="1"/>
    <col min="15000" max="15000" width="21" style="708" customWidth="1"/>
    <col min="15001" max="15001" width="18.26953125" style="708" customWidth="1"/>
    <col min="15002" max="15002" width="19.26953125" style="708" customWidth="1"/>
    <col min="15003" max="15017" width="0" style="708" hidden="1" customWidth="1"/>
    <col min="15018" max="15018" width="18.26953125" style="708" customWidth="1"/>
    <col min="15019" max="15019" width="17.26953125" style="708" customWidth="1"/>
    <col min="15020" max="15020" width="18.7265625" style="708" customWidth="1"/>
    <col min="15021" max="15021" width="18.26953125" style="708" customWidth="1"/>
    <col min="15022" max="15022" width="16.54296875" style="708" customWidth="1"/>
    <col min="15023" max="15023" width="16.453125" style="708" customWidth="1"/>
    <col min="15024" max="15024" width="17.26953125" style="708" customWidth="1"/>
    <col min="15025" max="15025" width="15.7265625" style="708" customWidth="1"/>
    <col min="15026" max="15026" width="11.453125" style="708"/>
    <col min="15027" max="15027" width="11.54296875" style="708" customWidth="1"/>
    <col min="15028" max="15028" width="18.7265625" style="708" customWidth="1"/>
    <col min="15029" max="15029" width="17.26953125" style="708" customWidth="1"/>
    <col min="15030" max="15030" width="11.453125" style="708"/>
    <col min="15031" max="15031" width="15.26953125" style="708" customWidth="1"/>
    <col min="15032" max="15033" width="11.453125" style="708"/>
    <col min="15034" max="15034" width="14" style="708" bestFit="1" customWidth="1"/>
    <col min="15035" max="15035" width="14.26953125" style="708" customWidth="1"/>
    <col min="15036" max="15037" width="15" style="708" bestFit="1" customWidth="1"/>
    <col min="15038" max="15038" width="14.7265625" style="708" bestFit="1" customWidth="1"/>
    <col min="15039" max="15040" width="11.453125" style="708"/>
    <col min="15041" max="15041" width="17.7265625" style="708" customWidth="1"/>
    <col min="15042" max="15042" width="15.453125" style="708" customWidth="1"/>
    <col min="15043" max="15201" width="11.453125" style="708"/>
    <col min="15202" max="15202" width="3.7265625" style="708" customWidth="1"/>
    <col min="15203" max="15203" width="7.26953125" style="708" customWidth="1"/>
    <col min="15204" max="15204" width="38" style="708" customWidth="1"/>
    <col min="15205" max="15247" width="0" style="708" hidden="1" customWidth="1"/>
    <col min="15248" max="15248" width="18.26953125" style="708" customWidth="1"/>
    <col min="15249" max="15249" width="0" style="708" hidden="1" customWidth="1"/>
    <col min="15250" max="15250" width="20" style="708" customWidth="1"/>
    <col min="15251" max="15251" width="19.81640625" style="708" customWidth="1"/>
    <col min="15252" max="15252" width="19.54296875" style="708" customWidth="1"/>
    <col min="15253" max="15253" width="22.1796875" style="708" customWidth="1"/>
    <col min="15254" max="15254" width="19.81640625" style="708" customWidth="1"/>
    <col min="15255" max="15255" width="17.7265625" style="708" customWidth="1"/>
    <col min="15256" max="15256" width="21" style="708" customWidth="1"/>
    <col min="15257" max="15257" width="18.26953125" style="708" customWidth="1"/>
    <col min="15258" max="15258" width="19.26953125" style="708" customWidth="1"/>
    <col min="15259" max="15273" width="0" style="708" hidden="1" customWidth="1"/>
    <col min="15274" max="15274" width="18.26953125" style="708" customWidth="1"/>
    <col min="15275" max="15275" width="17.26953125" style="708" customWidth="1"/>
    <col min="15276" max="15276" width="18.7265625" style="708" customWidth="1"/>
    <col min="15277" max="15277" width="18.26953125" style="708" customWidth="1"/>
    <col min="15278" max="15278" width="16.54296875" style="708" customWidth="1"/>
    <col min="15279" max="15279" width="16.453125" style="708" customWidth="1"/>
    <col min="15280" max="15280" width="17.26953125" style="708" customWidth="1"/>
    <col min="15281" max="15281" width="15.7265625" style="708" customWidth="1"/>
    <col min="15282" max="15282" width="11.453125" style="708"/>
    <col min="15283" max="15283" width="11.54296875" style="708" customWidth="1"/>
    <col min="15284" max="15284" width="18.7265625" style="708" customWidth="1"/>
    <col min="15285" max="15285" width="17.26953125" style="708" customWidth="1"/>
    <col min="15286" max="15286" width="11.453125" style="708"/>
    <col min="15287" max="15287" width="15.26953125" style="708" customWidth="1"/>
    <col min="15288" max="15289" width="11.453125" style="708"/>
    <col min="15290" max="15290" width="14" style="708" bestFit="1" customWidth="1"/>
    <col min="15291" max="15291" width="14.26953125" style="708" customWidth="1"/>
    <col min="15292" max="15293" width="15" style="708" bestFit="1" customWidth="1"/>
    <col min="15294" max="15294" width="14.7265625" style="708" bestFit="1" customWidth="1"/>
    <col min="15295" max="15296" width="11.453125" style="708"/>
    <col min="15297" max="15297" width="17.7265625" style="708" customWidth="1"/>
    <col min="15298" max="15298" width="15.453125" style="708" customWidth="1"/>
    <col min="15299" max="15457" width="11.453125" style="708"/>
    <col min="15458" max="15458" width="3.7265625" style="708" customWidth="1"/>
    <col min="15459" max="15459" width="7.26953125" style="708" customWidth="1"/>
    <col min="15460" max="15460" width="38" style="708" customWidth="1"/>
    <col min="15461" max="15503" width="0" style="708" hidden="1" customWidth="1"/>
    <col min="15504" max="15504" width="18.26953125" style="708" customWidth="1"/>
    <col min="15505" max="15505" width="0" style="708" hidden="1" customWidth="1"/>
    <col min="15506" max="15506" width="20" style="708" customWidth="1"/>
    <col min="15507" max="15507" width="19.81640625" style="708" customWidth="1"/>
    <col min="15508" max="15508" width="19.54296875" style="708" customWidth="1"/>
    <col min="15509" max="15509" width="22.1796875" style="708" customWidth="1"/>
    <col min="15510" max="15510" width="19.81640625" style="708" customWidth="1"/>
    <col min="15511" max="15511" width="17.7265625" style="708" customWidth="1"/>
    <col min="15512" max="15512" width="21" style="708" customWidth="1"/>
    <col min="15513" max="15513" width="18.26953125" style="708" customWidth="1"/>
    <col min="15514" max="15514" width="19.26953125" style="708" customWidth="1"/>
    <col min="15515" max="15529" width="0" style="708" hidden="1" customWidth="1"/>
    <col min="15530" max="15530" width="18.26953125" style="708" customWidth="1"/>
    <col min="15531" max="15531" width="17.26953125" style="708" customWidth="1"/>
    <col min="15532" max="15532" width="18.7265625" style="708" customWidth="1"/>
    <col min="15533" max="15533" width="18.26953125" style="708" customWidth="1"/>
    <col min="15534" max="15534" width="16.54296875" style="708" customWidth="1"/>
    <col min="15535" max="15535" width="16.453125" style="708" customWidth="1"/>
    <col min="15536" max="15536" width="17.26953125" style="708" customWidth="1"/>
    <col min="15537" max="15537" width="15.7265625" style="708" customWidth="1"/>
    <col min="15538" max="15538" width="11.453125" style="708"/>
    <col min="15539" max="15539" width="11.54296875" style="708" customWidth="1"/>
    <col min="15540" max="15540" width="18.7265625" style="708" customWidth="1"/>
    <col min="15541" max="15541" width="17.26953125" style="708" customWidth="1"/>
    <col min="15542" max="15542" width="11.453125" style="708"/>
    <col min="15543" max="15543" width="15.26953125" style="708" customWidth="1"/>
    <col min="15544" max="15545" width="11.453125" style="708"/>
    <col min="15546" max="15546" width="14" style="708" bestFit="1" customWidth="1"/>
    <col min="15547" max="15547" width="14.26953125" style="708" customWidth="1"/>
    <col min="15548" max="15549" width="15" style="708" bestFit="1" customWidth="1"/>
    <col min="15550" max="15550" width="14.7265625" style="708" bestFit="1" customWidth="1"/>
    <col min="15551" max="15552" width="11.453125" style="708"/>
    <col min="15553" max="15553" width="17.7265625" style="708" customWidth="1"/>
    <col min="15554" max="15554" width="15.453125" style="708" customWidth="1"/>
    <col min="15555" max="15713" width="11.453125" style="708"/>
    <col min="15714" max="15714" width="3.7265625" style="708" customWidth="1"/>
    <col min="15715" max="15715" width="7.26953125" style="708" customWidth="1"/>
    <col min="15716" max="15716" width="38" style="708" customWidth="1"/>
    <col min="15717" max="15759" width="0" style="708" hidden="1" customWidth="1"/>
    <col min="15760" max="15760" width="18.26953125" style="708" customWidth="1"/>
    <col min="15761" max="15761" width="0" style="708" hidden="1" customWidth="1"/>
    <col min="15762" max="15762" width="20" style="708" customWidth="1"/>
    <col min="15763" max="15763" width="19.81640625" style="708" customWidth="1"/>
    <col min="15764" max="15764" width="19.54296875" style="708" customWidth="1"/>
    <col min="15765" max="15765" width="22.1796875" style="708" customWidth="1"/>
    <col min="15766" max="15766" width="19.81640625" style="708" customWidth="1"/>
    <col min="15767" max="15767" width="17.7265625" style="708" customWidth="1"/>
    <col min="15768" max="15768" width="21" style="708" customWidth="1"/>
    <col min="15769" max="15769" width="18.26953125" style="708" customWidth="1"/>
    <col min="15770" max="15770" width="19.26953125" style="708" customWidth="1"/>
    <col min="15771" max="15785" width="0" style="708" hidden="1" customWidth="1"/>
    <col min="15786" max="15786" width="18.26953125" style="708" customWidth="1"/>
    <col min="15787" max="15787" width="17.26953125" style="708" customWidth="1"/>
    <col min="15788" max="15788" width="18.7265625" style="708" customWidth="1"/>
    <col min="15789" max="15789" width="18.26953125" style="708" customWidth="1"/>
    <col min="15790" max="15790" width="16.54296875" style="708" customWidth="1"/>
    <col min="15791" max="15791" width="16.453125" style="708" customWidth="1"/>
    <col min="15792" max="15792" width="17.26953125" style="708" customWidth="1"/>
    <col min="15793" max="15793" width="15.7265625" style="708" customWidth="1"/>
    <col min="15794" max="15794" width="11.453125" style="708"/>
    <col min="15795" max="15795" width="11.54296875" style="708" customWidth="1"/>
    <col min="15796" max="15796" width="18.7265625" style="708" customWidth="1"/>
    <col min="15797" max="15797" width="17.26953125" style="708" customWidth="1"/>
    <col min="15798" max="15798" width="11.453125" style="708"/>
    <col min="15799" max="15799" width="15.26953125" style="708" customWidth="1"/>
    <col min="15800" max="15801" width="11.453125" style="708"/>
    <col min="15802" max="15802" width="14" style="708" bestFit="1" customWidth="1"/>
    <col min="15803" max="15803" width="14.26953125" style="708" customWidth="1"/>
    <col min="15804" max="15805" width="15" style="708" bestFit="1" customWidth="1"/>
    <col min="15806" max="15806" width="14.7265625" style="708" bestFit="1" customWidth="1"/>
    <col min="15807" max="15808" width="11.453125" style="708"/>
    <col min="15809" max="15809" width="17.7265625" style="708" customWidth="1"/>
    <col min="15810" max="15810" width="15.453125" style="708" customWidth="1"/>
    <col min="15811" max="15969" width="11.453125" style="708"/>
    <col min="15970" max="15970" width="3.7265625" style="708" customWidth="1"/>
    <col min="15971" max="15971" width="7.26953125" style="708" customWidth="1"/>
    <col min="15972" max="15972" width="38" style="708" customWidth="1"/>
    <col min="15973" max="16015" width="0" style="708" hidden="1" customWidth="1"/>
    <col min="16016" max="16016" width="18.26953125" style="708" customWidth="1"/>
    <col min="16017" max="16017" width="0" style="708" hidden="1" customWidth="1"/>
    <col min="16018" max="16018" width="20" style="708" customWidth="1"/>
    <col min="16019" max="16019" width="19.81640625" style="708" customWidth="1"/>
    <col min="16020" max="16020" width="19.54296875" style="708" customWidth="1"/>
    <col min="16021" max="16021" width="22.1796875" style="708" customWidth="1"/>
    <col min="16022" max="16022" width="19.81640625" style="708" customWidth="1"/>
    <col min="16023" max="16023" width="17.7265625" style="708" customWidth="1"/>
    <col min="16024" max="16024" width="21" style="708" customWidth="1"/>
    <col min="16025" max="16025" width="18.26953125" style="708" customWidth="1"/>
    <col min="16026" max="16026" width="19.26953125" style="708" customWidth="1"/>
    <col min="16027" max="16041" width="0" style="708" hidden="1" customWidth="1"/>
    <col min="16042" max="16042" width="18.26953125" style="708" customWidth="1"/>
    <col min="16043" max="16043" width="17.26953125" style="708" customWidth="1"/>
    <col min="16044" max="16044" width="18.7265625" style="708" customWidth="1"/>
    <col min="16045" max="16045" width="18.26953125" style="708" customWidth="1"/>
    <col min="16046" max="16046" width="16.54296875" style="708" customWidth="1"/>
    <col min="16047" max="16047" width="16.453125" style="708" customWidth="1"/>
    <col min="16048" max="16048" width="17.26953125" style="708" customWidth="1"/>
    <col min="16049" max="16049" width="15.7265625" style="708" customWidth="1"/>
    <col min="16050" max="16050" width="11.453125" style="708"/>
    <col min="16051" max="16051" width="11.54296875" style="708" customWidth="1"/>
    <col min="16052" max="16052" width="18.7265625" style="708" customWidth="1"/>
    <col min="16053" max="16053" width="17.26953125" style="708" customWidth="1"/>
    <col min="16054" max="16054" width="11.453125" style="708"/>
    <col min="16055" max="16055" width="15.26953125" style="708" customWidth="1"/>
    <col min="16056" max="16057" width="11.453125" style="708"/>
    <col min="16058" max="16058" width="14" style="708" bestFit="1" customWidth="1"/>
    <col min="16059" max="16059" width="14.26953125" style="708" customWidth="1"/>
    <col min="16060" max="16061" width="15" style="708" bestFit="1" customWidth="1"/>
    <col min="16062" max="16062" width="14.7265625" style="708" bestFit="1" customWidth="1"/>
    <col min="16063" max="16064" width="11.453125" style="708"/>
    <col min="16065" max="16065" width="17.7265625" style="708" customWidth="1"/>
    <col min="16066" max="16066" width="15.453125" style="708" customWidth="1"/>
    <col min="16067" max="16384" width="11.453125" style="708"/>
  </cols>
  <sheetData>
    <row r="1" spans="1:10" s="709" customFormat="1" ht="13" customHeight="1" x14ac:dyDescent="0.25">
      <c r="A1" s="1811" t="s">
        <v>434</v>
      </c>
      <c r="B1" s="1811"/>
      <c r="C1" s="1811"/>
      <c r="D1" s="1811"/>
      <c r="E1" s="1811"/>
      <c r="F1" s="1811"/>
      <c r="G1" s="1811"/>
      <c r="H1" s="1811"/>
      <c r="I1" s="1811"/>
      <c r="J1" s="1811"/>
    </row>
    <row r="2" spans="1:10" s="530" customFormat="1" ht="13" customHeight="1" x14ac:dyDescent="0.25">
      <c r="A2" s="1812" t="s">
        <v>0</v>
      </c>
      <c r="B2" s="1812"/>
      <c r="C2" s="1812"/>
      <c r="D2" s="1812"/>
      <c r="E2" s="1812"/>
      <c r="F2" s="1812"/>
      <c r="G2" s="1812"/>
      <c r="H2" s="1812"/>
      <c r="I2" s="1812"/>
      <c r="J2" s="1812"/>
    </row>
    <row r="3" spans="1:10" s="530" customFormat="1" ht="12.65" customHeight="1" x14ac:dyDescent="0.25">
      <c r="A3" s="1812" t="s">
        <v>419</v>
      </c>
      <c r="B3" s="1812"/>
      <c r="C3" s="1812"/>
      <c r="D3" s="1812"/>
      <c r="E3" s="1812"/>
      <c r="F3" s="1812"/>
      <c r="G3" s="1812"/>
      <c r="H3" s="1812"/>
      <c r="I3" s="1812"/>
      <c r="J3" s="1812"/>
    </row>
    <row r="4" spans="1:10" s="530" customFormat="1" ht="13" customHeight="1" x14ac:dyDescent="0.25">
      <c r="A4" s="1812" t="s">
        <v>1546</v>
      </c>
      <c r="B4" s="1812"/>
      <c r="C4" s="1812"/>
      <c r="D4" s="1812"/>
      <c r="E4" s="1812"/>
      <c r="F4" s="1812"/>
      <c r="G4" s="1812"/>
      <c r="H4" s="1812"/>
      <c r="I4" s="1812"/>
      <c r="J4" s="1812"/>
    </row>
    <row r="5" spans="1:10" s="530" customFormat="1" ht="12.65" customHeight="1" thickBot="1" x14ac:dyDescent="0.3">
      <c r="A5" s="1812" t="s">
        <v>1</v>
      </c>
      <c r="B5" s="1812"/>
      <c r="C5" s="1812"/>
      <c r="D5" s="1812"/>
      <c r="E5" s="1812"/>
      <c r="F5" s="1812"/>
      <c r="G5" s="1812"/>
      <c r="H5" s="1812"/>
      <c r="I5" s="1812"/>
      <c r="J5" s="1812"/>
    </row>
    <row r="6" spans="1:10" s="530" customFormat="1" ht="12.65" customHeight="1" x14ac:dyDescent="0.25">
      <c r="A6" s="1813" t="s">
        <v>1559</v>
      </c>
      <c r="B6" s="1814"/>
      <c r="C6" s="1814"/>
      <c r="D6" s="1814"/>
      <c r="E6" s="1814"/>
      <c r="F6" s="1814"/>
      <c r="G6" s="1814"/>
      <c r="H6" s="1814"/>
      <c r="I6" s="1814"/>
      <c r="J6" s="1815"/>
    </row>
    <row r="7" spans="1:10" s="530" customFormat="1" ht="13.5" customHeight="1" thickBot="1" x14ac:dyDescent="0.3">
      <c r="A7" s="1808" t="s">
        <v>1560</v>
      </c>
      <c r="B7" s="1809"/>
      <c r="C7" s="1809"/>
      <c r="D7" s="1809"/>
      <c r="E7" s="1809"/>
      <c r="F7" s="1809"/>
      <c r="G7" s="1809"/>
      <c r="H7" s="1809"/>
      <c r="I7" s="1809"/>
      <c r="J7" s="1810"/>
    </row>
    <row r="8" spans="1:10" x14ac:dyDescent="0.25">
      <c r="H8" s="805"/>
      <c r="I8" s="805"/>
    </row>
    <row r="9" spans="1:10" ht="38.25" customHeight="1" x14ac:dyDescent="0.25">
      <c r="A9" s="1519" t="s">
        <v>62</v>
      </c>
      <c r="B9" s="1535" t="s">
        <v>778</v>
      </c>
      <c r="C9" s="1632"/>
      <c r="D9" s="1633"/>
      <c r="E9" s="1535" t="s">
        <v>1558</v>
      </c>
      <c r="F9" s="1632"/>
      <c r="G9" s="1633"/>
      <c r="H9" s="1535" t="s">
        <v>779</v>
      </c>
      <c r="I9" s="1634"/>
      <c r="J9" s="1635"/>
    </row>
    <row r="10" spans="1:10" ht="12" customHeight="1" x14ac:dyDescent="0.25">
      <c r="A10" s="1271"/>
      <c r="B10" s="1636"/>
      <c r="C10" s="1637"/>
      <c r="D10" s="1636"/>
      <c r="E10" s="1637"/>
      <c r="F10" s="1637"/>
      <c r="G10" s="1638"/>
      <c r="H10" s="1637"/>
      <c r="I10" s="1637"/>
      <c r="J10" s="1638"/>
    </row>
    <row r="11" spans="1:10" ht="16.5" customHeight="1" x14ac:dyDescent="0.25">
      <c r="A11" s="1519" t="s">
        <v>211</v>
      </c>
      <c r="B11" s="1519" t="s">
        <v>780</v>
      </c>
      <c r="C11" s="1519" t="s">
        <v>781</v>
      </c>
      <c r="D11" s="1519" t="s">
        <v>6</v>
      </c>
      <c r="E11" s="1519" t="s">
        <v>780</v>
      </c>
      <c r="F11" s="1519" t="s">
        <v>781</v>
      </c>
      <c r="G11" s="1519" t="s">
        <v>6</v>
      </c>
      <c r="H11" s="1519" t="s">
        <v>780</v>
      </c>
      <c r="I11" s="1519" t="s">
        <v>781</v>
      </c>
      <c r="J11" s="1519" t="s">
        <v>6</v>
      </c>
    </row>
    <row r="12" spans="1:10" ht="12.75" customHeight="1" x14ac:dyDescent="0.25">
      <c r="A12" s="1536" t="s">
        <v>212</v>
      </c>
      <c r="B12" s="1639">
        <v>10841420818.444706</v>
      </c>
      <c r="C12" s="1639">
        <v>18283447936.710567</v>
      </c>
      <c r="D12" s="1639">
        <v>29124868755.155273</v>
      </c>
      <c r="E12" s="1639">
        <v>5406679000</v>
      </c>
      <c r="F12" s="1639">
        <v>4978732000</v>
      </c>
      <c r="G12" s="1639">
        <v>10385411000</v>
      </c>
      <c r="H12" s="1650">
        <v>5434741818.444706</v>
      </c>
      <c r="I12" s="1650">
        <v>13304715936.710567</v>
      </c>
      <c r="J12" s="1650">
        <v>18739457755.155273</v>
      </c>
    </row>
    <row r="13" spans="1:10" ht="12.75" customHeight="1" x14ac:dyDescent="0.25">
      <c r="A13" s="1536" t="s">
        <v>213</v>
      </c>
      <c r="B13" s="1639">
        <v>19242404210.102036</v>
      </c>
      <c r="C13" s="1639">
        <v>27639474090.756199</v>
      </c>
      <c r="D13" s="1639">
        <v>46881878300.858231</v>
      </c>
      <c r="E13" s="1639">
        <v>8938452000</v>
      </c>
      <c r="F13" s="1639">
        <v>4704945000</v>
      </c>
      <c r="G13" s="1639">
        <v>13643397000</v>
      </c>
      <c r="H13" s="1650">
        <v>10303952210.102036</v>
      </c>
      <c r="I13" s="1650">
        <v>22934529090.756199</v>
      </c>
      <c r="J13" s="1650">
        <v>33238481300.858234</v>
      </c>
    </row>
    <row r="14" spans="1:10" ht="12.75" customHeight="1" x14ac:dyDescent="0.25">
      <c r="A14" s="1536" t="s">
        <v>214</v>
      </c>
      <c r="B14" s="1639">
        <v>465248869.46628278</v>
      </c>
      <c r="C14" s="1639">
        <v>504958825.49779969</v>
      </c>
      <c r="D14" s="1639">
        <v>970207694.96408248</v>
      </c>
      <c r="E14" s="1639">
        <v>25317000</v>
      </c>
      <c r="F14" s="1639">
        <v>27200000</v>
      </c>
      <c r="G14" s="1639">
        <v>52517000</v>
      </c>
      <c r="H14" s="1650">
        <v>439931869.46628278</v>
      </c>
      <c r="I14" s="1650">
        <v>477758825.49779969</v>
      </c>
      <c r="J14" s="1650">
        <v>917690694.96408248</v>
      </c>
    </row>
    <row r="15" spans="1:10" ht="12.75" customHeight="1" x14ac:dyDescent="0.25">
      <c r="A15" s="1536" t="s">
        <v>215</v>
      </c>
      <c r="B15" s="1639">
        <v>960531923.71859741</v>
      </c>
      <c r="C15" s="1639">
        <v>1571626264.4707758</v>
      </c>
      <c r="D15" s="1639">
        <v>2532158188.189373</v>
      </c>
      <c r="E15" s="1639">
        <v>486637000</v>
      </c>
      <c r="F15" s="1639">
        <v>534380000</v>
      </c>
      <c r="G15" s="1639">
        <v>1021017000</v>
      </c>
      <c r="H15" s="1650">
        <v>473894923.71859741</v>
      </c>
      <c r="I15" s="1650">
        <v>1037246264.4707758</v>
      </c>
      <c r="J15" s="1650">
        <v>1511141188.1893733</v>
      </c>
    </row>
    <row r="16" spans="1:10" ht="12.75" customHeight="1" x14ac:dyDescent="0.25">
      <c r="A16" s="1536" t="s">
        <v>217</v>
      </c>
      <c r="B16" s="1639">
        <v>226187953.83635306</v>
      </c>
      <c r="C16" s="1639">
        <v>514662174.58943444</v>
      </c>
      <c r="D16" s="1639">
        <v>740850128.42578745</v>
      </c>
      <c r="E16" s="1639">
        <v>80376000</v>
      </c>
      <c r="F16" s="1639">
        <v>66647000</v>
      </c>
      <c r="G16" s="1639">
        <v>147023000</v>
      </c>
      <c r="H16" s="1650">
        <v>145811953.83635306</v>
      </c>
      <c r="I16" s="1650">
        <v>448015174.58943444</v>
      </c>
      <c r="J16" s="1650">
        <v>593827128.42578745</v>
      </c>
    </row>
    <row r="17" spans="1:10" ht="12.65" customHeight="1" x14ac:dyDescent="0.25">
      <c r="A17" s="1536" t="s">
        <v>218</v>
      </c>
      <c r="B17" s="1639">
        <v>2221688304.6643734</v>
      </c>
      <c r="C17" s="1639">
        <v>3093034545.9039059</v>
      </c>
      <c r="D17" s="1639">
        <v>5314722850.5682793</v>
      </c>
      <c r="E17" s="1639">
        <v>702831000</v>
      </c>
      <c r="F17" s="1639">
        <v>816698000</v>
      </c>
      <c r="G17" s="1639">
        <v>1519529000</v>
      </c>
      <c r="H17" s="1650">
        <v>1518857304.6643734</v>
      </c>
      <c r="I17" s="1650">
        <v>2276336545.9039059</v>
      </c>
      <c r="J17" s="1650">
        <v>3795193850.5682793</v>
      </c>
    </row>
    <row r="18" spans="1:10" ht="12" customHeight="1" x14ac:dyDescent="0.25">
      <c r="A18" s="1536" t="s">
        <v>219</v>
      </c>
      <c r="B18" s="1639">
        <v>3165636180.2200804</v>
      </c>
      <c r="C18" s="1639">
        <v>6649832214.1829576</v>
      </c>
      <c r="D18" s="1639">
        <v>9815468394.403038</v>
      </c>
      <c r="E18" s="1639">
        <v>2652208000</v>
      </c>
      <c r="F18" s="1639">
        <v>1502966000</v>
      </c>
      <c r="G18" s="1639">
        <v>4155174000</v>
      </c>
      <c r="H18" s="1650">
        <v>513428180.22008038</v>
      </c>
      <c r="I18" s="1650">
        <v>5146866214.1829576</v>
      </c>
      <c r="J18" s="1650">
        <v>5660294394.403038</v>
      </c>
    </row>
    <row r="19" spans="1:10" ht="12.75" customHeight="1" x14ac:dyDescent="0.25">
      <c r="A19" s="1536" t="s">
        <v>220</v>
      </c>
      <c r="B19" s="1639">
        <v>1678244028.7284076</v>
      </c>
      <c r="C19" s="1639">
        <v>5150269631.6727705</v>
      </c>
      <c r="D19" s="1639">
        <v>6828513660.4011784</v>
      </c>
      <c r="E19" s="1639">
        <v>654015000</v>
      </c>
      <c r="F19" s="1639">
        <v>609447000</v>
      </c>
      <c r="G19" s="1639">
        <v>1263462000</v>
      </c>
      <c r="H19" s="1650">
        <v>1024229028.7284076</v>
      </c>
      <c r="I19" s="1650">
        <v>4540822631.6727705</v>
      </c>
      <c r="J19" s="1650">
        <v>5565051660.4011784</v>
      </c>
    </row>
    <row r="20" spans="1:10" ht="12.75" customHeight="1" x14ac:dyDescent="0.25">
      <c r="A20" s="1536" t="s">
        <v>221</v>
      </c>
      <c r="B20" s="1639">
        <v>2556556384.0389204</v>
      </c>
      <c r="C20" s="1639">
        <v>4129635092.5615253</v>
      </c>
      <c r="D20" s="1639">
        <v>6686191476.6004457</v>
      </c>
      <c r="E20" s="1639">
        <v>1781829000</v>
      </c>
      <c r="F20" s="1639">
        <v>565045000</v>
      </c>
      <c r="G20" s="1639">
        <v>2346874000</v>
      </c>
      <c r="H20" s="1650">
        <v>774727384.0389204</v>
      </c>
      <c r="I20" s="1650">
        <v>3564590092.5615253</v>
      </c>
      <c r="J20" s="1650">
        <v>4339317476.6004457</v>
      </c>
    </row>
    <row r="21" spans="1:10" ht="12.75" customHeight="1" x14ac:dyDescent="0.25">
      <c r="A21" s="1536" t="s">
        <v>178</v>
      </c>
      <c r="B21" s="1639">
        <v>1630082300.876555</v>
      </c>
      <c r="C21" s="1639">
        <v>3046460044.6447186</v>
      </c>
      <c r="D21" s="1639">
        <v>4676542345.5212736</v>
      </c>
      <c r="E21" s="1639">
        <v>1018645000</v>
      </c>
      <c r="F21" s="1639">
        <v>443864000</v>
      </c>
      <c r="G21" s="1639">
        <v>1462509000</v>
      </c>
      <c r="H21" s="1650">
        <v>611437300.87655497</v>
      </c>
      <c r="I21" s="1650">
        <v>2602596044.6447186</v>
      </c>
      <c r="J21" s="1650">
        <v>3214033345.5212736</v>
      </c>
    </row>
    <row r="22" spans="1:10" ht="12.75" customHeight="1" x14ac:dyDescent="0.25">
      <c r="A22" s="1536" t="s">
        <v>222</v>
      </c>
      <c r="B22" s="1639">
        <v>1441175000</v>
      </c>
      <c r="C22" s="1639">
        <v>0</v>
      </c>
      <c r="D22" s="1639">
        <v>1441175000</v>
      </c>
      <c r="E22" s="1639">
        <v>0</v>
      </c>
      <c r="F22" s="1639">
        <v>0</v>
      </c>
      <c r="G22" s="1639">
        <v>0</v>
      </c>
      <c r="H22" s="1650">
        <v>1441175000</v>
      </c>
      <c r="I22" s="1650">
        <v>0</v>
      </c>
      <c r="J22" s="1650">
        <v>1441175000</v>
      </c>
    </row>
    <row r="23" spans="1:10" ht="12.65" customHeight="1" x14ac:dyDescent="0.25">
      <c r="A23" s="1536" t="s">
        <v>223</v>
      </c>
      <c r="B23" s="1639">
        <v>584348942.27742267</v>
      </c>
      <c r="C23" s="1639">
        <v>529507993.39631081</v>
      </c>
      <c r="D23" s="1639">
        <v>1113856935.6737335</v>
      </c>
      <c r="E23" s="1639">
        <v>106313000</v>
      </c>
      <c r="F23" s="1639">
        <v>36327000</v>
      </c>
      <c r="G23" s="1639">
        <v>142640000</v>
      </c>
      <c r="H23" s="1650">
        <v>478035942.27742267</v>
      </c>
      <c r="I23" s="1650">
        <v>493180993.39631081</v>
      </c>
      <c r="J23" s="1650">
        <v>971216935.67373347</v>
      </c>
    </row>
    <row r="24" spans="1:10" ht="12.75" customHeight="1" x14ac:dyDescent="0.25">
      <c r="A24" s="1536" t="s">
        <v>227</v>
      </c>
      <c r="B24" s="1639">
        <v>117935748.59937409</v>
      </c>
      <c r="C24" s="1639">
        <v>505310179.42130971</v>
      </c>
      <c r="D24" s="1639">
        <v>623245928.02068377</v>
      </c>
      <c r="E24" s="1639">
        <v>117935748</v>
      </c>
      <c r="F24" s="1639">
        <v>56329252</v>
      </c>
      <c r="G24" s="1639">
        <v>174265000</v>
      </c>
      <c r="H24" s="1650">
        <v>0.59937408566474915</v>
      </c>
      <c r="I24" s="1650">
        <v>448980927.42130971</v>
      </c>
      <c r="J24" s="1650">
        <v>448980928.02068377</v>
      </c>
    </row>
    <row r="25" spans="1:10" ht="12.65" customHeight="1" x14ac:dyDescent="0.25">
      <c r="A25" s="1536" t="s">
        <v>229</v>
      </c>
      <c r="B25" s="1639">
        <v>1258533352.2470531</v>
      </c>
      <c r="C25" s="1639">
        <v>3122679179.035181</v>
      </c>
      <c r="D25" s="1639">
        <v>4381212531.2822342</v>
      </c>
      <c r="E25" s="1639">
        <v>1168903000</v>
      </c>
      <c r="F25" s="1639">
        <v>628904000</v>
      </c>
      <c r="G25" s="1639">
        <v>1797807000</v>
      </c>
      <c r="H25" s="1650">
        <v>89630352.247053146</v>
      </c>
      <c r="I25" s="1650">
        <v>2493775179.035181</v>
      </c>
      <c r="J25" s="1650">
        <v>2583405531.2822342</v>
      </c>
    </row>
    <row r="26" spans="1:10" ht="12.75" customHeight="1" x14ac:dyDescent="0.25">
      <c r="A26" s="1536" t="s">
        <v>164</v>
      </c>
      <c r="B26" s="1639">
        <v>1090481000</v>
      </c>
      <c r="C26" s="1639">
        <v>2757988344.6076779</v>
      </c>
      <c r="D26" s="1639">
        <v>3848469344.6076779</v>
      </c>
      <c r="E26" s="1639">
        <v>1090481000</v>
      </c>
      <c r="F26" s="1639">
        <v>1072218000</v>
      </c>
      <c r="G26" s="1639">
        <v>2162699000</v>
      </c>
      <c r="H26" s="1650">
        <v>0</v>
      </c>
      <c r="I26" s="1650">
        <v>1685770344.6076779</v>
      </c>
      <c r="J26" s="1650">
        <v>1685770344.6076779</v>
      </c>
    </row>
    <row r="27" spans="1:10" ht="12.75" customHeight="1" x14ac:dyDescent="0.25">
      <c r="A27" s="1536" t="s">
        <v>556</v>
      </c>
      <c r="B27" s="1639">
        <v>142126781.81540269</v>
      </c>
      <c r="C27" s="1639">
        <v>511709728.23540127</v>
      </c>
      <c r="D27" s="1639">
        <v>653836510.0508039</v>
      </c>
      <c r="E27" s="1639">
        <v>36281000</v>
      </c>
      <c r="F27" s="1639">
        <v>27223000</v>
      </c>
      <c r="G27" s="1639">
        <v>63504000</v>
      </c>
      <c r="H27" s="1650">
        <v>105845781.81540269</v>
      </c>
      <c r="I27" s="1650">
        <v>484486728.23540127</v>
      </c>
      <c r="J27" s="1650">
        <v>590332510.0508039</v>
      </c>
    </row>
    <row r="28" spans="1:10" ht="12.75" customHeight="1" x14ac:dyDescent="0.25">
      <c r="A28" s="1536" t="s">
        <v>232</v>
      </c>
      <c r="B28" s="1639">
        <v>1813464256.4918861</v>
      </c>
      <c r="C28" s="1639">
        <v>1936717042.4924378</v>
      </c>
      <c r="D28" s="1639">
        <v>3750181298.984324</v>
      </c>
      <c r="E28" s="1639">
        <v>1703607000</v>
      </c>
      <c r="F28" s="1639">
        <v>153020000</v>
      </c>
      <c r="G28" s="1639">
        <v>1856627000</v>
      </c>
      <c r="H28" s="1650">
        <v>109857256.49188614</v>
      </c>
      <c r="I28" s="1650">
        <v>1783697042.4924378</v>
      </c>
      <c r="J28" s="1650">
        <v>1893554298.984324</v>
      </c>
    </row>
    <row r="29" spans="1:10" ht="12.75" customHeight="1" x14ac:dyDescent="0.25">
      <c r="A29" s="1536" t="s">
        <v>179</v>
      </c>
      <c r="B29" s="1639">
        <v>173005158.65156963</v>
      </c>
      <c r="C29" s="1639">
        <v>502328270.89609927</v>
      </c>
      <c r="D29" s="1639">
        <v>675333429.54766893</v>
      </c>
      <c r="E29" s="1639">
        <v>55001000</v>
      </c>
      <c r="F29" s="1639">
        <v>53529000</v>
      </c>
      <c r="G29" s="1639">
        <v>108530000</v>
      </c>
      <c r="H29" s="1650">
        <v>118004158.65156963</v>
      </c>
      <c r="I29" s="1650">
        <v>448799270.89609927</v>
      </c>
      <c r="J29" s="1650">
        <v>566803429.54766893</v>
      </c>
    </row>
    <row r="30" spans="1:10" ht="12.75" customHeight="1" x14ac:dyDescent="0.25">
      <c r="A30" s="1536" t="s">
        <v>281</v>
      </c>
      <c r="B30" s="1639">
        <v>645221681.74823499</v>
      </c>
      <c r="C30" s="1639">
        <v>1557031237.1742201</v>
      </c>
      <c r="D30" s="1639">
        <v>2202252918.9224548</v>
      </c>
      <c r="E30" s="1639">
        <v>516944000</v>
      </c>
      <c r="F30" s="1639">
        <v>487625000</v>
      </c>
      <c r="G30" s="1639">
        <v>1004569000</v>
      </c>
      <c r="H30" s="1650">
        <v>128277681.74823499</v>
      </c>
      <c r="I30" s="1650">
        <v>1069406237.1742201</v>
      </c>
      <c r="J30" s="1650">
        <v>1197683918.9224551</v>
      </c>
    </row>
    <row r="31" spans="1:10" ht="12.75" customHeight="1" x14ac:dyDescent="0.25">
      <c r="A31" s="1536" t="s">
        <v>282</v>
      </c>
      <c r="B31" s="1639">
        <v>0</v>
      </c>
      <c r="C31" s="1639">
        <v>0</v>
      </c>
      <c r="D31" s="1639">
        <v>0</v>
      </c>
      <c r="E31" s="1639">
        <v>0</v>
      </c>
      <c r="F31" s="1639">
        <v>0</v>
      </c>
      <c r="G31" s="1639">
        <v>0</v>
      </c>
      <c r="H31" s="1650">
        <v>0</v>
      </c>
      <c r="I31" s="1650">
        <v>0</v>
      </c>
      <c r="J31" s="1650">
        <v>0</v>
      </c>
    </row>
    <row r="32" spans="1:10" ht="12.65" customHeight="1" x14ac:dyDescent="0.25">
      <c r="A32" s="1536" t="s">
        <v>163</v>
      </c>
      <c r="B32" s="1639">
        <v>0</v>
      </c>
      <c r="C32" s="1639">
        <v>0</v>
      </c>
      <c r="D32" s="1639">
        <v>0</v>
      </c>
      <c r="E32" s="1639">
        <v>0</v>
      </c>
      <c r="F32" s="1639">
        <v>0</v>
      </c>
      <c r="G32" s="1639">
        <v>0</v>
      </c>
      <c r="H32" s="1650">
        <v>0</v>
      </c>
      <c r="I32" s="1650">
        <v>0</v>
      </c>
      <c r="J32" s="1650">
        <v>0</v>
      </c>
    </row>
    <row r="33" spans="1:10" ht="12.75" customHeight="1" x14ac:dyDescent="0.25">
      <c r="A33" s="1536" t="s">
        <v>168</v>
      </c>
      <c r="B33" s="1639">
        <v>0</v>
      </c>
      <c r="C33" s="1639">
        <v>0</v>
      </c>
      <c r="D33" s="1639">
        <v>0</v>
      </c>
      <c r="E33" s="1639">
        <v>0</v>
      </c>
      <c r="F33" s="1639">
        <v>0</v>
      </c>
      <c r="G33" s="1639">
        <v>0</v>
      </c>
      <c r="H33" s="1650">
        <v>0</v>
      </c>
      <c r="I33" s="1650">
        <v>0</v>
      </c>
      <c r="J33" s="1650">
        <v>0</v>
      </c>
    </row>
    <row r="34" spans="1:10" ht="12.75" customHeight="1" x14ac:dyDescent="0.25">
      <c r="A34" s="1536" t="s">
        <v>283</v>
      </c>
      <c r="B34" s="1639">
        <v>0</v>
      </c>
      <c r="C34" s="1639">
        <v>0</v>
      </c>
      <c r="D34" s="1639">
        <v>0</v>
      </c>
      <c r="E34" s="1639">
        <v>0</v>
      </c>
      <c r="F34" s="1639">
        <v>0</v>
      </c>
      <c r="G34" s="1639">
        <v>0</v>
      </c>
      <c r="H34" s="1650">
        <v>0</v>
      </c>
      <c r="I34" s="1650">
        <v>0</v>
      </c>
      <c r="J34" s="1650">
        <v>0</v>
      </c>
    </row>
    <row r="35" spans="1:10" ht="12.75" customHeight="1" x14ac:dyDescent="0.25">
      <c r="A35" s="1536" t="s">
        <v>284</v>
      </c>
      <c r="B35" s="1639">
        <v>681984650.08781254</v>
      </c>
      <c r="C35" s="1639">
        <v>1237528539.2224159</v>
      </c>
      <c r="D35" s="1639">
        <v>1919513189.3102283</v>
      </c>
      <c r="E35" s="1639">
        <v>681984650</v>
      </c>
      <c r="F35" s="1639">
        <v>416872350</v>
      </c>
      <c r="G35" s="1639">
        <v>1098857000</v>
      </c>
      <c r="H35" s="1650">
        <v>8.7812542915344238E-2</v>
      </c>
      <c r="I35" s="1650">
        <v>820656189.22241592</v>
      </c>
      <c r="J35" s="1650">
        <v>820656189.31022847</v>
      </c>
    </row>
    <row r="36" spans="1:10" ht="12.75" customHeight="1" x14ac:dyDescent="0.25">
      <c r="A36" s="1536" t="s">
        <v>782</v>
      </c>
      <c r="B36" s="1639">
        <v>421727035.70867896</v>
      </c>
      <c r="C36" s="1639">
        <v>1150000000</v>
      </c>
      <c r="D36" s="1357">
        <v>1571727035.708679</v>
      </c>
      <c r="E36" s="1639">
        <v>421727035</v>
      </c>
      <c r="F36" s="1639">
        <v>1002106965</v>
      </c>
      <c r="G36" s="1639">
        <v>1423834000</v>
      </c>
      <c r="H36" s="1650">
        <v>0.7086789608001709</v>
      </c>
      <c r="I36" s="1650">
        <v>147893035</v>
      </c>
      <c r="J36" s="1650">
        <v>147893035.70867896</v>
      </c>
    </row>
    <row r="37" spans="1:10" ht="13" x14ac:dyDescent="0.25">
      <c r="A37" s="1537" t="s">
        <v>235</v>
      </c>
      <c r="B37" s="1272">
        <v>51358004581.72374</v>
      </c>
      <c r="C37" s="1272">
        <v>84394201335.471725</v>
      </c>
      <c r="D37" s="1272">
        <v>135752205917.19547</v>
      </c>
      <c r="E37" s="1272">
        <v>27646166433</v>
      </c>
      <c r="F37" s="1272">
        <v>18184078567</v>
      </c>
      <c r="G37" s="1272">
        <v>45830245000</v>
      </c>
      <c r="H37" s="1640">
        <v>23711838148.723747</v>
      </c>
      <c r="I37" s="1641">
        <v>66210122768.471725</v>
      </c>
      <c r="J37" s="1640">
        <v>89921960917.195465</v>
      </c>
    </row>
    <row r="38" spans="1:10" x14ac:dyDescent="0.25">
      <c r="B38" s="1642"/>
      <c r="C38" s="1219"/>
      <c r="D38" s="1219"/>
      <c r="E38" s="1642"/>
      <c r="F38" s="1643"/>
      <c r="G38" s="1219"/>
      <c r="H38" s="1644"/>
      <c r="I38" s="1644"/>
      <c r="J38" s="1645"/>
    </row>
    <row r="39" spans="1:10" ht="16.5" customHeight="1" x14ac:dyDescent="0.25">
      <c r="A39" s="1519" t="s">
        <v>236</v>
      </c>
      <c r="B39" s="1519" t="s">
        <v>780</v>
      </c>
      <c r="C39" s="1519" t="s">
        <v>781</v>
      </c>
      <c r="D39" s="1519" t="s">
        <v>6</v>
      </c>
      <c r="E39" s="1519" t="s">
        <v>780</v>
      </c>
      <c r="F39" s="1519" t="s">
        <v>781</v>
      </c>
      <c r="G39" s="1519" t="s">
        <v>6</v>
      </c>
      <c r="H39" s="1659" t="s">
        <v>780</v>
      </c>
      <c r="I39" s="1659" t="s">
        <v>781</v>
      </c>
      <c r="J39" s="1659" t="s">
        <v>6</v>
      </c>
    </row>
    <row r="40" spans="1:10" x14ac:dyDescent="0.25">
      <c r="A40" s="1536" t="s">
        <v>212</v>
      </c>
      <c r="B40" s="1639">
        <v>1824055769.0699661</v>
      </c>
      <c r="C40" s="1639">
        <v>0</v>
      </c>
      <c r="D40" s="1639">
        <v>1824055769.0699661</v>
      </c>
      <c r="E40" s="1639">
        <v>341178616.81999999</v>
      </c>
      <c r="F40" s="1639">
        <v>0</v>
      </c>
      <c r="G40" s="1639">
        <v>341178616.81999999</v>
      </c>
      <c r="H40" s="1650">
        <v>1824055769.0699661</v>
      </c>
      <c r="I40" s="1650">
        <v>0</v>
      </c>
      <c r="J40" s="1650">
        <v>1824055769.0699661</v>
      </c>
    </row>
    <row r="41" spans="1:10" x14ac:dyDescent="0.25">
      <c r="A41" s="1536" t="s">
        <v>783</v>
      </c>
      <c r="B41" s="1639">
        <v>1376944599.8440001</v>
      </c>
      <c r="C41" s="1639">
        <v>0</v>
      </c>
      <c r="D41" s="1639">
        <v>1376944599.8440001</v>
      </c>
      <c r="E41" s="1639">
        <v>75162534.329999998</v>
      </c>
      <c r="F41" s="1639">
        <v>0</v>
      </c>
      <c r="G41" s="1639">
        <v>75162534.329999998</v>
      </c>
      <c r="H41" s="1650">
        <v>1301782065.5140002</v>
      </c>
      <c r="I41" s="1650">
        <v>0</v>
      </c>
      <c r="J41" s="1650">
        <v>1301782065.5140002</v>
      </c>
    </row>
    <row r="42" spans="1:10" x14ac:dyDescent="0.25">
      <c r="A42" s="1536" t="s">
        <v>214</v>
      </c>
      <c r="B42" s="1639">
        <v>6004058351.6599998</v>
      </c>
      <c r="C42" s="1639">
        <v>0</v>
      </c>
      <c r="D42" s="1639">
        <v>6004058351.6599998</v>
      </c>
      <c r="E42" s="1639">
        <v>755964020.73000002</v>
      </c>
      <c r="F42" s="1639">
        <v>0</v>
      </c>
      <c r="G42" s="1639">
        <v>755964020.73000002</v>
      </c>
      <c r="H42" s="1650">
        <v>5248094330.9300003</v>
      </c>
      <c r="I42" s="1650">
        <v>0</v>
      </c>
      <c r="J42" s="1650">
        <v>5248094330.9300003</v>
      </c>
    </row>
    <row r="43" spans="1:10" x14ac:dyDescent="0.25">
      <c r="A43" s="1536" t="s">
        <v>219</v>
      </c>
      <c r="B43" s="1639">
        <v>306957414.29700029</v>
      </c>
      <c r="C43" s="1639">
        <v>0</v>
      </c>
      <c r="D43" s="1639">
        <v>306957414.29700029</v>
      </c>
      <c r="E43" s="1639">
        <v>44298422.75999999</v>
      </c>
      <c r="F43" s="1639">
        <v>0</v>
      </c>
      <c r="G43" s="1639">
        <v>44298422.75999999</v>
      </c>
      <c r="H43" s="1650">
        <v>262658991.5370003</v>
      </c>
      <c r="I43" s="1650">
        <v>0</v>
      </c>
      <c r="J43" s="1650">
        <v>262658991.5370003</v>
      </c>
    </row>
    <row r="44" spans="1:10" x14ac:dyDescent="0.25">
      <c r="A44" s="1536" t="s">
        <v>220</v>
      </c>
      <c r="B44" s="1639">
        <v>6376617640.1176939</v>
      </c>
      <c r="C44" s="1639">
        <v>0</v>
      </c>
      <c r="D44" s="1639">
        <v>6376617640.1176939</v>
      </c>
      <c r="E44" s="1639">
        <v>97607742.269999996</v>
      </c>
      <c r="F44" s="1639">
        <v>0</v>
      </c>
      <c r="G44" s="1639">
        <v>97607742.269999996</v>
      </c>
      <c r="H44" s="1650">
        <v>6279009897.8476934</v>
      </c>
      <c r="I44" s="1650">
        <v>0</v>
      </c>
      <c r="J44" s="1650">
        <v>6279009897.8476934</v>
      </c>
    </row>
    <row r="45" spans="1:10" ht="13" x14ac:dyDescent="0.25">
      <c r="A45" s="1537" t="s">
        <v>436</v>
      </c>
      <c r="B45" s="1272">
        <v>15888633774.988663</v>
      </c>
      <c r="C45" s="1272">
        <v>0</v>
      </c>
      <c r="D45" s="1272">
        <v>15888633774.988663</v>
      </c>
      <c r="E45" s="1272">
        <v>1314211336.9100001</v>
      </c>
      <c r="F45" s="1272">
        <v>0</v>
      </c>
      <c r="G45" s="1272">
        <v>1314211336.9100001</v>
      </c>
      <c r="H45" s="1646">
        <v>14915601054.898659</v>
      </c>
      <c r="I45" s="1646">
        <v>0</v>
      </c>
      <c r="J45" s="1646">
        <v>14915601054.898659</v>
      </c>
    </row>
    <row r="46" spans="1:10" x14ac:dyDescent="0.25">
      <c r="A46" s="1647"/>
      <c r="B46" s="1643"/>
      <c r="C46" s="1643"/>
      <c r="D46" s="1219"/>
      <c r="E46" s="1643"/>
      <c r="F46" s="1643"/>
      <c r="G46" s="1219"/>
      <c r="H46" s="1648"/>
      <c r="I46" s="1644"/>
      <c r="J46" s="1645"/>
    </row>
    <row r="47" spans="1:10" ht="16.5" customHeight="1" x14ac:dyDescent="0.25">
      <c r="A47" s="1519" t="s">
        <v>237</v>
      </c>
      <c r="B47" s="1519" t="s">
        <v>780</v>
      </c>
      <c r="C47" s="1519" t="s">
        <v>781</v>
      </c>
      <c r="D47" s="1519" t="s">
        <v>6</v>
      </c>
      <c r="E47" s="1519" t="s">
        <v>780</v>
      </c>
      <c r="F47" s="1519" t="s">
        <v>781</v>
      </c>
      <c r="G47" s="1519" t="s">
        <v>6</v>
      </c>
      <c r="H47" s="1659" t="s">
        <v>780</v>
      </c>
      <c r="I47" s="1659" t="s">
        <v>781</v>
      </c>
      <c r="J47" s="1659" t="s">
        <v>6</v>
      </c>
    </row>
    <row r="48" spans="1:10" ht="12.75" customHeight="1" x14ac:dyDescent="0.25">
      <c r="A48" s="1536" t="s">
        <v>212</v>
      </c>
      <c r="B48" s="1639">
        <v>21442097837.095654</v>
      </c>
      <c r="C48" s="1639">
        <v>16115806642.422602</v>
      </c>
      <c r="D48" s="1639">
        <v>37557904479.518257</v>
      </c>
      <c r="E48" s="1639">
        <v>14193095542.6231</v>
      </c>
      <c r="F48" s="1639">
        <v>5575186331.0800009</v>
      </c>
      <c r="G48" s="1639">
        <v>19768281873.703102</v>
      </c>
      <c r="H48" s="1650">
        <v>7249002294.4725533</v>
      </c>
      <c r="I48" s="1650">
        <v>10540620311.342602</v>
      </c>
      <c r="J48" s="1650">
        <v>17789622605.815155</v>
      </c>
    </row>
    <row r="49" spans="1:10" ht="12.75" customHeight="1" x14ac:dyDescent="0.25">
      <c r="A49" s="1536" t="s">
        <v>213</v>
      </c>
      <c r="B49" s="1639">
        <v>9230738192.2396221</v>
      </c>
      <c r="C49" s="1639">
        <v>6637271136.0797968</v>
      </c>
      <c r="D49" s="1639">
        <v>15868009328.31942</v>
      </c>
      <c r="E49" s="1639">
        <v>3507153261.5600004</v>
      </c>
      <c r="F49" s="1639">
        <v>746275688.07000017</v>
      </c>
      <c r="G49" s="1639">
        <v>4253428949.6300006</v>
      </c>
      <c r="H49" s="1650">
        <v>5723584930.6796217</v>
      </c>
      <c r="I49" s="1650">
        <v>5890995448.0097961</v>
      </c>
      <c r="J49" s="1650">
        <v>11614580378.689419</v>
      </c>
    </row>
    <row r="50" spans="1:10" ht="12.75" customHeight="1" x14ac:dyDescent="0.25">
      <c r="A50" s="1536" t="s">
        <v>214</v>
      </c>
      <c r="B50" s="1639">
        <v>2992993975.69767</v>
      </c>
      <c r="C50" s="1639">
        <v>963671441.92367852</v>
      </c>
      <c r="D50" s="1639">
        <v>3956665417.6213484</v>
      </c>
      <c r="E50" s="1639">
        <v>83610999.719999999</v>
      </c>
      <c r="F50" s="1639">
        <v>313917987.98000002</v>
      </c>
      <c r="G50" s="1639">
        <v>397528987.70000005</v>
      </c>
      <c r="H50" s="1650">
        <v>2909382975.9776702</v>
      </c>
      <c r="I50" s="1650">
        <v>649753453.9436785</v>
      </c>
      <c r="J50" s="1650">
        <v>3559136429.9213486</v>
      </c>
    </row>
    <row r="51" spans="1:10" ht="12.75" customHeight="1" x14ac:dyDescent="0.25">
      <c r="A51" s="1536" t="s">
        <v>215</v>
      </c>
      <c r="B51" s="1639">
        <v>1912047829.5708804</v>
      </c>
      <c r="C51" s="1639">
        <v>3585062686.9830298</v>
      </c>
      <c r="D51" s="1639">
        <v>5497110516.5539103</v>
      </c>
      <c r="E51" s="1639">
        <v>263024025.58000001</v>
      </c>
      <c r="F51" s="1639">
        <v>1502770647.9699993</v>
      </c>
      <c r="G51" s="1639">
        <v>1765794673.5499992</v>
      </c>
      <c r="H51" s="1650">
        <v>1649023803.9908805</v>
      </c>
      <c r="I51" s="1650">
        <v>2082292039.0130305</v>
      </c>
      <c r="J51" s="1650">
        <v>3731315843.003911</v>
      </c>
    </row>
    <row r="52" spans="1:10" ht="12.75" customHeight="1" x14ac:dyDescent="0.25">
      <c r="A52" s="1536" t="s">
        <v>54</v>
      </c>
      <c r="B52" s="1639">
        <v>0</v>
      </c>
      <c r="C52" s="1639">
        <v>0</v>
      </c>
      <c r="D52" s="1639">
        <v>0</v>
      </c>
      <c r="E52" s="1639">
        <v>0</v>
      </c>
      <c r="F52" s="1639">
        <v>0</v>
      </c>
      <c r="G52" s="1639">
        <v>0</v>
      </c>
      <c r="H52" s="1650">
        <v>0</v>
      </c>
      <c r="I52" s="1650">
        <v>0</v>
      </c>
      <c r="J52" s="1650">
        <v>0</v>
      </c>
    </row>
    <row r="53" spans="1:10" ht="12.75" customHeight="1" x14ac:dyDescent="0.25">
      <c r="A53" s="1536" t="s">
        <v>218</v>
      </c>
      <c r="B53" s="1639">
        <v>548214287.50828731</v>
      </c>
      <c r="C53" s="1639">
        <v>503872868.53966689</v>
      </c>
      <c r="D53" s="1639">
        <v>1052087156.0479542</v>
      </c>
      <c r="E53" s="1639">
        <v>161699610.25</v>
      </c>
      <c r="F53" s="1639">
        <v>17458034.09</v>
      </c>
      <c r="G53" s="1639">
        <v>179157644.34</v>
      </c>
      <c r="H53" s="1650">
        <v>386514677.25828731</v>
      </c>
      <c r="I53" s="1650">
        <v>486414834.44966692</v>
      </c>
      <c r="J53" s="1650">
        <v>872929511.70795417</v>
      </c>
    </row>
    <row r="54" spans="1:10" ht="12.75" customHeight="1" x14ac:dyDescent="0.25">
      <c r="A54" s="1536" t="s">
        <v>219</v>
      </c>
      <c r="B54" s="1639">
        <v>1843332986.4152126</v>
      </c>
      <c r="C54" s="1639">
        <v>6732204772.4039001</v>
      </c>
      <c r="D54" s="1639">
        <v>8575537758.8191128</v>
      </c>
      <c r="E54" s="1639">
        <v>869039033.91071773</v>
      </c>
      <c r="F54" s="1639">
        <v>240466497.78</v>
      </c>
      <c r="G54" s="1639">
        <v>1109505531.6907177</v>
      </c>
      <c r="H54" s="1650">
        <v>974293952.50449491</v>
      </c>
      <c r="I54" s="1650">
        <v>6491738274.6239004</v>
      </c>
      <c r="J54" s="1650">
        <v>7466032227.1283951</v>
      </c>
    </row>
    <row r="55" spans="1:10" ht="12.75" customHeight="1" x14ac:dyDescent="0.25">
      <c r="A55" s="1536" t="s">
        <v>220</v>
      </c>
      <c r="B55" s="1639">
        <v>16710733195.233614</v>
      </c>
      <c r="C55" s="1639">
        <v>7041989181.3030796</v>
      </c>
      <c r="D55" s="1639">
        <v>23752722376.536694</v>
      </c>
      <c r="E55" s="1639">
        <v>3456935358.1919999</v>
      </c>
      <c r="F55" s="1639">
        <v>2352217634.5899987</v>
      </c>
      <c r="G55" s="1639">
        <v>5809152992.7819986</v>
      </c>
      <c r="H55" s="1650">
        <v>13253797837.041615</v>
      </c>
      <c r="I55" s="1650">
        <v>4689771546.7130814</v>
      </c>
      <c r="J55" s="1650">
        <v>17943569383.754696</v>
      </c>
    </row>
    <row r="56" spans="1:10" ht="12.75" customHeight="1" x14ac:dyDescent="0.25">
      <c r="A56" s="1536" t="s">
        <v>221</v>
      </c>
      <c r="B56" s="1639">
        <v>8086806220.4938278</v>
      </c>
      <c r="C56" s="1639">
        <v>4888357264.7640104</v>
      </c>
      <c r="D56" s="1639">
        <v>12975163485.257839</v>
      </c>
      <c r="E56" s="1639">
        <v>1718199605.5759346</v>
      </c>
      <c r="F56" s="1639">
        <v>360596074.73772269</v>
      </c>
      <c r="G56" s="1639">
        <v>2078795680.3136573</v>
      </c>
      <c r="H56" s="1650">
        <v>6368606614.9178934</v>
      </c>
      <c r="I56" s="1650">
        <v>4527761190.026288</v>
      </c>
      <c r="J56" s="1650">
        <v>10896367804.944181</v>
      </c>
    </row>
    <row r="57" spans="1:10" ht="12.75" customHeight="1" x14ac:dyDescent="0.25">
      <c r="A57" s="1536" t="s">
        <v>178</v>
      </c>
      <c r="B57" s="1639">
        <v>2095788972.511883</v>
      </c>
      <c r="C57" s="1639">
        <v>1484985236.8179219</v>
      </c>
      <c r="D57" s="1639">
        <v>3580774209.3298049</v>
      </c>
      <c r="E57" s="1639">
        <v>588135268.12000012</v>
      </c>
      <c r="F57" s="1639">
        <v>490742085.22999996</v>
      </c>
      <c r="G57" s="1639">
        <v>1078877353.3500001</v>
      </c>
      <c r="H57" s="1650">
        <v>1507653704.3918829</v>
      </c>
      <c r="I57" s="1650">
        <v>994243151.58792186</v>
      </c>
      <c r="J57" s="1650">
        <v>2501896855.979805</v>
      </c>
    </row>
    <row r="58" spans="1:10" ht="12.75" customHeight="1" x14ac:dyDescent="0.25">
      <c r="A58" s="1536" t="s">
        <v>222</v>
      </c>
      <c r="B58" s="1639">
        <v>456774408.3110218</v>
      </c>
      <c r="C58" s="1639">
        <v>0</v>
      </c>
      <c r="D58" s="1639">
        <v>456774408.3110218</v>
      </c>
      <c r="E58" s="1639">
        <v>0</v>
      </c>
      <c r="F58" s="1639">
        <v>0</v>
      </c>
      <c r="G58" s="1639">
        <v>0</v>
      </c>
      <c r="H58" s="1650">
        <v>456774408.3110218</v>
      </c>
      <c r="I58" s="1650">
        <v>0</v>
      </c>
      <c r="J58" s="1650">
        <v>456774408.3110218</v>
      </c>
    </row>
    <row r="59" spans="1:10" ht="12.75" customHeight="1" x14ac:dyDescent="0.25">
      <c r="A59" s="1536" t="s">
        <v>227</v>
      </c>
      <c r="B59" s="1639">
        <v>0</v>
      </c>
      <c r="C59" s="1639">
        <v>300000000</v>
      </c>
      <c r="D59" s="1639">
        <v>300000000</v>
      </c>
      <c r="E59" s="1639">
        <v>0</v>
      </c>
      <c r="F59" s="1639">
        <v>13725433.42</v>
      </c>
      <c r="G59" s="1639">
        <v>13725433.42</v>
      </c>
      <c r="H59" s="1650">
        <v>0</v>
      </c>
      <c r="I59" s="1650">
        <v>286274566.57999998</v>
      </c>
      <c r="J59" s="1650">
        <v>286274566.57999998</v>
      </c>
    </row>
    <row r="60" spans="1:10" ht="12.75" customHeight="1" x14ac:dyDescent="0.25">
      <c r="A60" s="1536" t="s">
        <v>223</v>
      </c>
      <c r="B60" s="1649">
        <v>247346204.56813213</v>
      </c>
      <c r="C60" s="1649">
        <v>3801008049.0139699</v>
      </c>
      <c r="D60" s="1649">
        <v>4048354253.5821018</v>
      </c>
      <c r="E60" s="1649">
        <v>64769181.439999998</v>
      </c>
      <c r="F60" s="1649">
        <v>0</v>
      </c>
      <c r="G60" s="1649">
        <v>64769181.439999998</v>
      </c>
      <c r="H60" s="1650">
        <v>182577023.12813213</v>
      </c>
      <c r="I60" s="1650">
        <v>3801008049.0139699</v>
      </c>
      <c r="J60" s="1650">
        <v>3983585072.1421022</v>
      </c>
    </row>
    <row r="61" spans="1:10" ht="12.75" customHeight="1" x14ac:dyDescent="0.25">
      <c r="A61" s="1536" t="s">
        <v>229</v>
      </c>
      <c r="B61" s="1649">
        <v>259182485.22571468</v>
      </c>
      <c r="C61" s="1649">
        <v>536157308.10743946</v>
      </c>
      <c r="D61" s="1649">
        <v>795339793.3331542</v>
      </c>
      <c r="E61" s="1649">
        <v>259182484.89999998</v>
      </c>
      <c r="F61" s="1649">
        <v>261676001.82999998</v>
      </c>
      <c r="G61" s="1649">
        <v>520858486.72999996</v>
      </c>
      <c r="H61" s="1650">
        <v>0.32571470737457275</v>
      </c>
      <c r="I61" s="1650">
        <v>274481306.27743948</v>
      </c>
      <c r="J61" s="1650">
        <v>274481306.60315418</v>
      </c>
    </row>
    <row r="62" spans="1:10" ht="12.75" customHeight="1" x14ac:dyDescent="0.25">
      <c r="A62" s="1536" t="s">
        <v>164</v>
      </c>
      <c r="B62" s="1649">
        <v>386003586.87284404</v>
      </c>
      <c r="C62" s="1649">
        <v>510664770.25953132</v>
      </c>
      <c r="D62" s="1649">
        <v>896668357.13237536</v>
      </c>
      <c r="E62" s="1649">
        <v>177710475.76000002</v>
      </c>
      <c r="F62" s="1649">
        <v>158533530.00999999</v>
      </c>
      <c r="G62" s="1649">
        <v>336244005.76999998</v>
      </c>
      <c r="H62" s="1650">
        <v>208293111.11284402</v>
      </c>
      <c r="I62" s="1650">
        <v>352131240.24953133</v>
      </c>
      <c r="J62" s="1650">
        <v>560424351.36237538</v>
      </c>
    </row>
    <row r="63" spans="1:10" ht="12.75" customHeight="1" x14ac:dyDescent="0.25">
      <c r="A63" s="1536" t="s">
        <v>232</v>
      </c>
      <c r="B63" s="1649">
        <v>489671043.8481136</v>
      </c>
      <c r="C63" s="1649">
        <v>622775366.31814718</v>
      </c>
      <c r="D63" s="1649">
        <v>1112446410.1662607</v>
      </c>
      <c r="E63" s="1649">
        <v>296151113</v>
      </c>
      <c r="F63" s="1649">
        <v>55431314.609999999</v>
      </c>
      <c r="G63" s="1649">
        <v>351582427.61000001</v>
      </c>
      <c r="H63" s="1650">
        <v>193519930.8481136</v>
      </c>
      <c r="I63" s="1650">
        <v>567344051.70814717</v>
      </c>
      <c r="J63" s="1650">
        <v>760863982.55626082</v>
      </c>
    </row>
    <row r="64" spans="1:10" ht="12.75" customHeight="1" x14ac:dyDescent="0.25">
      <c r="A64" s="1536" t="s">
        <v>179</v>
      </c>
      <c r="B64" s="1649">
        <v>0</v>
      </c>
      <c r="C64" s="1649">
        <v>0</v>
      </c>
      <c r="D64" s="1649">
        <v>0</v>
      </c>
      <c r="E64" s="1649">
        <v>0</v>
      </c>
      <c r="F64" s="1649">
        <v>0</v>
      </c>
      <c r="G64" s="1649">
        <v>0</v>
      </c>
      <c r="H64" s="1650">
        <v>0</v>
      </c>
      <c r="I64" s="1650">
        <v>0</v>
      </c>
      <c r="J64" s="1650">
        <v>0</v>
      </c>
    </row>
    <row r="65" spans="1:10" ht="12.75" customHeight="1" x14ac:dyDescent="0.25">
      <c r="A65" s="1536" t="s">
        <v>281</v>
      </c>
      <c r="B65" s="1649">
        <v>220922028.797111</v>
      </c>
      <c r="C65" s="1649">
        <v>904305940.32608998</v>
      </c>
      <c r="D65" s="1649">
        <v>1125227969.1232009</v>
      </c>
      <c r="E65" s="1649">
        <v>175652825.54000002</v>
      </c>
      <c r="F65" s="1649">
        <v>209472683.05000001</v>
      </c>
      <c r="G65" s="1649">
        <v>385125508.59000003</v>
      </c>
      <c r="H65" s="1650">
        <v>45269203.257110983</v>
      </c>
      <c r="I65" s="1650">
        <v>694833257.27608991</v>
      </c>
      <c r="J65" s="1650">
        <v>740102460.53320086</v>
      </c>
    </row>
    <row r="66" spans="1:10" ht="12.75" customHeight="1" x14ac:dyDescent="0.25">
      <c r="A66" s="1536" t="s">
        <v>282</v>
      </c>
      <c r="B66" s="1649">
        <v>0</v>
      </c>
      <c r="C66" s="1649">
        <v>0</v>
      </c>
      <c r="D66" s="1649">
        <v>0</v>
      </c>
      <c r="E66" s="1649">
        <v>0</v>
      </c>
      <c r="F66" s="1649">
        <v>0</v>
      </c>
      <c r="G66" s="1649">
        <v>0</v>
      </c>
      <c r="H66" s="1650">
        <v>0</v>
      </c>
      <c r="I66" s="1650">
        <v>0</v>
      </c>
      <c r="J66" s="1650">
        <v>0</v>
      </c>
    </row>
    <row r="67" spans="1:10" ht="12.75" customHeight="1" x14ac:dyDescent="0.25">
      <c r="A67" s="1536" t="s">
        <v>163</v>
      </c>
      <c r="B67" s="1649">
        <v>450000000</v>
      </c>
      <c r="C67" s="1649">
        <v>0</v>
      </c>
      <c r="D67" s="1649">
        <v>450000000</v>
      </c>
      <c r="E67" s="1649">
        <v>35044386.969999999</v>
      </c>
      <c r="F67" s="1649">
        <v>0</v>
      </c>
      <c r="G67" s="1649">
        <v>35044386.969999999</v>
      </c>
      <c r="H67" s="1650">
        <v>414955613.02999997</v>
      </c>
      <c r="I67" s="1650">
        <v>0</v>
      </c>
      <c r="J67" s="1650">
        <v>414955613.02999997</v>
      </c>
    </row>
    <row r="68" spans="1:10" ht="12.75" customHeight="1" x14ac:dyDescent="0.25">
      <c r="A68" s="1536" t="s">
        <v>168</v>
      </c>
      <c r="B68" s="1649">
        <v>0</v>
      </c>
      <c r="C68" s="1649">
        <v>0</v>
      </c>
      <c r="D68" s="1649">
        <v>0</v>
      </c>
      <c r="E68" s="1649">
        <v>0</v>
      </c>
      <c r="F68" s="1649">
        <v>0</v>
      </c>
      <c r="G68" s="1649">
        <v>0</v>
      </c>
      <c r="H68" s="1650">
        <v>0</v>
      </c>
      <c r="I68" s="1650">
        <v>0</v>
      </c>
      <c r="J68" s="1650">
        <v>0</v>
      </c>
    </row>
    <row r="69" spans="1:10" ht="12.75" customHeight="1" x14ac:dyDescent="0.25">
      <c r="A69" s="1536" t="s">
        <v>284</v>
      </c>
      <c r="B69" s="1649">
        <v>200000000</v>
      </c>
      <c r="C69" s="1649">
        <v>500000000</v>
      </c>
      <c r="D69" s="1649">
        <v>700000000</v>
      </c>
      <c r="E69" s="1649">
        <v>177536850.34999999</v>
      </c>
      <c r="F69" s="1649">
        <v>165227750.87000003</v>
      </c>
      <c r="G69" s="1649">
        <v>342764601.22000003</v>
      </c>
      <c r="H69" s="1650">
        <v>22463149.650000006</v>
      </c>
      <c r="I69" s="1650">
        <v>334772249.13</v>
      </c>
      <c r="J69" s="1650">
        <v>357235398.77999997</v>
      </c>
    </row>
    <row r="70" spans="1:10" ht="12.75" customHeight="1" x14ac:dyDescent="0.25">
      <c r="A70" s="1536" t="s">
        <v>782</v>
      </c>
      <c r="B70" s="1649">
        <v>197962883.46345901</v>
      </c>
      <c r="C70" s="1649">
        <v>451334891.71826017</v>
      </c>
      <c r="D70" s="1649">
        <v>649297775.18171918</v>
      </c>
      <c r="E70" s="1649">
        <v>197962883.46000001</v>
      </c>
      <c r="F70" s="1649">
        <v>158116879.31</v>
      </c>
      <c r="G70" s="1649">
        <v>356079762.76999998</v>
      </c>
      <c r="H70" s="1650">
        <v>3.4590065479278564E-3</v>
      </c>
      <c r="I70" s="1650">
        <v>293218012.40826017</v>
      </c>
      <c r="J70" s="1650">
        <v>293218012.4117192</v>
      </c>
    </row>
    <row r="71" spans="1:10" ht="12.65" hidden="1" customHeight="1" x14ac:dyDescent="0.25">
      <c r="A71" s="1536" t="s">
        <v>784</v>
      </c>
      <c r="B71" s="1639">
        <v>0</v>
      </c>
      <c r="C71" s="1639">
        <v>0</v>
      </c>
      <c r="D71" s="1639">
        <v>0</v>
      </c>
      <c r="E71" s="1639">
        <v>0</v>
      </c>
      <c r="F71" s="1639">
        <v>0</v>
      </c>
      <c r="G71" s="1639">
        <v>0</v>
      </c>
      <c r="H71" s="1650">
        <v>0</v>
      </c>
      <c r="I71" s="1650">
        <v>0</v>
      </c>
      <c r="J71" s="1650">
        <v>0</v>
      </c>
    </row>
    <row r="72" spans="1:10" ht="13" x14ac:dyDescent="0.25">
      <c r="A72" s="1537" t="s">
        <v>238</v>
      </c>
      <c r="B72" s="1272">
        <v>67770616137.853043</v>
      </c>
      <c r="C72" s="1272">
        <v>55579467556.981117</v>
      </c>
      <c r="D72" s="1272">
        <v>123350083694.83417</v>
      </c>
      <c r="E72" s="1272">
        <v>26224902906.951756</v>
      </c>
      <c r="F72" s="1272">
        <v>12621814574.627722</v>
      </c>
      <c r="G72" s="1272">
        <v>38846717481.579475</v>
      </c>
      <c r="H72" s="1272">
        <v>41545713230.901299</v>
      </c>
      <c r="I72" s="1272">
        <v>42957652982.353401</v>
      </c>
      <c r="J72" s="1272">
        <v>84503366213.254684</v>
      </c>
    </row>
    <row r="73" spans="1:10" hidden="1" x14ac:dyDescent="0.25">
      <c r="A73" s="1273"/>
      <c r="B73" s="1219"/>
      <c r="C73" s="1219"/>
      <c r="D73" s="1220"/>
      <c r="E73" s="1274"/>
      <c r="F73" s="1274"/>
      <c r="G73" s="805"/>
      <c r="H73" s="1644"/>
      <c r="I73" s="1644"/>
      <c r="J73" s="1645"/>
    </row>
    <row r="74" spans="1:10" ht="17.5" hidden="1" customHeight="1" x14ac:dyDescent="0.25">
      <c r="A74" s="1538" t="s">
        <v>701</v>
      </c>
      <c r="B74" s="1517">
        <v>0</v>
      </c>
      <c r="C74" s="1517">
        <v>0</v>
      </c>
      <c r="D74" s="1517">
        <v>0</v>
      </c>
      <c r="E74" s="1517">
        <v>0</v>
      </c>
      <c r="F74" s="1517">
        <v>0</v>
      </c>
      <c r="G74" s="1517">
        <v>0</v>
      </c>
      <c r="H74" s="1650">
        <v>0</v>
      </c>
      <c r="I74" s="1650">
        <v>0</v>
      </c>
      <c r="J74" s="1650">
        <v>0</v>
      </c>
    </row>
    <row r="75" spans="1:10" ht="12.75" customHeight="1" x14ac:dyDescent="0.25">
      <c r="A75" s="1358"/>
      <c r="B75" s="1493"/>
      <c r="C75" s="1462"/>
      <c r="D75" s="1275"/>
      <c r="E75" s="1651"/>
      <c r="F75" s="1651"/>
      <c r="G75" s="1462"/>
      <c r="H75" s="1644"/>
      <c r="I75" s="1644"/>
      <c r="J75" s="1652"/>
    </row>
    <row r="76" spans="1:10" s="709" customFormat="1" ht="13" x14ac:dyDescent="0.25">
      <c r="A76" s="1537" t="s">
        <v>29</v>
      </c>
      <c r="B76" s="1494">
        <v>135017254494.56544</v>
      </c>
      <c r="C76" s="1494">
        <v>139973668892.45285</v>
      </c>
      <c r="D76" s="1494">
        <v>274990923387.01831</v>
      </c>
      <c r="E76" s="1494">
        <v>55185280676.861755</v>
      </c>
      <c r="F76" s="1494">
        <v>30805893141.627724</v>
      </c>
      <c r="G76" s="1494">
        <v>85991173818.489471</v>
      </c>
      <c r="H76" s="1653">
        <v>80173152434.523712</v>
      </c>
      <c r="I76" s="1653">
        <v>109167775750.82513</v>
      </c>
      <c r="J76" s="1654">
        <v>189340928185.34882</v>
      </c>
    </row>
    <row r="77" spans="1:10" ht="13" thickBot="1" x14ac:dyDescent="0.3">
      <c r="B77" s="1642"/>
      <c r="C77" s="1642"/>
      <c r="D77" s="1655"/>
      <c r="E77" s="1656"/>
      <c r="F77" s="1656"/>
      <c r="G77" s="1642"/>
      <c r="H77" s="1644"/>
      <c r="I77" s="1644"/>
      <c r="J77" s="1652"/>
    </row>
    <row r="78" spans="1:10" ht="13" hidden="1" thickBot="1" x14ac:dyDescent="0.3">
      <c r="A78" s="708" t="s">
        <v>239</v>
      </c>
      <c r="G78" s="1642"/>
      <c r="H78" s="1644"/>
      <c r="I78" s="1644"/>
      <c r="J78" s="1644"/>
    </row>
    <row r="79" spans="1:10" ht="17.5" hidden="1" customHeight="1" thickBot="1" x14ac:dyDescent="0.3">
      <c r="G79" s="1642"/>
      <c r="H79" s="1644"/>
      <c r="I79" s="1644"/>
      <c r="J79" s="1644"/>
    </row>
    <row r="80" spans="1:10" ht="13" hidden="1" thickBot="1" x14ac:dyDescent="0.3">
      <c r="A80" s="708" t="s">
        <v>240</v>
      </c>
      <c r="G80" s="1642"/>
      <c r="H80" s="1644"/>
      <c r="I80" s="1644"/>
      <c r="J80" s="1644"/>
    </row>
    <row r="81" spans="1:10" ht="13" hidden="1" thickBot="1" x14ac:dyDescent="0.3">
      <c r="G81" s="1642"/>
      <c r="H81" s="1644"/>
      <c r="I81" s="1644"/>
      <c r="J81" s="1644"/>
    </row>
    <row r="82" spans="1:10" ht="13" hidden="1" thickBot="1" x14ac:dyDescent="0.3">
      <c r="A82" s="1276" t="s">
        <v>241</v>
      </c>
      <c r="G82" s="1642"/>
      <c r="H82" s="1644"/>
      <c r="I82" s="1644"/>
      <c r="J82" s="1644"/>
    </row>
    <row r="83" spans="1:10" ht="13" hidden="1" thickBot="1" x14ac:dyDescent="0.3">
      <c r="G83" s="1642"/>
      <c r="H83" s="1644"/>
      <c r="I83" s="1644"/>
      <c r="J83" s="1644"/>
    </row>
    <row r="84" spans="1:10" ht="13" hidden="1" thickBot="1" x14ac:dyDescent="0.3">
      <c r="G84" s="1642"/>
      <c r="H84" s="1644"/>
      <c r="I84" s="1644"/>
      <c r="J84" s="1644"/>
    </row>
    <row r="85" spans="1:10" ht="13" hidden="1" thickBot="1" x14ac:dyDescent="0.3">
      <c r="G85" s="1642"/>
      <c r="H85" s="1644"/>
      <c r="I85" s="1644"/>
      <c r="J85" s="1644"/>
    </row>
    <row r="86" spans="1:10" ht="13" hidden="1" thickBot="1" x14ac:dyDescent="0.3">
      <c r="G86" s="1642"/>
      <c r="H86" s="1644"/>
      <c r="I86" s="1644"/>
      <c r="J86" s="1644"/>
    </row>
    <row r="87" spans="1:10" ht="13" hidden="1" thickBot="1" x14ac:dyDescent="0.3">
      <c r="A87" s="1276" t="s">
        <v>241</v>
      </c>
      <c r="G87" s="1642"/>
      <c r="H87" s="1644"/>
      <c r="I87" s="1644"/>
      <c r="J87" s="1644"/>
    </row>
    <row r="88" spans="1:10" ht="13" hidden="1" thickBot="1" x14ac:dyDescent="0.3">
      <c r="G88" s="1642"/>
      <c r="H88" s="1644"/>
      <c r="I88" s="1644"/>
      <c r="J88" s="1644"/>
    </row>
    <row r="89" spans="1:10" ht="13" hidden="1" thickBot="1" x14ac:dyDescent="0.3">
      <c r="G89" s="1642"/>
      <c r="H89" s="1644"/>
      <c r="I89" s="1644"/>
      <c r="J89" s="1644"/>
    </row>
    <row r="90" spans="1:10" ht="13" hidden="1" thickBot="1" x14ac:dyDescent="0.3">
      <c r="G90" s="1642"/>
      <c r="H90" s="1644"/>
      <c r="I90" s="1644"/>
      <c r="J90" s="1644"/>
    </row>
    <row r="91" spans="1:10" ht="13" hidden="1" thickBot="1" x14ac:dyDescent="0.3">
      <c r="G91" s="1642"/>
      <c r="H91" s="1644"/>
      <c r="I91" s="1644"/>
      <c r="J91" s="1644"/>
    </row>
    <row r="92" spans="1:10" ht="13" hidden="1" thickBot="1" x14ac:dyDescent="0.3">
      <c r="A92" s="708" t="s">
        <v>242</v>
      </c>
      <c r="D92" s="1219"/>
      <c r="G92" s="1219"/>
      <c r="H92" s="1644"/>
      <c r="I92" s="1644"/>
      <c r="J92" s="1644"/>
    </row>
    <row r="93" spans="1:10" ht="13" hidden="1" thickBot="1" x14ac:dyDescent="0.3">
      <c r="A93" s="708" t="s">
        <v>702</v>
      </c>
      <c r="H93" s="1644"/>
      <c r="I93" s="1644"/>
      <c r="J93" s="1644"/>
    </row>
    <row r="94" spans="1:10" ht="13.5" thickBot="1" x14ac:dyDescent="0.3">
      <c r="A94" s="1277" t="s">
        <v>438</v>
      </c>
      <c r="B94" s="1278">
        <v>3221427254.870944</v>
      </c>
      <c r="C94" s="1278">
        <v>2841473377.8490562</v>
      </c>
      <c r="D94" s="1278">
        <v>6062900632.7200003</v>
      </c>
      <c r="E94" s="1278">
        <v>1217486167.0829096</v>
      </c>
      <c r="F94" s="1278">
        <v>637865234.45170808</v>
      </c>
      <c r="G94" s="1278">
        <v>1855351401.5346177</v>
      </c>
      <c r="H94" s="1657">
        <v>2003941087.7880344</v>
      </c>
      <c r="I94" s="1657">
        <v>2203608143.3973484</v>
      </c>
      <c r="J94" s="1658">
        <v>4207549231.1853828</v>
      </c>
    </row>
    <row r="95" spans="1:10" ht="13" thickBot="1" x14ac:dyDescent="0.3">
      <c r="B95" s="1219"/>
      <c r="C95" s="1219"/>
      <c r="D95" s="1642"/>
      <c r="E95" s="1656"/>
      <c r="F95" s="1656"/>
      <c r="G95" s="1642"/>
      <c r="H95" s="1652"/>
      <c r="I95" s="1652"/>
      <c r="J95" s="1652"/>
    </row>
    <row r="96" spans="1:10" ht="13.5" thickBot="1" x14ac:dyDescent="0.3">
      <c r="A96" s="1277" t="s">
        <v>439</v>
      </c>
      <c r="B96" s="1278">
        <v>2736218264.0767636</v>
      </c>
      <c r="C96" s="1278">
        <v>2224743746.1400366</v>
      </c>
      <c r="D96" s="1278">
        <v>4960962010.2168007</v>
      </c>
      <c r="E96" s="1278">
        <v>2154842773.5980701</v>
      </c>
      <c r="F96" s="1278">
        <v>1553232098.1530347</v>
      </c>
      <c r="G96" s="1278">
        <v>3708074871.7511048</v>
      </c>
      <c r="H96" s="1657">
        <v>581375490.47869349</v>
      </c>
      <c r="I96" s="1657">
        <v>671511647.9870019</v>
      </c>
      <c r="J96" s="1658">
        <v>1252887138.4656954</v>
      </c>
    </row>
    <row r="97" spans="1:10" ht="13" thickBot="1" x14ac:dyDescent="0.3">
      <c r="B97" s="1219"/>
      <c r="C97" s="1219"/>
      <c r="D97" s="1642"/>
      <c r="E97" s="1656"/>
      <c r="F97" s="1656"/>
      <c r="G97" s="1642"/>
      <c r="H97" s="1652"/>
      <c r="I97" s="1652"/>
      <c r="J97" s="1652"/>
    </row>
    <row r="98" spans="1:10" ht="13.5" thickBot="1" x14ac:dyDescent="0.3">
      <c r="A98" s="1279" t="s">
        <v>724</v>
      </c>
      <c r="B98" s="1278">
        <v>140974900013.51315</v>
      </c>
      <c r="C98" s="1278">
        <v>145039886016.44196</v>
      </c>
      <c r="D98" s="1278">
        <v>286014786029.95508</v>
      </c>
      <c r="E98" s="1278">
        <v>58557609617.542732</v>
      </c>
      <c r="F98" s="1278">
        <v>32996990474.232468</v>
      </c>
      <c r="G98" s="1278">
        <v>91554600091.775192</v>
      </c>
      <c r="H98" s="1657">
        <v>82758469012.790451</v>
      </c>
      <c r="I98" s="1657">
        <v>112042895542.20949</v>
      </c>
      <c r="J98" s="1657">
        <v>194801364554.99991</v>
      </c>
    </row>
    <row r="99" spans="1:10" hidden="1" x14ac:dyDescent="0.25">
      <c r="D99" s="1642"/>
      <c r="G99" s="805"/>
    </row>
    <row r="100" spans="1:10" hidden="1" x14ac:dyDescent="0.25"/>
    <row r="101" spans="1:10" hidden="1" x14ac:dyDescent="0.25"/>
    <row r="102" spans="1:10" hidden="1" x14ac:dyDescent="0.25">
      <c r="D102" s="1219">
        <v>218378627110.62152</v>
      </c>
    </row>
    <row r="103" spans="1:10" hidden="1" x14ac:dyDescent="0.25">
      <c r="D103" s="1219">
        <v>123208582372</v>
      </c>
    </row>
    <row r="104" spans="1:10" hidden="1" x14ac:dyDescent="0.25">
      <c r="D104" s="1219">
        <v>-95170044738.621521</v>
      </c>
    </row>
    <row r="105" spans="1:10" hidden="1" x14ac:dyDescent="0.25"/>
    <row r="106" spans="1:10" hidden="1" x14ac:dyDescent="0.25"/>
    <row r="107" spans="1:10" ht="13" hidden="1" x14ac:dyDescent="0.25">
      <c r="A107" s="1519" t="s">
        <v>705</v>
      </c>
      <c r="B107" s="1520" t="s">
        <v>706</v>
      </c>
      <c r="C107" s="1519" t="s">
        <v>707</v>
      </c>
      <c r="D107" s="1519" t="s">
        <v>6</v>
      </c>
      <c r="E107" s="1061" t="s">
        <v>708</v>
      </c>
    </row>
    <row r="108" spans="1:10" hidden="1" x14ac:dyDescent="0.25">
      <c r="A108" s="1518" t="s">
        <v>212</v>
      </c>
      <c r="B108" s="1517">
        <v>603898939.68297827</v>
      </c>
      <c r="C108" s="1517">
        <v>718193493.98702168</v>
      </c>
      <c r="D108" s="1517">
        <v>1322092433.6700001</v>
      </c>
      <c r="E108" s="1219">
        <v>500004869.44</v>
      </c>
      <c r="F108" s="1219">
        <v>822087564.23000002</v>
      </c>
      <c r="H108" s="1219"/>
    </row>
    <row r="109" spans="1:10" hidden="1" x14ac:dyDescent="0.25">
      <c r="A109" s="1518" t="s">
        <v>213</v>
      </c>
      <c r="B109" s="1517">
        <v>609208363.85143912</v>
      </c>
      <c r="C109" s="1517">
        <v>566969100.46856093</v>
      </c>
      <c r="D109" s="1517">
        <v>1176177464.3200002</v>
      </c>
      <c r="E109" s="1219">
        <v>292889309.67000002</v>
      </c>
      <c r="F109" s="1219">
        <v>883288154.6500001</v>
      </c>
      <c r="H109" s="1219"/>
    </row>
    <row r="110" spans="1:10" hidden="1" x14ac:dyDescent="0.25">
      <c r="A110" s="1518" t="s">
        <v>214</v>
      </c>
      <c r="B110" s="1517">
        <v>27712194.000337683</v>
      </c>
      <c r="C110" s="1517">
        <v>175017711.40966234</v>
      </c>
      <c r="D110" s="1517">
        <v>202729905.41000003</v>
      </c>
      <c r="E110" s="1219">
        <v>354129420.95999998</v>
      </c>
      <c r="F110" s="1219">
        <v>-151399515.54999995</v>
      </c>
      <c r="H110" s="1219"/>
    </row>
    <row r="111" spans="1:10" hidden="1" x14ac:dyDescent="0.25">
      <c r="A111" s="1518" t="s">
        <v>215</v>
      </c>
      <c r="B111" s="1517">
        <v>101861991.45182696</v>
      </c>
      <c r="C111" s="1517">
        <v>49582437.838173047</v>
      </c>
      <c r="D111" s="1517">
        <v>151444429.29000002</v>
      </c>
      <c r="E111" s="1219">
        <v>68533521.620000005</v>
      </c>
      <c r="F111" s="1219">
        <v>82910907.670000017</v>
      </c>
      <c r="H111" s="1219"/>
    </row>
    <row r="112" spans="1:10" hidden="1" x14ac:dyDescent="0.25">
      <c r="A112" s="1518" t="s">
        <v>216</v>
      </c>
      <c r="B112" s="1517">
        <v>0</v>
      </c>
      <c r="C112" s="1517">
        <v>0</v>
      </c>
      <c r="D112" s="1517">
        <v>0</v>
      </c>
      <c r="E112" s="1219">
        <v>10579870.050000001</v>
      </c>
      <c r="F112" s="1219">
        <v>-10579870.050000001</v>
      </c>
      <c r="H112" s="1219"/>
    </row>
    <row r="113" spans="1:8" hidden="1" x14ac:dyDescent="0.25">
      <c r="A113" s="1518" t="s">
        <v>217</v>
      </c>
      <c r="B113" s="1517">
        <v>5159274.51448783</v>
      </c>
      <c r="C113" s="1517">
        <v>4550855.8455121703</v>
      </c>
      <c r="D113" s="1517">
        <v>9710130.3599999994</v>
      </c>
      <c r="E113" s="1219">
        <v>6351695.54</v>
      </c>
      <c r="F113" s="1219">
        <v>3358434.8199999994</v>
      </c>
      <c r="H113" s="1219"/>
    </row>
    <row r="114" spans="1:8" hidden="1" x14ac:dyDescent="0.25">
      <c r="A114" s="1518" t="s">
        <v>218</v>
      </c>
      <c r="B114" s="1517">
        <v>54713100.342690371</v>
      </c>
      <c r="C114" s="1517">
        <v>35708556.687309615</v>
      </c>
      <c r="D114" s="1517">
        <v>90421657.029999986</v>
      </c>
      <c r="E114" s="1219">
        <v>190919438.38999999</v>
      </c>
      <c r="F114" s="1219">
        <v>-100497781.36</v>
      </c>
      <c r="H114" s="1219"/>
    </row>
    <row r="115" spans="1:8" hidden="1" x14ac:dyDescent="0.25">
      <c r="A115" s="1518" t="s">
        <v>219</v>
      </c>
      <c r="B115" s="1517">
        <v>148913278.80259308</v>
      </c>
      <c r="C115" s="1517">
        <v>180882520.73740688</v>
      </c>
      <c r="D115" s="1517">
        <v>329795799.53999996</v>
      </c>
      <c r="E115" s="1219">
        <v>98064706.269999996</v>
      </c>
      <c r="F115" s="1219">
        <v>231731093.26999998</v>
      </c>
      <c r="H115" s="1219"/>
    </row>
    <row r="116" spans="1:8" hidden="1" x14ac:dyDescent="0.25">
      <c r="A116" s="1518" t="s">
        <v>220</v>
      </c>
      <c r="B116" s="1517">
        <v>325832651.97161293</v>
      </c>
      <c r="C116" s="1517">
        <v>638536512.38838661</v>
      </c>
      <c r="D116" s="1517">
        <v>964369164.35999954</v>
      </c>
      <c r="E116" s="1219">
        <v>545269837.86000001</v>
      </c>
      <c r="F116" s="1219">
        <v>419099326.49999952</v>
      </c>
      <c r="H116" s="1219"/>
    </row>
    <row r="117" spans="1:8" hidden="1" x14ac:dyDescent="0.25">
      <c r="A117" s="1518" t="s">
        <v>221</v>
      </c>
      <c r="B117" s="1517">
        <v>238341637.05502039</v>
      </c>
      <c r="C117" s="1517">
        <v>265158511.01497957</v>
      </c>
      <c r="D117" s="1517">
        <v>503500148.06999993</v>
      </c>
      <c r="E117" s="1219">
        <v>65740302.140000001</v>
      </c>
      <c r="F117" s="1219">
        <v>437759845.92999995</v>
      </c>
      <c r="H117" s="1219"/>
    </row>
    <row r="118" spans="1:8" hidden="1" x14ac:dyDescent="0.25">
      <c r="A118" s="1518" t="s">
        <v>178</v>
      </c>
      <c r="B118" s="1517">
        <v>67965509.620407522</v>
      </c>
      <c r="C118" s="1517">
        <v>43375251.089592457</v>
      </c>
      <c r="D118" s="1517">
        <v>111340760.70999998</v>
      </c>
      <c r="E118" s="1219">
        <v>175715281.75999999</v>
      </c>
      <c r="F118" s="1219">
        <v>-64374521.050000012</v>
      </c>
      <c r="H118" s="1219"/>
    </row>
    <row r="119" spans="1:8" hidden="1" x14ac:dyDescent="0.25">
      <c r="A119" s="1518" t="s">
        <v>222</v>
      </c>
      <c r="B119" s="1517">
        <v>53287938.185126811</v>
      </c>
      <c r="C119" s="1517">
        <v>44376317.494873188</v>
      </c>
      <c r="D119" s="1517">
        <v>97664255.680000007</v>
      </c>
      <c r="E119" s="1219">
        <v>111995719.06999999</v>
      </c>
      <c r="F119" s="1219">
        <v>-14331463.389999986</v>
      </c>
      <c r="H119" s="1219"/>
    </row>
    <row r="120" spans="1:8" hidden="1" x14ac:dyDescent="0.25">
      <c r="A120" s="1518" t="s">
        <v>223</v>
      </c>
      <c r="B120" s="1517">
        <v>9979395.4589222427</v>
      </c>
      <c r="C120" s="1517">
        <v>7870580.0610777549</v>
      </c>
      <c r="D120" s="1517">
        <v>17849975.519999996</v>
      </c>
      <c r="E120" s="1219">
        <v>13924496.58</v>
      </c>
      <c r="F120" s="1219">
        <v>3925478.9399999958</v>
      </c>
      <c r="H120" s="1219"/>
    </row>
    <row r="121" spans="1:8" hidden="1" x14ac:dyDescent="0.25">
      <c r="A121" s="1518" t="s">
        <v>224</v>
      </c>
      <c r="B121" s="1517">
        <v>0</v>
      </c>
      <c r="C121" s="1517">
        <v>0</v>
      </c>
      <c r="D121" s="1517">
        <v>0</v>
      </c>
      <c r="E121" s="1219">
        <v>7960476.5814024806</v>
      </c>
      <c r="F121" s="1219">
        <v>-7960476.5814024806</v>
      </c>
      <c r="H121" s="1219"/>
    </row>
    <row r="122" spans="1:8" hidden="1" x14ac:dyDescent="0.25">
      <c r="A122" s="1518" t="s">
        <v>225</v>
      </c>
      <c r="B122" s="1517">
        <v>0</v>
      </c>
      <c r="C122" s="1517">
        <v>0</v>
      </c>
      <c r="D122" s="1517">
        <v>0</v>
      </c>
      <c r="E122" s="1219">
        <v>6368381.2651219843</v>
      </c>
      <c r="F122" s="1219">
        <v>-6368381.2651219843</v>
      </c>
      <c r="H122" s="1219"/>
    </row>
    <row r="123" spans="1:8" hidden="1" x14ac:dyDescent="0.25">
      <c r="A123" s="1518" t="s">
        <v>226</v>
      </c>
      <c r="B123" s="1517">
        <v>0</v>
      </c>
      <c r="C123" s="1517">
        <v>0</v>
      </c>
      <c r="D123" s="1517">
        <v>0</v>
      </c>
      <c r="E123" s="1219">
        <v>6368381.2651219834</v>
      </c>
      <c r="F123" s="1219">
        <v>-6368381.2651219834</v>
      </c>
      <c r="H123" s="1219"/>
    </row>
    <row r="124" spans="1:8" hidden="1" x14ac:dyDescent="0.25">
      <c r="A124" s="1518" t="s">
        <v>674</v>
      </c>
      <c r="B124" s="1517">
        <v>6515177.4500431772</v>
      </c>
      <c r="C124" s="1517">
        <v>3853588.559956823</v>
      </c>
      <c r="D124" s="1517">
        <v>10368766.01</v>
      </c>
      <c r="E124" s="1219">
        <v>10485798.84</v>
      </c>
      <c r="F124" s="1219">
        <v>-117032.83000000007</v>
      </c>
      <c r="H124" s="1219"/>
    </row>
    <row r="125" spans="1:8" hidden="1" x14ac:dyDescent="0.25">
      <c r="A125" s="1518" t="s">
        <v>228</v>
      </c>
      <c r="B125" s="1517">
        <v>0</v>
      </c>
      <c r="C125" s="1517">
        <v>0</v>
      </c>
      <c r="D125" s="1517">
        <v>0</v>
      </c>
      <c r="E125" s="1219">
        <v>34146239.520000003</v>
      </c>
      <c r="F125" s="1219">
        <v>-34146239.520000003</v>
      </c>
      <c r="H125" s="1219"/>
    </row>
    <row r="126" spans="1:8" hidden="1" x14ac:dyDescent="0.25">
      <c r="A126" s="1518" t="s">
        <v>229</v>
      </c>
      <c r="B126" s="1517">
        <v>48844638.04145135</v>
      </c>
      <c r="C126" s="1517">
        <v>34890935.014426664</v>
      </c>
      <c r="D126" s="1517">
        <v>83735573.055878013</v>
      </c>
      <c r="E126" s="1219">
        <v>17825146.399999999</v>
      </c>
      <c r="F126" s="1219">
        <v>65910426.655878015</v>
      </c>
      <c r="H126" s="1219"/>
    </row>
    <row r="127" spans="1:8" hidden="1" x14ac:dyDescent="0.25">
      <c r="A127" s="1518" t="s">
        <v>164</v>
      </c>
      <c r="B127" s="1517">
        <v>68543054.597006992</v>
      </c>
      <c r="C127" s="1517">
        <v>40782000.872993007</v>
      </c>
      <c r="D127" s="1517">
        <v>109325055.47</v>
      </c>
      <c r="E127" s="1219">
        <v>4772495.16</v>
      </c>
      <c r="F127" s="1219">
        <v>104552560.31</v>
      </c>
      <c r="H127" s="1219"/>
    </row>
    <row r="128" spans="1:8" hidden="1" x14ac:dyDescent="0.25">
      <c r="A128" s="1518" t="s">
        <v>230</v>
      </c>
      <c r="B128" s="1517">
        <v>2890540</v>
      </c>
      <c r="C128" s="1517">
        <v>615985.15139000013</v>
      </c>
      <c r="D128" s="1517">
        <v>3506525.1513900002</v>
      </c>
      <c r="E128" s="1219">
        <v>9544990.3200000003</v>
      </c>
      <c r="F128" s="1219">
        <v>-6038465.1686100001</v>
      </c>
      <c r="H128" s="1219"/>
    </row>
    <row r="129" spans="1:8" hidden="1" x14ac:dyDescent="0.25">
      <c r="A129" s="1518" t="s">
        <v>231</v>
      </c>
      <c r="B129" s="1517">
        <v>0</v>
      </c>
      <c r="C129" s="1517">
        <v>0</v>
      </c>
      <c r="D129" s="1517">
        <v>0</v>
      </c>
      <c r="E129" s="1219">
        <v>9544990.3200000003</v>
      </c>
      <c r="F129" s="1219">
        <v>-9544990.3200000003</v>
      </c>
      <c r="H129" s="1219"/>
    </row>
    <row r="130" spans="1:8" hidden="1" x14ac:dyDescent="0.25">
      <c r="A130" s="1518" t="s">
        <v>232</v>
      </c>
      <c r="B130" s="1517">
        <v>48206002.565072671</v>
      </c>
      <c r="C130" s="1517">
        <v>5876227.4249273306</v>
      </c>
      <c r="D130" s="1517">
        <v>54082229.990000002</v>
      </c>
      <c r="E130" s="1219">
        <v>6368381.2599999998</v>
      </c>
      <c r="F130" s="1219">
        <v>47713848.730000004</v>
      </c>
      <c r="H130" s="1219"/>
    </row>
    <row r="131" spans="1:8" hidden="1" x14ac:dyDescent="0.25">
      <c r="A131" s="1539" t="s">
        <v>179</v>
      </c>
      <c r="B131" s="1517">
        <v>2504868.879344251</v>
      </c>
      <c r="C131" s="1517">
        <v>3098509.6906557493</v>
      </c>
      <c r="D131" s="1517">
        <v>5603378.5700000003</v>
      </c>
      <c r="E131" s="1219">
        <v>4505930.1399999997</v>
      </c>
      <c r="F131" s="1219">
        <v>1097448.4300000006</v>
      </c>
      <c r="H131" s="1219"/>
    </row>
    <row r="132" spans="1:8" hidden="1" x14ac:dyDescent="0.25">
      <c r="A132" s="1539" t="s">
        <v>435</v>
      </c>
      <c r="B132" s="1517">
        <v>22352144.851511113</v>
      </c>
      <c r="C132" s="1517">
        <v>12414699.734515607</v>
      </c>
      <c r="D132" s="1517">
        <v>34766844.586026721</v>
      </c>
      <c r="E132" s="1219">
        <v>4505930.1399999997</v>
      </c>
      <c r="F132" s="1219">
        <v>30260914.44602672</v>
      </c>
      <c r="H132" s="1219"/>
    </row>
    <row r="133" spans="1:8" hidden="1" x14ac:dyDescent="0.25">
      <c r="A133" s="1518" t="s">
        <v>234</v>
      </c>
      <c r="B133" s="1517">
        <v>0</v>
      </c>
      <c r="C133" s="1517">
        <v>0</v>
      </c>
      <c r="D133" s="1517">
        <v>0</v>
      </c>
      <c r="E133" s="1219">
        <v>23334333.41</v>
      </c>
      <c r="F133" s="1219">
        <v>-23334333.41</v>
      </c>
      <c r="H133" s="1219"/>
    </row>
    <row r="134" spans="1:8" ht="13" hidden="1" x14ac:dyDescent="0.25">
      <c r="A134" s="1280" t="s">
        <v>709</v>
      </c>
      <c r="B134" s="1272">
        <v>2446730701.3218727</v>
      </c>
      <c r="C134" s="1272">
        <v>2831753795.4714212</v>
      </c>
      <c r="D134" s="1272">
        <v>5278484496.7932959</v>
      </c>
      <c r="E134" s="1281">
        <v>2579849943.9716468</v>
      </c>
      <c r="F134" s="1219">
        <v>2698634552.8216491</v>
      </c>
      <c r="H134" s="1219"/>
    </row>
    <row r="135" spans="1:8" hidden="1" x14ac:dyDescent="0.25"/>
    <row r="136" spans="1:8" ht="13" hidden="1" x14ac:dyDescent="0.25">
      <c r="A136" s="1519" t="s">
        <v>704</v>
      </c>
      <c r="B136" s="1520" t="s">
        <v>706</v>
      </c>
      <c r="C136" s="1519" t="s">
        <v>707</v>
      </c>
      <c r="D136" s="1519" t="s">
        <v>6</v>
      </c>
      <c r="E136" s="1061" t="s">
        <v>710</v>
      </c>
    </row>
    <row r="137" spans="1:8" hidden="1" x14ac:dyDescent="0.25">
      <c r="A137" s="1518" t="s">
        <v>212</v>
      </c>
      <c r="B137" s="1517">
        <v>26821192021.37072</v>
      </c>
      <c r="C137" s="1517">
        <v>29329601088.169281</v>
      </c>
      <c r="D137" s="1517">
        <v>56150793109.540001</v>
      </c>
      <c r="E137" s="1219">
        <v>22344390603.91</v>
      </c>
      <c r="F137" s="1219">
        <v>33961402505.630001</v>
      </c>
    </row>
    <row r="138" spans="1:8" hidden="1" x14ac:dyDescent="0.25">
      <c r="A138" s="1518" t="s">
        <v>213</v>
      </c>
      <c r="B138" s="1517">
        <v>26956122294.311466</v>
      </c>
      <c r="C138" s="1517">
        <v>15170479414.340103</v>
      </c>
      <c r="D138" s="1517">
        <v>42126601708.651566</v>
      </c>
      <c r="E138" s="1219">
        <v>13149689481.77</v>
      </c>
      <c r="F138" s="1219">
        <v>29551912226.881565</v>
      </c>
    </row>
    <row r="139" spans="1:8" hidden="1" x14ac:dyDescent="0.25">
      <c r="A139" s="1518" t="s">
        <v>214</v>
      </c>
      <c r="B139" s="1517">
        <v>1226203274.3512249</v>
      </c>
      <c r="C139" s="1517">
        <v>9856613548.5787792</v>
      </c>
      <c r="D139" s="1517">
        <v>11082816822.930004</v>
      </c>
      <c r="E139" s="1219">
        <v>10433626755.08</v>
      </c>
      <c r="F139" s="1219">
        <v>879190067.8500042</v>
      </c>
    </row>
    <row r="140" spans="1:8" hidden="1" x14ac:dyDescent="0.25">
      <c r="A140" s="1518" t="s">
        <v>215</v>
      </c>
      <c r="B140" s="1517">
        <v>4507167763.355175</v>
      </c>
      <c r="C140" s="1517">
        <v>2140996909.1548245</v>
      </c>
      <c r="D140" s="1517">
        <v>6648164672.5099993</v>
      </c>
      <c r="E140" s="1219">
        <v>3377589921.52</v>
      </c>
      <c r="F140" s="1219">
        <v>3280574750.9899993</v>
      </c>
    </row>
    <row r="141" spans="1:8" hidden="1" x14ac:dyDescent="0.25">
      <c r="A141" s="1518" t="s">
        <v>216</v>
      </c>
      <c r="B141" s="1517">
        <v>0</v>
      </c>
      <c r="C141" s="1517">
        <v>0</v>
      </c>
      <c r="D141" s="1517">
        <v>0</v>
      </c>
      <c r="E141" s="1219">
        <v>488431375.05000001</v>
      </c>
      <c r="F141" s="1219">
        <v>-488431375.05000001</v>
      </c>
    </row>
    <row r="142" spans="1:8" hidden="1" x14ac:dyDescent="0.25">
      <c r="A142" s="1518" t="s">
        <v>217</v>
      </c>
      <c r="B142" s="1517">
        <v>228286482.94193941</v>
      </c>
      <c r="C142" s="1517">
        <v>102218302.71806064</v>
      </c>
      <c r="D142" s="1517">
        <v>330504785.66000009</v>
      </c>
      <c r="E142" s="1219">
        <v>327584776.91000003</v>
      </c>
      <c r="F142" s="1219">
        <v>12920008.75000006</v>
      </c>
    </row>
    <row r="143" spans="1:8" hidden="1" x14ac:dyDescent="0.25">
      <c r="A143" s="1518" t="s">
        <v>218</v>
      </c>
      <c r="B143" s="1517">
        <v>2420933643.4818749</v>
      </c>
      <c r="C143" s="1517">
        <v>1301632217.8581252</v>
      </c>
      <c r="D143" s="1517">
        <v>3722565861.3400002</v>
      </c>
      <c r="E143" s="1219">
        <v>7869333537.9399996</v>
      </c>
      <c r="F143" s="1219">
        <v>-4031767676.5999994</v>
      </c>
    </row>
    <row r="144" spans="1:8" hidden="1" x14ac:dyDescent="0.25">
      <c r="A144" s="1518" t="s">
        <v>219</v>
      </c>
      <c r="B144" s="1517">
        <v>6600440353.3981009</v>
      </c>
      <c r="C144" s="1517">
        <v>7667980361.6118984</v>
      </c>
      <c r="D144" s="1517">
        <v>14268420715.009998</v>
      </c>
      <c r="E144" s="1219">
        <v>4941239816.5</v>
      </c>
      <c r="F144" s="1219">
        <v>9372180898.5099983</v>
      </c>
    </row>
    <row r="145" spans="1:6" hidden="1" x14ac:dyDescent="0.25">
      <c r="A145" s="1518" t="s">
        <v>220</v>
      </c>
      <c r="B145" s="1517">
        <v>15545871010.50482</v>
      </c>
      <c r="C145" s="1517">
        <v>22988887033.345177</v>
      </c>
      <c r="D145" s="1517">
        <v>38534758043.849998</v>
      </c>
      <c r="E145" s="1219">
        <v>24481807689.669998</v>
      </c>
      <c r="F145" s="1219">
        <v>14117950354.18</v>
      </c>
    </row>
    <row r="146" spans="1:6" hidden="1" x14ac:dyDescent="0.25">
      <c r="A146" s="1518" t="s">
        <v>221</v>
      </c>
      <c r="B146" s="1517">
        <v>10546090135.177895</v>
      </c>
      <c r="C146" s="1517">
        <v>6808072035.4121046</v>
      </c>
      <c r="D146" s="1517">
        <v>17354162170.59</v>
      </c>
      <c r="E146" s="1219">
        <v>3194299693.6500001</v>
      </c>
      <c r="F146" s="1219">
        <v>14209862476.940001</v>
      </c>
    </row>
    <row r="147" spans="1:6" hidden="1" x14ac:dyDescent="0.25">
      <c r="A147" s="1518" t="s">
        <v>178</v>
      </c>
      <c r="B147" s="1517">
        <v>3007323434.5313067</v>
      </c>
      <c r="C147" s="1517">
        <v>1919258897.9786932</v>
      </c>
      <c r="D147" s="1517">
        <v>4926582332.5100002</v>
      </c>
      <c r="E147" s="1219">
        <v>8964526478.1299992</v>
      </c>
      <c r="F147" s="1219">
        <v>-3947944145.6199989</v>
      </c>
    </row>
    <row r="148" spans="1:6" hidden="1" x14ac:dyDescent="0.25">
      <c r="A148" s="1518" t="s">
        <v>222</v>
      </c>
      <c r="B148" s="1517">
        <v>2357873371.0233102</v>
      </c>
      <c r="C148" s="1517">
        <v>1464531871.3066897</v>
      </c>
      <c r="D148" s="1517">
        <v>3822405242.3299999</v>
      </c>
      <c r="E148" s="1219">
        <v>5386622593.7399998</v>
      </c>
      <c r="F148" s="1219">
        <v>-1514217351.4099998</v>
      </c>
    </row>
    <row r="149" spans="1:6" hidden="1" x14ac:dyDescent="0.25">
      <c r="A149" s="1518" t="s">
        <v>223</v>
      </c>
      <c r="B149" s="1517">
        <v>441566170.74877179</v>
      </c>
      <c r="C149" s="1517">
        <v>348255754.96122819</v>
      </c>
      <c r="D149" s="1517">
        <v>789821925.71000004</v>
      </c>
      <c r="E149" s="1219">
        <v>621369829.07000005</v>
      </c>
      <c r="F149" s="1219">
        <v>258452096.63999999</v>
      </c>
    </row>
    <row r="150" spans="1:6" hidden="1" x14ac:dyDescent="0.25">
      <c r="A150" s="1518" t="s">
        <v>224</v>
      </c>
      <c r="B150" s="1517">
        <v>0</v>
      </c>
      <c r="C150" s="1517">
        <v>0</v>
      </c>
      <c r="D150" s="1517">
        <v>0</v>
      </c>
      <c r="E150" s="1219">
        <v>406023829.06999999</v>
      </c>
      <c r="F150" s="1219">
        <v>-406023829.06999999</v>
      </c>
    </row>
    <row r="151" spans="1:6" hidden="1" x14ac:dyDescent="0.25">
      <c r="A151" s="1518" t="s">
        <v>225</v>
      </c>
      <c r="B151" s="1517">
        <v>0</v>
      </c>
      <c r="C151" s="1517">
        <v>0</v>
      </c>
      <c r="D151" s="1517">
        <v>0</v>
      </c>
      <c r="E151" s="1219">
        <v>326419063.25999999</v>
      </c>
      <c r="F151" s="1219">
        <v>-326419063.25999999</v>
      </c>
    </row>
    <row r="152" spans="1:6" hidden="1" x14ac:dyDescent="0.25">
      <c r="A152" s="1518" t="s">
        <v>226</v>
      </c>
      <c r="B152" s="1517">
        <v>0</v>
      </c>
      <c r="C152" s="1517">
        <v>0</v>
      </c>
      <c r="D152" s="1517">
        <v>0</v>
      </c>
      <c r="E152" s="1219">
        <v>326419063.25999999</v>
      </c>
      <c r="F152" s="1219">
        <v>-326419063.25999999</v>
      </c>
    </row>
    <row r="153" spans="1:6" hidden="1" x14ac:dyDescent="0.25">
      <c r="A153" s="1518" t="s">
        <v>674</v>
      </c>
      <c r="B153" s="1517">
        <v>288282188.05500787</v>
      </c>
      <c r="C153" s="1517">
        <v>136427768.20499215</v>
      </c>
      <c r="D153" s="1517">
        <v>424709956.25999999</v>
      </c>
      <c r="E153" s="1219">
        <v>521855441.75999999</v>
      </c>
      <c r="F153" s="1219">
        <v>-82145485.5</v>
      </c>
    </row>
    <row r="154" spans="1:6" hidden="1" x14ac:dyDescent="0.25">
      <c r="A154" s="1518" t="s">
        <v>228</v>
      </c>
      <c r="B154" s="1517">
        <v>0</v>
      </c>
      <c r="C154" s="1517">
        <v>0</v>
      </c>
      <c r="D154" s="1517">
        <v>0</v>
      </c>
      <c r="E154" s="1219">
        <v>1689812976.0999999</v>
      </c>
      <c r="F154" s="1219">
        <v>-1689812976.0999999</v>
      </c>
    </row>
    <row r="155" spans="1:6" hidden="1" x14ac:dyDescent="0.25">
      <c r="A155" s="1518" t="s">
        <v>229</v>
      </c>
      <c r="B155" s="1517">
        <v>2161267169.9757233</v>
      </c>
      <c r="C155" s="1517">
        <v>1543846682.0542769</v>
      </c>
      <c r="D155" s="1517">
        <v>3705113852.0300002</v>
      </c>
      <c r="E155" s="1219">
        <v>870462758.87</v>
      </c>
      <c r="F155" s="1219">
        <v>2854651093.1600003</v>
      </c>
    </row>
    <row r="156" spans="1:6" hidden="1" x14ac:dyDescent="0.25">
      <c r="A156" s="1518" t="s">
        <v>164</v>
      </c>
      <c r="B156" s="1517">
        <v>3032878521.9914603</v>
      </c>
      <c r="C156" s="1517">
        <v>1574707187.2785401</v>
      </c>
      <c r="D156" s="1517">
        <v>4607585709.2700005</v>
      </c>
      <c r="E156" s="1219">
        <v>246624757.97</v>
      </c>
      <c r="F156" s="1219">
        <v>4375960951.3000002</v>
      </c>
    </row>
    <row r="157" spans="1:6" hidden="1" x14ac:dyDescent="0.25">
      <c r="A157" s="1518" t="s">
        <v>230</v>
      </c>
      <c r="B157" s="1517">
        <v>127900000</v>
      </c>
      <c r="C157" s="1517">
        <v>27255980.15000001</v>
      </c>
      <c r="D157" s="1517">
        <v>155155980.15000001</v>
      </c>
      <c r="E157" s="1219">
        <v>485249515.94999999</v>
      </c>
      <c r="F157" s="1219">
        <v>-320093535.79999995</v>
      </c>
    </row>
    <row r="158" spans="1:6" hidden="1" x14ac:dyDescent="0.25">
      <c r="A158" s="1518" t="s">
        <v>231</v>
      </c>
      <c r="B158" s="1517">
        <v>0</v>
      </c>
      <c r="C158" s="1517">
        <v>0</v>
      </c>
      <c r="D158" s="1517">
        <v>0</v>
      </c>
      <c r="E158" s="1219">
        <v>485249515.94999999</v>
      </c>
      <c r="F158" s="1219">
        <v>-485249515.94999999</v>
      </c>
    </row>
    <row r="159" spans="1:6" hidden="1" x14ac:dyDescent="0.25">
      <c r="A159" s="1518" t="s">
        <v>232</v>
      </c>
      <c r="B159" s="1517">
        <v>2133008963.056313</v>
      </c>
      <c r="C159" s="1517">
        <v>218152063.03368691</v>
      </c>
      <c r="D159" s="1517">
        <v>2351161026.0900002</v>
      </c>
      <c r="E159" s="1219">
        <v>326419063.25999999</v>
      </c>
      <c r="F159" s="1219">
        <v>2034741962.8300002</v>
      </c>
    </row>
    <row r="160" spans="1:6" hidden="1" x14ac:dyDescent="0.25">
      <c r="A160" s="1539" t="s">
        <v>179</v>
      </c>
      <c r="B160" s="1517">
        <v>110834906.16567484</v>
      </c>
      <c r="C160" s="1517">
        <v>137102202.69432518</v>
      </c>
      <c r="D160" s="1517">
        <v>247937108.86000001</v>
      </c>
      <c r="E160" s="1219">
        <v>230296507.02000001</v>
      </c>
      <c r="F160" s="1219">
        <v>27640601.840000004</v>
      </c>
    </row>
    <row r="161" spans="1:6" hidden="1" x14ac:dyDescent="0.25">
      <c r="A161" s="1539" t="s">
        <v>435</v>
      </c>
      <c r="B161" s="1517">
        <v>989032958.03146529</v>
      </c>
      <c r="C161" s="1517">
        <v>549322997.1024605</v>
      </c>
      <c r="D161" s="1517">
        <v>1538355955.1339259</v>
      </c>
      <c r="E161" s="1219">
        <v>230296507.02000001</v>
      </c>
      <c r="F161" s="1219">
        <v>1333059448.1139259</v>
      </c>
    </row>
    <row r="162" spans="1:6" hidden="1" x14ac:dyDescent="0.25">
      <c r="A162" s="1518" t="s">
        <v>234</v>
      </c>
      <c r="B162" s="1517">
        <v>0</v>
      </c>
      <c r="C162" s="1517">
        <v>0</v>
      </c>
      <c r="D162" s="1517">
        <v>0</v>
      </c>
      <c r="E162" s="1219">
        <v>951403726.05999994</v>
      </c>
      <c r="F162" s="1219">
        <v>-951403726.05999994</v>
      </c>
    </row>
    <row r="163" spans="1:6" ht="13" hidden="1" x14ac:dyDescent="0.25">
      <c r="A163" s="1280" t="s">
        <v>711</v>
      </c>
      <c r="B163" s="1272">
        <v>109502274662.47227</v>
      </c>
      <c r="C163" s="1272">
        <v>103285342315.95323</v>
      </c>
      <c r="D163" s="1272">
        <v>212787616978.42542</v>
      </c>
      <c r="E163" s="1281">
        <v>112677045278.49001</v>
      </c>
      <c r="F163" s="1219"/>
    </row>
    <row r="164" spans="1:6" hidden="1" x14ac:dyDescent="0.25"/>
    <row r="165" spans="1:6" hidden="1" x14ac:dyDescent="0.25"/>
    <row r="166" spans="1:6" ht="13" x14ac:dyDescent="0.25">
      <c r="A166" s="1492" t="s">
        <v>1520</v>
      </c>
    </row>
  </sheetData>
  <mergeCells count="7">
    <mergeCell ref="A7:J7"/>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C0979-34D0-4801-9EAB-9E10A2704066}">
  <sheetPr>
    <tabColor theme="0"/>
    <pageSetUpPr fitToPage="1"/>
  </sheetPr>
  <dimension ref="A1:U51"/>
  <sheetViews>
    <sheetView showGridLines="0" tabSelected="1" topLeftCell="B1" zoomScale="70" zoomScaleNormal="70" workbookViewId="0">
      <selection activeCell="C7" sqref="C7:N7"/>
    </sheetView>
  </sheetViews>
  <sheetFormatPr baseColWidth="10" defaultColWidth="11.453125" defaultRowHeight="12.5" x14ac:dyDescent="0.25"/>
  <cols>
    <col min="1" max="1" width="5.453125" style="708" hidden="1" customWidth="1"/>
    <col min="2" max="2" width="27.54296875" style="708" customWidth="1"/>
    <col min="3" max="3" width="13.54296875" style="708" customWidth="1"/>
    <col min="4" max="5" width="11.54296875" style="708" customWidth="1"/>
    <col min="6" max="6" width="13.26953125" style="1348" customWidth="1"/>
    <col min="7" max="7" width="13.453125" style="708" customWidth="1"/>
    <col min="8" max="9" width="11.54296875" style="708" customWidth="1"/>
    <col min="10" max="10" width="12.1796875" style="1349" customWidth="1"/>
    <col min="11" max="11" width="14.453125" style="708" customWidth="1"/>
    <col min="12" max="13" width="11.54296875" style="708" customWidth="1"/>
    <col min="14" max="14" width="14.453125" style="1349" customWidth="1"/>
    <col min="15" max="219" width="11.453125" style="708"/>
    <col min="220" max="220" width="27.54296875" style="708" customWidth="1"/>
    <col min="221" max="226" width="11.54296875" style="708" customWidth="1"/>
    <col min="227" max="227" width="16" style="708" customWidth="1"/>
    <col min="228" max="230" width="8.54296875" style="708" customWidth="1"/>
    <col min="231" max="231" width="10.54296875" style="708" customWidth="1"/>
    <col min="232" max="233" width="9.453125" style="708" customWidth="1"/>
    <col min="234" max="234" width="8.54296875" style="708" customWidth="1"/>
    <col min="235" max="235" width="9.453125" style="708" customWidth="1"/>
    <col min="236" max="236" width="1.453125" style="708" customWidth="1"/>
    <col min="237" max="238" width="8.54296875" style="708" customWidth="1"/>
    <col min="239" max="239" width="9.453125" style="708" customWidth="1"/>
    <col min="240" max="242" width="8.54296875" style="708" customWidth="1"/>
    <col min="243" max="243" width="10.453125" style="708" customWidth="1"/>
    <col min="244" max="244" width="11.453125" style="708"/>
    <col min="245" max="246" width="8.54296875" style="708" customWidth="1"/>
    <col min="247" max="247" width="9.453125" style="708" customWidth="1"/>
    <col min="248" max="248" width="11.54296875" style="708" customWidth="1"/>
    <col min="249" max="249" width="11.453125" style="708"/>
    <col min="250" max="250" width="16" style="708" customWidth="1"/>
    <col min="251" max="267" width="11.453125" style="708"/>
    <col min="268" max="268" width="10.54296875" style="708" customWidth="1"/>
    <col min="269" max="475" width="11.453125" style="708"/>
    <col min="476" max="476" width="27.54296875" style="708" customWidth="1"/>
    <col min="477" max="482" width="11.54296875" style="708" customWidth="1"/>
    <col min="483" max="483" width="16" style="708" customWidth="1"/>
    <col min="484" max="486" width="8.54296875" style="708" customWidth="1"/>
    <col min="487" max="487" width="10.54296875" style="708" customWidth="1"/>
    <col min="488" max="489" width="9.453125" style="708" customWidth="1"/>
    <col min="490" max="490" width="8.54296875" style="708" customWidth="1"/>
    <col min="491" max="491" width="9.453125" style="708" customWidth="1"/>
    <col min="492" max="492" width="1.453125" style="708" customWidth="1"/>
    <col min="493" max="494" width="8.54296875" style="708" customWidth="1"/>
    <col min="495" max="495" width="9.453125" style="708" customWidth="1"/>
    <col min="496" max="498" width="8.54296875" style="708" customWidth="1"/>
    <col min="499" max="499" width="10.453125" style="708" customWidth="1"/>
    <col min="500" max="500" width="11.453125" style="708"/>
    <col min="501" max="502" width="8.54296875" style="708" customWidth="1"/>
    <col min="503" max="503" width="9.453125" style="708" customWidth="1"/>
    <col min="504" max="504" width="11.54296875" style="708" customWidth="1"/>
    <col min="505" max="505" width="11.453125" style="708"/>
    <col min="506" max="506" width="16" style="708" customWidth="1"/>
    <col min="507" max="523" width="11.453125" style="708"/>
    <col min="524" max="524" width="10.54296875" style="708" customWidth="1"/>
    <col min="525" max="731" width="11.453125" style="708"/>
    <col min="732" max="732" width="27.54296875" style="708" customWidth="1"/>
    <col min="733" max="738" width="11.54296875" style="708" customWidth="1"/>
    <col min="739" max="739" width="16" style="708" customWidth="1"/>
    <col min="740" max="742" width="8.54296875" style="708" customWidth="1"/>
    <col min="743" max="743" width="10.54296875" style="708" customWidth="1"/>
    <col min="744" max="745" width="9.453125" style="708" customWidth="1"/>
    <col min="746" max="746" width="8.54296875" style="708" customWidth="1"/>
    <col min="747" max="747" width="9.453125" style="708" customWidth="1"/>
    <col min="748" max="748" width="1.453125" style="708" customWidth="1"/>
    <col min="749" max="750" width="8.54296875" style="708" customWidth="1"/>
    <col min="751" max="751" width="9.453125" style="708" customWidth="1"/>
    <col min="752" max="754" width="8.54296875" style="708" customWidth="1"/>
    <col min="755" max="755" width="10.453125" style="708" customWidth="1"/>
    <col min="756" max="756" width="11.453125" style="708"/>
    <col min="757" max="758" width="8.54296875" style="708" customWidth="1"/>
    <col min="759" max="759" width="9.453125" style="708" customWidth="1"/>
    <col min="760" max="760" width="11.54296875" style="708" customWidth="1"/>
    <col min="761" max="761" width="11.453125" style="708"/>
    <col min="762" max="762" width="16" style="708" customWidth="1"/>
    <col min="763" max="779" width="11.453125" style="708"/>
    <col min="780" max="780" width="10.54296875" style="708" customWidth="1"/>
    <col min="781" max="987" width="11.453125" style="708"/>
    <col min="988" max="988" width="27.54296875" style="708" customWidth="1"/>
    <col min="989" max="994" width="11.54296875" style="708" customWidth="1"/>
    <col min="995" max="995" width="16" style="708" customWidth="1"/>
    <col min="996" max="998" width="8.54296875" style="708" customWidth="1"/>
    <col min="999" max="999" width="10.54296875" style="708" customWidth="1"/>
    <col min="1000" max="1001" width="9.453125" style="708" customWidth="1"/>
    <col min="1002" max="1002" width="8.54296875" style="708" customWidth="1"/>
    <col min="1003" max="1003" width="9.453125" style="708" customWidth="1"/>
    <col min="1004" max="1004" width="1.453125" style="708" customWidth="1"/>
    <col min="1005" max="1006" width="8.54296875" style="708" customWidth="1"/>
    <col min="1007" max="1007" width="9.453125" style="708" customWidth="1"/>
    <col min="1008" max="1010" width="8.54296875" style="708" customWidth="1"/>
    <col min="1011" max="1011" width="10.453125" style="708" customWidth="1"/>
    <col min="1012" max="1012" width="11.453125" style="708"/>
    <col min="1013" max="1014" width="8.54296875" style="708" customWidth="1"/>
    <col min="1015" max="1015" width="9.453125" style="708" customWidth="1"/>
    <col min="1016" max="1016" width="11.54296875" style="708" customWidth="1"/>
    <col min="1017" max="1017" width="11.453125" style="708"/>
    <col min="1018" max="1018" width="16" style="708" customWidth="1"/>
    <col min="1019" max="1035" width="11.453125" style="708"/>
    <col min="1036" max="1036" width="10.54296875" style="708" customWidth="1"/>
    <col min="1037" max="1243" width="11.453125" style="708"/>
    <col min="1244" max="1244" width="27.54296875" style="708" customWidth="1"/>
    <col min="1245" max="1250" width="11.54296875" style="708" customWidth="1"/>
    <col min="1251" max="1251" width="16" style="708" customWidth="1"/>
    <col min="1252" max="1254" width="8.54296875" style="708" customWidth="1"/>
    <col min="1255" max="1255" width="10.54296875" style="708" customWidth="1"/>
    <col min="1256" max="1257" width="9.453125" style="708" customWidth="1"/>
    <col min="1258" max="1258" width="8.54296875" style="708" customWidth="1"/>
    <col min="1259" max="1259" width="9.453125" style="708" customWidth="1"/>
    <col min="1260" max="1260" width="1.453125" style="708" customWidth="1"/>
    <col min="1261" max="1262" width="8.54296875" style="708" customWidth="1"/>
    <col min="1263" max="1263" width="9.453125" style="708" customWidth="1"/>
    <col min="1264" max="1266" width="8.54296875" style="708" customWidth="1"/>
    <col min="1267" max="1267" width="10.453125" style="708" customWidth="1"/>
    <col min="1268" max="1268" width="11.453125" style="708"/>
    <col min="1269" max="1270" width="8.54296875" style="708" customWidth="1"/>
    <col min="1271" max="1271" width="9.453125" style="708" customWidth="1"/>
    <col min="1272" max="1272" width="11.54296875" style="708" customWidth="1"/>
    <col min="1273" max="1273" width="11.453125" style="708"/>
    <col min="1274" max="1274" width="16" style="708" customWidth="1"/>
    <col min="1275" max="1291" width="11.453125" style="708"/>
    <col min="1292" max="1292" width="10.54296875" style="708" customWidth="1"/>
    <col min="1293" max="1499" width="11.453125" style="708"/>
    <col min="1500" max="1500" width="27.54296875" style="708" customWidth="1"/>
    <col min="1501" max="1506" width="11.54296875" style="708" customWidth="1"/>
    <col min="1507" max="1507" width="16" style="708" customWidth="1"/>
    <col min="1508" max="1510" width="8.54296875" style="708" customWidth="1"/>
    <col min="1511" max="1511" width="10.54296875" style="708" customWidth="1"/>
    <col min="1512" max="1513" width="9.453125" style="708" customWidth="1"/>
    <col min="1514" max="1514" width="8.54296875" style="708" customWidth="1"/>
    <col min="1515" max="1515" width="9.453125" style="708" customWidth="1"/>
    <col min="1516" max="1516" width="1.453125" style="708" customWidth="1"/>
    <col min="1517" max="1518" width="8.54296875" style="708" customWidth="1"/>
    <col min="1519" max="1519" width="9.453125" style="708" customWidth="1"/>
    <col min="1520" max="1522" width="8.54296875" style="708" customWidth="1"/>
    <col min="1523" max="1523" width="10.453125" style="708" customWidth="1"/>
    <col min="1524" max="1524" width="11.453125" style="708"/>
    <col min="1525" max="1526" width="8.54296875" style="708" customWidth="1"/>
    <col min="1527" max="1527" width="9.453125" style="708" customWidth="1"/>
    <col min="1528" max="1528" width="11.54296875" style="708" customWidth="1"/>
    <col min="1529" max="1529" width="11.453125" style="708"/>
    <col min="1530" max="1530" width="16" style="708" customWidth="1"/>
    <col min="1531" max="1547" width="11.453125" style="708"/>
    <col min="1548" max="1548" width="10.54296875" style="708" customWidth="1"/>
    <col min="1549" max="1755" width="11.453125" style="708"/>
    <col min="1756" max="1756" width="27.54296875" style="708" customWidth="1"/>
    <col min="1757" max="1762" width="11.54296875" style="708" customWidth="1"/>
    <col min="1763" max="1763" width="16" style="708" customWidth="1"/>
    <col min="1764" max="1766" width="8.54296875" style="708" customWidth="1"/>
    <col min="1767" max="1767" width="10.54296875" style="708" customWidth="1"/>
    <col min="1768" max="1769" width="9.453125" style="708" customWidth="1"/>
    <col min="1770" max="1770" width="8.54296875" style="708" customWidth="1"/>
    <col min="1771" max="1771" width="9.453125" style="708" customWidth="1"/>
    <col min="1772" max="1772" width="1.453125" style="708" customWidth="1"/>
    <col min="1773" max="1774" width="8.54296875" style="708" customWidth="1"/>
    <col min="1775" max="1775" width="9.453125" style="708" customWidth="1"/>
    <col min="1776" max="1778" width="8.54296875" style="708" customWidth="1"/>
    <col min="1779" max="1779" width="10.453125" style="708" customWidth="1"/>
    <col min="1780" max="1780" width="11.453125" style="708"/>
    <col min="1781" max="1782" width="8.54296875" style="708" customWidth="1"/>
    <col min="1783" max="1783" width="9.453125" style="708" customWidth="1"/>
    <col min="1784" max="1784" width="11.54296875" style="708" customWidth="1"/>
    <col min="1785" max="1785" width="11.453125" style="708"/>
    <col min="1786" max="1786" width="16" style="708" customWidth="1"/>
    <col min="1787" max="1803" width="11.453125" style="708"/>
    <col min="1804" max="1804" width="10.54296875" style="708" customWidth="1"/>
    <col min="1805" max="2011" width="11.453125" style="708"/>
    <col min="2012" max="2012" width="27.54296875" style="708" customWidth="1"/>
    <col min="2013" max="2018" width="11.54296875" style="708" customWidth="1"/>
    <col min="2019" max="2019" width="16" style="708" customWidth="1"/>
    <col min="2020" max="2022" width="8.54296875" style="708" customWidth="1"/>
    <col min="2023" max="2023" width="10.54296875" style="708" customWidth="1"/>
    <col min="2024" max="2025" width="9.453125" style="708" customWidth="1"/>
    <col min="2026" max="2026" width="8.54296875" style="708" customWidth="1"/>
    <col min="2027" max="2027" width="9.453125" style="708" customWidth="1"/>
    <col min="2028" max="2028" width="1.453125" style="708" customWidth="1"/>
    <col min="2029" max="2030" width="8.54296875" style="708" customWidth="1"/>
    <col min="2031" max="2031" width="9.453125" style="708" customWidth="1"/>
    <col min="2032" max="2034" width="8.54296875" style="708" customWidth="1"/>
    <col min="2035" max="2035" width="10.453125" style="708" customWidth="1"/>
    <col min="2036" max="2036" width="11.453125" style="708"/>
    <col min="2037" max="2038" width="8.54296875" style="708" customWidth="1"/>
    <col min="2039" max="2039" width="9.453125" style="708" customWidth="1"/>
    <col min="2040" max="2040" width="11.54296875" style="708" customWidth="1"/>
    <col min="2041" max="2041" width="11.453125" style="708"/>
    <col min="2042" max="2042" width="16" style="708" customWidth="1"/>
    <col min="2043" max="2059" width="11.453125" style="708"/>
    <col min="2060" max="2060" width="10.54296875" style="708" customWidth="1"/>
    <col min="2061" max="2267" width="11.453125" style="708"/>
    <col min="2268" max="2268" width="27.54296875" style="708" customWidth="1"/>
    <col min="2269" max="2274" width="11.54296875" style="708" customWidth="1"/>
    <col min="2275" max="2275" width="16" style="708" customWidth="1"/>
    <col min="2276" max="2278" width="8.54296875" style="708" customWidth="1"/>
    <col min="2279" max="2279" width="10.54296875" style="708" customWidth="1"/>
    <col min="2280" max="2281" width="9.453125" style="708" customWidth="1"/>
    <col min="2282" max="2282" width="8.54296875" style="708" customWidth="1"/>
    <col min="2283" max="2283" width="9.453125" style="708" customWidth="1"/>
    <col min="2284" max="2284" width="1.453125" style="708" customWidth="1"/>
    <col min="2285" max="2286" width="8.54296875" style="708" customWidth="1"/>
    <col min="2287" max="2287" width="9.453125" style="708" customWidth="1"/>
    <col min="2288" max="2290" width="8.54296875" style="708" customWidth="1"/>
    <col min="2291" max="2291" width="10.453125" style="708" customWidth="1"/>
    <col min="2292" max="2292" width="11.453125" style="708"/>
    <col min="2293" max="2294" width="8.54296875" style="708" customWidth="1"/>
    <col min="2295" max="2295" width="9.453125" style="708" customWidth="1"/>
    <col min="2296" max="2296" width="11.54296875" style="708" customWidth="1"/>
    <col min="2297" max="2297" width="11.453125" style="708"/>
    <col min="2298" max="2298" width="16" style="708" customWidth="1"/>
    <col min="2299" max="2315" width="11.453125" style="708"/>
    <col min="2316" max="2316" width="10.54296875" style="708" customWidth="1"/>
    <col min="2317" max="2523" width="11.453125" style="708"/>
    <col min="2524" max="2524" width="27.54296875" style="708" customWidth="1"/>
    <col min="2525" max="2530" width="11.54296875" style="708" customWidth="1"/>
    <col min="2531" max="2531" width="16" style="708" customWidth="1"/>
    <col min="2532" max="2534" width="8.54296875" style="708" customWidth="1"/>
    <col min="2535" max="2535" width="10.54296875" style="708" customWidth="1"/>
    <col min="2536" max="2537" width="9.453125" style="708" customWidth="1"/>
    <col min="2538" max="2538" width="8.54296875" style="708" customWidth="1"/>
    <col min="2539" max="2539" width="9.453125" style="708" customWidth="1"/>
    <col min="2540" max="2540" width="1.453125" style="708" customWidth="1"/>
    <col min="2541" max="2542" width="8.54296875" style="708" customWidth="1"/>
    <col min="2543" max="2543" width="9.453125" style="708" customWidth="1"/>
    <col min="2544" max="2546" width="8.54296875" style="708" customWidth="1"/>
    <col min="2547" max="2547" width="10.453125" style="708" customWidth="1"/>
    <col min="2548" max="2548" width="11.453125" style="708"/>
    <col min="2549" max="2550" width="8.54296875" style="708" customWidth="1"/>
    <col min="2551" max="2551" width="9.453125" style="708" customWidth="1"/>
    <col min="2552" max="2552" width="11.54296875" style="708" customWidth="1"/>
    <col min="2553" max="2553" width="11.453125" style="708"/>
    <col min="2554" max="2554" width="16" style="708" customWidth="1"/>
    <col min="2555" max="2571" width="11.453125" style="708"/>
    <col min="2572" max="2572" width="10.54296875" style="708" customWidth="1"/>
    <col min="2573" max="2779" width="11.453125" style="708"/>
    <col min="2780" max="2780" width="27.54296875" style="708" customWidth="1"/>
    <col min="2781" max="2786" width="11.54296875" style="708" customWidth="1"/>
    <col min="2787" max="2787" width="16" style="708" customWidth="1"/>
    <col min="2788" max="2790" width="8.54296875" style="708" customWidth="1"/>
    <col min="2791" max="2791" width="10.54296875" style="708" customWidth="1"/>
    <col min="2792" max="2793" width="9.453125" style="708" customWidth="1"/>
    <col min="2794" max="2794" width="8.54296875" style="708" customWidth="1"/>
    <col min="2795" max="2795" width="9.453125" style="708" customWidth="1"/>
    <col min="2796" max="2796" width="1.453125" style="708" customWidth="1"/>
    <col min="2797" max="2798" width="8.54296875" style="708" customWidth="1"/>
    <col min="2799" max="2799" width="9.453125" style="708" customWidth="1"/>
    <col min="2800" max="2802" width="8.54296875" style="708" customWidth="1"/>
    <col min="2803" max="2803" width="10.453125" style="708" customWidth="1"/>
    <col min="2804" max="2804" width="11.453125" style="708"/>
    <col min="2805" max="2806" width="8.54296875" style="708" customWidth="1"/>
    <col min="2807" max="2807" width="9.453125" style="708" customWidth="1"/>
    <col min="2808" max="2808" width="11.54296875" style="708" customWidth="1"/>
    <col min="2809" max="2809" width="11.453125" style="708"/>
    <col min="2810" max="2810" width="16" style="708" customWidth="1"/>
    <col min="2811" max="2827" width="11.453125" style="708"/>
    <col min="2828" max="2828" width="10.54296875" style="708" customWidth="1"/>
    <col min="2829" max="3035" width="11.453125" style="708"/>
    <col min="3036" max="3036" width="27.54296875" style="708" customWidth="1"/>
    <col min="3037" max="3042" width="11.54296875" style="708" customWidth="1"/>
    <col min="3043" max="3043" width="16" style="708" customWidth="1"/>
    <col min="3044" max="3046" width="8.54296875" style="708" customWidth="1"/>
    <col min="3047" max="3047" width="10.54296875" style="708" customWidth="1"/>
    <col min="3048" max="3049" width="9.453125" style="708" customWidth="1"/>
    <col min="3050" max="3050" width="8.54296875" style="708" customWidth="1"/>
    <col min="3051" max="3051" width="9.453125" style="708" customWidth="1"/>
    <col min="3052" max="3052" width="1.453125" style="708" customWidth="1"/>
    <col min="3053" max="3054" width="8.54296875" style="708" customWidth="1"/>
    <col min="3055" max="3055" width="9.453125" style="708" customWidth="1"/>
    <col min="3056" max="3058" width="8.54296875" style="708" customWidth="1"/>
    <col min="3059" max="3059" width="10.453125" style="708" customWidth="1"/>
    <col min="3060" max="3060" width="11.453125" style="708"/>
    <col min="3061" max="3062" width="8.54296875" style="708" customWidth="1"/>
    <col min="3063" max="3063" width="9.453125" style="708" customWidth="1"/>
    <col min="3064" max="3064" width="11.54296875" style="708" customWidth="1"/>
    <col min="3065" max="3065" width="11.453125" style="708"/>
    <col min="3066" max="3066" width="16" style="708" customWidth="1"/>
    <col min="3067" max="3083" width="11.453125" style="708"/>
    <col min="3084" max="3084" width="10.54296875" style="708" customWidth="1"/>
    <col min="3085" max="3291" width="11.453125" style="708"/>
    <col min="3292" max="3292" width="27.54296875" style="708" customWidth="1"/>
    <col min="3293" max="3298" width="11.54296875" style="708" customWidth="1"/>
    <col min="3299" max="3299" width="16" style="708" customWidth="1"/>
    <col min="3300" max="3302" width="8.54296875" style="708" customWidth="1"/>
    <col min="3303" max="3303" width="10.54296875" style="708" customWidth="1"/>
    <col min="3304" max="3305" width="9.453125" style="708" customWidth="1"/>
    <col min="3306" max="3306" width="8.54296875" style="708" customWidth="1"/>
    <col min="3307" max="3307" width="9.453125" style="708" customWidth="1"/>
    <col min="3308" max="3308" width="1.453125" style="708" customWidth="1"/>
    <col min="3309" max="3310" width="8.54296875" style="708" customWidth="1"/>
    <col min="3311" max="3311" width="9.453125" style="708" customWidth="1"/>
    <col min="3312" max="3314" width="8.54296875" style="708" customWidth="1"/>
    <col min="3315" max="3315" width="10.453125" style="708" customWidth="1"/>
    <col min="3316" max="3316" width="11.453125" style="708"/>
    <col min="3317" max="3318" width="8.54296875" style="708" customWidth="1"/>
    <col min="3319" max="3319" width="9.453125" style="708" customWidth="1"/>
    <col min="3320" max="3320" width="11.54296875" style="708" customWidth="1"/>
    <col min="3321" max="3321" width="11.453125" style="708"/>
    <col min="3322" max="3322" width="16" style="708" customWidth="1"/>
    <col min="3323" max="3339" width="11.453125" style="708"/>
    <col min="3340" max="3340" width="10.54296875" style="708" customWidth="1"/>
    <col min="3341" max="3547" width="11.453125" style="708"/>
    <col min="3548" max="3548" width="27.54296875" style="708" customWidth="1"/>
    <col min="3549" max="3554" width="11.54296875" style="708" customWidth="1"/>
    <col min="3555" max="3555" width="16" style="708" customWidth="1"/>
    <col min="3556" max="3558" width="8.54296875" style="708" customWidth="1"/>
    <col min="3559" max="3559" width="10.54296875" style="708" customWidth="1"/>
    <col min="3560" max="3561" width="9.453125" style="708" customWidth="1"/>
    <col min="3562" max="3562" width="8.54296875" style="708" customWidth="1"/>
    <col min="3563" max="3563" width="9.453125" style="708" customWidth="1"/>
    <col min="3564" max="3564" width="1.453125" style="708" customWidth="1"/>
    <col min="3565" max="3566" width="8.54296875" style="708" customWidth="1"/>
    <col min="3567" max="3567" width="9.453125" style="708" customWidth="1"/>
    <col min="3568" max="3570" width="8.54296875" style="708" customWidth="1"/>
    <col min="3571" max="3571" width="10.453125" style="708" customWidth="1"/>
    <col min="3572" max="3572" width="11.453125" style="708"/>
    <col min="3573" max="3574" width="8.54296875" style="708" customWidth="1"/>
    <col min="3575" max="3575" width="9.453125" style="708" customWidth="1"/>
    <col min="3576" max="3576" width="11.54296875" style="708" customWidth="1"/>
    <col min="3577" max="3577" width="11.453125" style="708"/>
    <col min="3578" max="3578" width="16" style="708" customWidth="1"/>
    <col min="3579" max="3595" width="11.453125" style="708"/>
    <col min="3596" max="3596" width="10.54296875" style="708" customWidth="1"/>
    <col min="3597" max="3803" width="11.453125" style="708"/>
    <col min="3804" max="3804" width="27.54296875" style="708" customWidth="1"/>
    <col min="3805" max="3810" width="11.54296875" style="708" customWidth="1"/>
    <col min="3811" max="3811" width="16" style="708" customWidth="1"/>
    <col min="3812" max="3814" width="8.54296875" style="708" customWidth="1"/>
    <col min="3815" max="3815" width="10.54296875" style="708" customWidth="1"/>
    <col min="3816" max="3817" width="9.453125" style="708" customWidth="1"/>
    <col min="3818" max="3818" width="8.54296875" style="708" customWidth="1"/>
    <col min="3819" max="3819" width="9.453125" style="708" customWidth="1"/>
    <col min="3820" max="3820" width="1.453125" style="708" customWidth="1"/>
    <col min="3821" max="3822" width="8.54296875" style="708" customWidth="1"/>
    <col min="3823" max="3823" width="9.453125" style="708" customWidth="1"/>
    <col min="3824" max="3826" width="8.54296875" style="708" customWidth="1"/>
    <col min="3827" max="3827" width="10.453125" style="708" customWidth="1"/>
    <col min="3828" max="3828" width="11.453125" style="708"/>
    <col min="3829" max="3830" width="8.54296875" style="708" customWidth="1"/>
    <col min="3831" max="3831" width="9.453125" style="708" customWidth="1"/>
    <col min="3832" max="3832" width="11.54296875" style="708" customWidth="1"/>
    <col min="3833" max="3833" width="11.453125" style="708"/>
    <col min="3834" max="3834" width="16" style="708" customWidth="1"/>
    <col min="3835" max="3851" width="11.453125" style="708"/>
    <col min="3852" max="3852" width="10.54296875" style="708" customWidth="1"/>
    <col min="3853" max="4059" width="11.453125" style="708"/>
    <col min="4060" max="4060" width="27.54296875" style="708" customWidth="1"/>
    <col min="4061" max="4066" width="11.54296875" style="708" customWidth="1"/>
    <col min="4067" max="4067" width="16" style="708" customWidth="1"/>
    <col min="4068" max="4070" width="8.54296875" style="708" customWidth="1"/>
    <col min="4071" max="4071" width="10.54296875" style="708" customWidth="1"/>
    <col min="4072" max="4073" width="9.453125" style="708" customWidth="1"/>
    <col min="4074" max="4074" width="8.54296875" style="708" customWidth="1"/>
    <col min="4075" max="4075" width="9.453125" style="708" customWidth="1"/>
    <col min="4076" max="4076" width="1.453125" style="708" customWidth="1"/>
    <col min="4077" max="4078" width="8.54296875" style="708" customWidth="1"/>
    <col min="4079" max="4079" width="9.453125" style="708" customWidth="1"/>
    <col min="4080" max="4082" width="8.54296875" style="708" customWidth="1"/>
    <col min="4083" max="4083" width="10.453125" style="708" customWidth="1"/>
    <col min="4084" max="4084" width="11.453125" style="708"/>
    <col min="4085" max="4086" width="8.54296875" style="708" customWidth="1"/>
    <col min="4087" max="4087" width="9.453125" style="708" customWidth="1"/>
    <col min="4088" max="4088" width="11.54296875" style="708" customWidth="1"/>
    <col min="4089" max="4089" width="11.453125" style="708"/>
    <col min="4090" max="4090" width="16" style="708" customWidth="1"/>
    <col min="4091" max="4107" width="11.453125" style="708"/>
    <col min="4108" max="4108" width="10.54296875" style="708" customWidth="1"/>
    <col min="4109" max="4315" width="11.453125" style="708"/>
    <col min="4316" max="4316" width="27.54296875" style="708" customWidth="1"/>
    <col min="4317" max="4322" width="11.54296875" style="708" customWidth="1"/>
    <col min="4323" max="4323" width="16" style="708" customWidth="1"/>
    <col min="4324" max="4326" width="8.54296875" style="708" customWidth="1"/>
    <col min="4327" max="4327" width="10.54296875" style="708" customWidth="1"/>
    <col min="4328" max="4329" width="9.453125" style="708" customWidth="1"/>
    <col min="4330" max="4330" width="8.54296875" style="708" customWidth="1"/>
    <col min="4331" max="4331" width="9.453125" style="708" customWidth="1"/>
    <col min="4332" max="4332" width="1.453125" style="708" customWidth="1"/>
    <col min="4333" max="4334" width="8.54296875" style="708" customWidth="1"/>
    <col min="4335" max="4335" width="9.453125" style="708" customWidth="1"/>
    <col min="4336" max="4338" width="8.54296875" style="708" customWidth="1"/>
    <col min="4339" max="4339" width="10.453125" style="708" customWidth="1"/>
    <col min="4340" max="4340" width="11.453125" style="708"/>
    <col min="4341" max="4342" width="8.54296875" style="708" customWidth="1"/>
    <col min="4343" max="4343" width="9.453125" style="708" customWidth="1"/>
    <col min="4344" max="4344" width="11.54296875" style="708" customWidth="1"/>
    <col min="4345" max="4345" width="11.453125" style="708"/>
    <col min="4346" max="4346" width="16" style="708" customWidth="1"/>
    <col min="4347" max="4363" width="11.453125" style="708"/>
    <col min="4364" max="4364" width="10.54296875" style="708" customWidth="1"/>
    <col min="4365" max="4571" width="11.453125" style="708"/>
    <col min="4572" max="4572" width="27.54296875" style="708" customWidth="1"/>
    <col min="4573" max="4578" width="11.54296875" style="708" customWidth="1"/>
    <col min="4579" max="4579" width="16" style="708" customWidth="1"/>
    <col min="4580" max="4582" width="8.54296875" style="708" customWidth="1"/>
    <col min="4583" max="4583" width="10.54296875" style="708" customWidth="1"/>
    <col min="4584" max="4585" width="9.453125" style="708" customWidth="1"/>
    <col min="4586" max="4586" width="8.54296875" style="708" customWidth="1"/>
    <col min="4587" max="4587" width="9.453125" style="708" customWidth="1"/>
    <col min="4588" max="4588" width="1.453125" style="708" customWidth="1"/>
    <col min="4589" max="4590" width="8.54296875" style="708" customWidth="1"/>
    <col min="4591" max="4591" width="9.453125" style="708" customWidth="1"/>
    <col min="4592" max="4594" width="8.54296875" style="708" customWidth="1"/>
    <col min="4595" max="4595" width="10.453125" style="708" customWidth="1"/>
    <col min="4596" max="4596" width="11.453125" style="708"/>
    <col min="4597" max="4598" width="8.54296875" style="708" customWidth="1"/>
    <col min="4599" max="4599" width="9.453125" style="708" customWidth="1"/>
    <col min="4600" max="4600" width="11.54296875" style="708" customWidth="1"/>
    <col min="4601" max="4601" width="11.453125" style="708"/>
    <col min="4602" max="4602" width="16" style="708" customWidth="1"/>
    <col min="4603" max="4619" width="11.453125" style="708"/>
    <col min="4620" max="4620" width="10.54296875" style="708" customWidth="1"/>
    <col min="4621" max="4827" width="11.453125" style="708"/>
    <col min="4828" max="4828" width="27.54296875" style="708" customWidth="1"/>
    <col min="4829" max="4834" width="11.54296875" style="708" customWidth="1"/>
    <col min="4835" max="4835" width="16" style="708" customWidth="1"/>
    <col min="4836" max="4838" width="8.54296875" style="708" customWidth="1"/>
    <col min="4839" max="4839" width="10.54296875" style="708" customWidth="1"/>
    <col min="4840" max="4841" width="9.453125" style="708" customWidth="1"/>
    <col min="4842" max="4842" width="8.54296875" style="708" customWidth="1"/>
    <col min="4843" max="4843" width="9.453125" style="708" customWidth="1"/>
    <col min="4844" max="4844" width="1.453125" style="708" customWidth="1"/>
    <col min="4845" max="4846" width="8.54296875" style="708" customWidth="1"/>
    <col min="4847" max="4847" width="9.453125" style="708" customWidth="1"/>
    <col min="4848" max="4850" width="8.54296875" style="708" customWidth="1"/>
    <col min="4851" max="4851" width="10.453125" style="708" customWidth="1"/>
    <col min="4852" max="4852" width="11.453125" style="708"/>
    <col min="4853" max="4854" width="8.54296875" style="708" customWidth="1"/>
    <col min="4855" max="4855" width="9.453125" style="708" customWidth="1"/>
    <col min="4856" max="4856" width="11.54296875" style="708" customWidth="1"/>
    <col min="4857" max="4857" width="11.453125" style="708"/>
    <col min="4858" max="4858" width="16" style="708" customWidth="1"/>
    <col min="4859" max="4875" width="11.453125" style="708"/>
    <col min="4876" max="4876" width="10.54296875" style="708" customWidth="1"/>
    <col min="4877" max="5083" width="11.453125" style="708"/>
    <col min="5084" max="5084" width="27.54296875" style="708" customWidth="1"/>
    <col min="5085" max="5090" width="11.54296875" style="708" customWidth="1"/>
    <col min="5091" max="5091" width="16" style="708" customWidth="1"/>
    <col min="5092" max="5094" width="8.54296875" style="708" customWidth="1"/>
    <col min="5095" max="5095" width="10.54296875" style="708" customWidth="1"/>
    <col min="5096" max="5097" width="9.453125" style="708" customWidth="1"/>
    <col min="5098" max="5098" width="8.54296875" style="708" customWidth="1"/>
    <col min="5099" max="5099" width="9.453125" style="708" customWidth="1"/>
    <col min="5100" max="5100" width="1.453125" style="708" customWidth="1"/>
    <col min="5101" max="5102" width="8.54296875" style="708" customWidth="1"/>
    <col min="5103" max="5103" width="9.453125" style="708" customWidth="1"/>
    <col min="5104" max="5106" width="8.54296875" style="708" customWidth="1"/>
    <col min="5107" max="5107" width="10.453125" style="708" customWidth="1"/>
    <col min="5108" max="5108" width="11.453125" style="708"/>
    <col min="5109" max="5110" width="8.54296875" style="708" customWidth="1"/>
    <col min="5111" max="5111" width="9.453125" style="708" customWidth="1"/>
    <col min="5112" max="5112" width="11.54296875" style="708" customWidth="1"/>
    <col min="5113" max="5113" width="11.453125" style="708"/>
    <col min="5114" max="5114" width="16" style="708" customWidth="1"/>
    <col min="5115" max="5131" width="11.453125" style="708"/>
    <col min="5132" max="5132" width="10.54296875" style="708" customWidth="1"/>
    <col min="5133" max="5339" width="11.453125" style="708"/>
    <col min="5340" max="5340" width="27.54296875" style="708" customWidth="1"/>
    <col min="5341" max="5346" width="11.54296875" style="708" customWidth="1"/>
    <col min="5347" max="5347" width="16" style="708" customWidth="1"/>
    <col min="5348" max="5350" width="8.54296875" style="708" customWidth="1"/>
    <col min="5351" max="5351" width="10.54296875" style="708" customWidth="1"/>
    <col min="5352" max="5353" width="9.453125" style="708" customWidth="1"/>
    <col min="5354" max="5354" width="8.54296875" style="708" customWidth="1"/>
    <col min="5355" max="5355" width="9.453125" style="708" customWidth="1"/>
    <col min="5356" max="5356" width="1.453125" style="708" customWidth="1"/>
    <col min="5357" max="5358" width="8.54296875" style="708" customWidth="1"/>
    <col min="5359" max="5359" width="9.453125" style="708" customWidth="1"/>
    <col min="5360" max="5362" width="8.54296875" style="708" customWidth="1"/>
    <col min="5363" max="5363" width="10.453125" style="708" customWidth="1"/>
    <col min="5364" max="5364" width="11.453125" style="708"/>
    <col min="5365" max="5366" width="8.54296875" style="708" customWidth="1"/>
    <col min="5367" max="5367" width="9.453125" style="708" customWidth="1"/>
    <col min="5368" max="5368" width="11.54296875" style="708" customWidth="1"/>
    <col min="5369" max="5369" width="11.453125" style="708"/>
    <col min="5370" max="5370" width="16" style="708" customWidth="1"/>
    <col min="5371" max="5387" width="11.453125" style="708"/>
    <col min="5388" max="5388" width="10.54296875" style="708" customWidth="1"/>
    <col min="5389" max="5595" width="11.453125" style="708"/>
    <col min="5596" max="5596" width="27.54296875" style="708" customWidth="1"/>
    <col min="5597" max="5602" width="11.54296875" style="708" customWidth="1"/>
    <col min="5603" max="5603" width="16" style="708" customWidth="1"/>
    <col min="5604" max="5606" width="8.54296875" style="708" customWidth="1"/>
    <col min="5607" max="5607" width="10.54296875" style="708" customWidth="1"/>
    <col min="5608" max="5609" width="9.453125" style="708" customWidth="1"/>
    <col min="5610" max="5610" width="8.54296875" style="708" customWidth="1"/>
    <col min="5611" max="5611" width="9.453125" style="708" customWidth="1"/>
    <col min="5612" max="5612" width="1.453125" style="708" customWidth="1"/>
    <col min="5613" max="5614" width="8.54296875" style="708" customWidth="1"/>
    <col min="5615" max="5615" width="9.453125" style="708" customWidth="1"/>
    <col min="5616" max="5618" width="8.54296875" style="708" customWidth="1"/>
    <col min="5619" max="5619" width="10.453125" style="708" customWidth="1"/>
    <col min="5620" max="5620" width="11.453125" style="708"/>
    <col min="5621" max="5622" width="8.54296875" style="708" customWidth="1"/>
    <col min="5623" max="5623" width="9.453125" style="708" customWidth="1"/>
    <col min="5624" max="5624" width="11.54296875" style="708" customWidth="1"/>
    <col min="5625" max="5625" width="11.453125" style="708"/>
    <col min="5626" max="5626" width="16" style="708" customWidth="1"/>
    <col min="5627" max="5643" width="11.453125" style="708"/>
    <col min="5644" max="5644" width="10.54296875" style="708" customWidth="1"/>
    <col min="5645" max="5851" width="11.453125" style="708"/>
    <col min="5852" max="5852" width="27.54296875" style="708" customWidth="1"/>
    <col min="5853" max="5858" width="11.54296875" style="708" customWidth="1"/>
    <col min="5859" max="5859" width="16" style="708" customWidth="1"/>
    <col min="5860" max="5862" width="8.54296875" style="708" customWidth="1"/>
    <col min="5863" max="5863" width="10.54296875" style="708" customWidth="1"/>
    <col min="5864" max="5865" width="9.453125" style="708" customWidth="1"/>
    <col min="5866" max="5866" width="8.54296875" style="708" customWidth="1"/>
    <col min="5867" max="5867" width="9.453125" style="708" customWidth="1"/>
    <col min="5868" max="5868" width="1.453125" style="708" customWidth="1"/>
    <col min="5869" max="5870" width="8.54296875" style="708" customWidth="1"/>
    <col min="5871" max="5871" width="9.453125" style="708" customWidth="1"/>
    <col min="5872" max="5874" width="8.54296875" style="708" customWidth="1"/>
    <col min="5875" max="5875" width="10.453125" style="708" customWidth="1"/>
    <col min="5876" max="5876" width="11.453125" style="708"/>
    <col min="5877" max="5878" width="8.54296875" style="708" customWidth="1"/>
    <col min="5879" max="5879" width="9.453125" style="708" customWidth="1"/>
    <col min="5880" max="5880" width="11.54296875" style="708" customWidth="1"/>
    <col min="5881" max="5881" width="11.453125" style="708"/>
    <col min="5882" max="5882" width="16" style="708" customWidth="1"/>
    <col min="5883" max="5899" width="11.453125" style="708"/>
    <col min="5900" max="5900" width="10.54296875" style="708" customWidth="1"/>
    <col min="5901" max="6107" width="11.453125" style="708"/>
    <col min="6108" max="6108" width="27.54296875" style="708" customWidth="1"/>
    <col min="6109" max="6114" width="11.54296875" style="708" customWidth="1"/>
    <col min="6115" max="6115" width="16" style="708" customWidth="1"/>
    <col min="6116" max="6118" width="8.54296875" style="708" customWidth="1"/>
    <col min="6119" max="6119" width="10.54296875" style="708" customWidth="1"/>
    <col min="6120" max="6121" width="9.453125" style="708" customWidth="1"/>
    <col min="6122" max="6122" width="8.54296875" style="708" customWidth="1"/>
    <col min="6123" max="6123" width="9.453125" style="708" customWidth="1"/>
    <col min="6124" max="6124" width="1.453125" style="708" customWidth="1"/>
    <col min="6125" max="6126" width="8.54296875" style="708" customWidth="1"/>
    <col min="6127" max="6127" width="9.453125" style="708" customWidth="1"/>
    <col min="6128" max="6130" width="8.54296875" style="708" customWidth="1"/>
    <col min="6131" max="6131" width="10.453125" style="708" customWidth="1"/>
    <col min="6132" max="6132" width="11.453125" style="708"/>
    <col min="6133" max="6134" width="8.54296875" style="708" customWidth="1"/>
    <col min="6135" max="6135" width="9.453125" style="708" customWidth="1"/>
    <col min="6136" max="6136" width="11.54296875" style="708" customWidth="1"/>
    <col min="6137" max="6137" width="11.453125" style="708"/>
    <col min="6138" max="6138" width="16" style="708" customWidth="1"/>
    <col min="6139" max="6155" width="11.453125" style="708"/>
    <col min="6156" max="6156" width="10.54296875" style="708" customWidth="1"/>
    <col min="6157" max="6363" width="11.453125" style="708"/>
    <col min="6364" max="6364" width="27.54296875" style="708" customWidth="1"/>
    <col min="6365" max="6370" width="11.54296875" style="708" customWidth="1"/>
    <col min="6371" max="6371" width="16" style="708" customWidth="1"/>
    <col min="6372" max="6374" width="8.54296875" style="708" customWidth="1"/>
    <col min="6375" max="6375" width="10.54296875" style="708" customWidth="1"/>
    <col min="6376" max="6377" width="9.453125" style="708" customWidth="1"/>
    <col min="6378" max="6378" width="8.54296875" style="708" customWidth="1"/>
    <col min="6379" max="6379" width="9.453125" style="708" customWidth="1"/>
    <col min="6380" max="6380" width="1.453125" style="708" customWidth="1"/>
    <col min="6381" max="6382" width="8.54296875" style="708" customWidth="1"/>
    <col min="6383" max="6383" width="9.453125" style="708" customWidth="1"/>
    <col min="6384" max="6386" width="8.54296875" style="708" customWidth="1"/>
    <col min="6387" max="6387" width="10.453125" style="708" customWidth="1"/>
    <col min="6388" max="6388" width="11.453125" style="708"/>
    <col min="6389" max="6390" width="8.54296875" style="708" customWidth="1"/>
    <col min="6391" max="6391" width="9.453125" style="708" customWidth="1"/>
    <col min="6392" max="6392" width="11.54296875" style="708" customWidth="1"/>
    <col min="6393" max="6393" width="11.453125" style="708"/>
    <col min="6394" max="6394" width="16" style="708" customWidth="1"/>
    <col min="6395" max="6411" width="11.453125" style="708"/>
    <col min="6412" max="6412" width="10.54296875" style="708" customWidth="1"/>
    <col min="6413" max="6619" width="11.453125" style="708"/>
    <col min="6620" max="6620" width="27.54296875" style="708" customWidth="1"/>
    <col min="6621" max="6626" width="11.54296875" style="708" customWidth="1"/>
    <col min="6627" max="6627" width="16" style="708" customWidth="1"/>
    <col min="6628" max="6630" width="8.54296875" style="708" customWidth="1"/>
    <col min="6631" max="6631" width="10.54296875" style="708" customWidth="1"/>
    <col min="6632" max="6633" width="9.453125" style="708" customWidth="1"/>
    <col min="6634" max="6634" width="8.54296875" style="708" customWidth="1"/>
    <col min="6635" max="6635" width="9.453125" style="708" customWidth="1"/>
    <col min="6636" max="6636" width="1.453125" style="708" customWidth="1"/>
    <col min="6637" max="6638" width="8.54296875" style="708" customWidth="1"/>
    <col min="6639" max="6639" width="9.453125" style="708" customWidth="1"/>
    <col min="6640" max="6642" width="8.54296875" style="708" customWidth="1"/>
    <col min="6643" max="6643" width="10.453125" style="708" customWidth="1"/>
    <col min="6644" max="6644" width="11.453125" style="708"/>
    <col min="6645" max="6646" width="8.54296875" style="708" customWidth="1"/>
    <col min="6647" max="6647" width="9.453125" style="708" customWidth="1"/>
    <col min="6648" max="6648" width="11.54296875" style="708" customWidth="1"/>
    <col min="6649" max="6649" width="11.453125" style="708"/>
    <col min="6650" max="6650" width="16" style="708" customWidth="1"/>
    <col min="6651" max="6667" width="11.453125" style="708"/>
    <col min="6668" max="6668" width="10.54296875" style="708" customWidth="1"/>
    <col min="6669" max="6875" width="11.453125" style="708"/>
    <col min="6876" max="6876" width="27.54296875" style="708" customWidth="1"/>
    <col min="6877" max="6882" width="11.54296875" style="708" customWidth="1"/>
    <col min="6883" max="6883" width="16" style="708" customWidth="1"/>
    <col min="6884" max="6886" width="8.54296875" style="708" customWidth="1"/>
    <col min="6887" max="6887" width="10.54296875" style="708" customWidth="1"/>
    <col min="6888" max="6889" width="9.453125" style="708" customWidth="1"/>
    <col min="6890" max="6890" width="8.54296875" style="708" customWidth="1"/>
    <col min="6891" max="6891" width="9.453125" style="708" customWidth="1"/>
    <col min="6892" max="6892" width="1.453125" style="708" customWidth="1"/>
    <col min="6893" max="6894" width="8.54296875" style="708" customWidth="1"/>
    <col min="6895" max="6895" width="9.453125" style="708" customWidth="1"/>
    <col min="6896" max="6898" width="8.54296875" style="708" customWidth="1"/>
    <col min="6899" max="6899" width="10.453125" style="708" customWidth="1"/>
    <col min="6900" max="6900" width="11.453125" style="708"/>
    <col min="6901" max="6902" width="8.54296875" style="708" customWidth="1"/>
    <col min="6903" max="6903" width="9.453125" style="708" customWidth="1"/>
    <col min="6904" max="6904" width="11.54296875" style="708" customWidth="1"/>
    <col min="6905" max="6905" width="11.453125" style="708"/>
    <col min="6906" max="6906" width="16" style="708" customWidth="1"/>
    <col min="6907" max="6923" width="11.453125" style="708"/>
    <col min="6924" max="6924" width="10.54296875" style="708" customWidth="1"/>
    <col min="6925" max="7131" width="11.453125" style="708"/>
    <col min="7132" max="7132" width="27.54296875" style="708" customWidth="1"/>
    <col min="7133" max="7138" width="11.54296875" style="708" customWidth="1"/>
    <col min="7139" max="7139" width="16" style="708" customWidth="1"/>
    <col min="7140" max="7142" width="8.54296875" style="708" customWidth="1"/>
    <col min="7143" max="7143" width="10.54296875" style="708" customWidth="1"/>
    <col min="7144" max="7145" width="9.453125" style="708" customWidth="1"/>
    <col min="7146" max="7146" width="8.54296875" style="708" customWidth="1"/>
    <col min="7147" max="7147" width="9.453125" style="708" customWidth="1"/>
    <col min="7148" max="7148" width="1.453125" style="708" customWidth="1"/>
    <col min="7149" max="7150" width="8.54296875" style="708" customWidth="1"/>
    <col min="7151" max="7151" width="9.453125" style="708" customWidth="1"/>
    <col min="7152" max="7154" width="8.54296875" style="708" customWidth="1"/>
    <col min="7155" max="7155" width="10.453125" style="708" customWidth="1"/>
    <col min="7156" max="7156" width="11.453125" style="708"/>
    <col min="7157" max="7158" width="8.54296875" style="708" customWidth="1"/>
    <col min="7159" max="7159" width="9.453125" style="708" customWidth="1"/>
    <col min="7160" max="7160" width="11.54296875" style="708" customWidth="1"/>
    <col min="7161" max="7161" width="11.453125" style="708"/>
    <col min="7162" max="7162" width="16" style="708" customWidth="1"/>
    <col min="7163" max="7179" width="11.453125" style="708"/>
    <col min="7180" max="7180" width="10.54296875" style="708" customWidth="1"/>
    <col min="7181" max="7387" width="11.453125" style="708"/>
    <col min="7388" max="7388" width="27.54296875" style="708" customWidth="1"/>
    <col min="7389" max="7394" width="11.54296875" style="708" customWidth="1"/>
    <col min="7395" max="7395" width="16" style="708" customWidth="1"/>
    <col min="7396" max="7398" width="8.54296875" style="708" customWidth="1"/>
    <col min="7399" max="7399" width="10.54296875" style="708" customWidth="1"/>
    <col min="7400" max="7401" width="9.453125" style="708" customWidth="1"/>
    <col min="7402" max="7402" width="8.54296875" style="708" customWidth="1"/>
    <col min="7403" max="7403" width="9.453125" style="708" customWidth="1"/>
    <col min="7404" max="7404" width="1.453125" style="708" customWidth="1"/>
    <col min="7405" max="7406" width="8.54296875" style="708" customWidth="1"/>
    <col min="7407" max="7407" width="9.453125" style="708" customWidth="1"/>
    <col min="7408" max="7410" width="8.54296875" style="708" customWidth="1"/>
    <col min="7411" max="7411" width="10.453125" style="708" customWidth="1"/>
    <col min="7412" max="7412" width="11.453125" style="708"/>
    <col min="7413" max="7414" width="8.54296875" style="708" customWidth="1"/>
    <col min="7415" max="7415" width="9.453125" style="708" customWidth="1"/>
    <col min="7416" max="7416" width="11.54296875" style="708" customWidth="1"/>
    <col min="7417" max="7417" width="11.453125" style="708"/>
    <col min="7418" max="7418" width="16" style="708" customWidth="1"/>
    <col min="7419" max="7435" width="11.453125" style="708"/>
    <col min="7436" max="7436" width="10.54296875" style="708" customWidth="1"/>
    <col min="7437" max="7643" width="11.453125" style="708"/>
    <col min="7644" max="7644" width="27.54296875" style="708" customWidth="1"/>
    <col min="7645" max="7650" width="11.54296875" style="708" customWidth="1"/>
    <col min="7651" max="7651" width="16" style="708" customWidth="1"/>
    <col min="7652" max="7654" width="8.54296875" style="708" customWidth="1"/>
    <col min="7655" max="7655" width="10.54296875" style="708" customWidth="1"/>
    <col min="7656" max="7657" width="9.453125" style="708" customWidth="1"/>
    <col min="7658" max="7658" width="8.54296875" style="708" customWidth="1"/>
    <col min="7659" max="7659" width="9.453125" style="708" customWidth="1"/>
    <col min="7660" max="7660" width="1.453125" style="708" customWidth="1"/>
    <col min="7661" max="7662" width="8.54296875" style="708" customWidth="1"/>
    <col min="7663" max="7663" width="9.453125" style="708" customWidth="1"/>
    <col min="7664" max="7666" width="8.54296875" style="708" customWidth="1"/>
    <col min="7667" max="7667" width="10.453125" style="708" customWidth="1"/>
    <col min="7668" max="7668" width="11.453125" style="708"/>
    <col min="7669" max="7670" width="8.54296875" style="708" customWidth="1"/>
    <col min="7671" max="7671" width="9.453125" style="708" customWidth="1"/>
    <col min="7672" max="7672" width="11.54296875" style="708" customWidth="1"/>
    <col min="7673" max="7673" width="11.453125" style="708"/>
    <col min="7674" max="7674" width="16" style="708" customWidth="1"/>
    <col min="7675" max="7691" width="11.453125" style="708"/>
    <col min="7692" max="7692" width="10.54296875" style="708" customWidth="1"/>
    <col min="7693" max="7899" width="11.453125" style="708"/>
    <col min="7900" max="7900" width="27.54296875" style="708" customWidth="1"/>
    <col min="7901" max="7906" width="11.54296875" style="708" customWidth="1"/>
    <col min="7907" max="7907" width="16" style="708" customWidth="1"/>
    <col min="7908" max="7910" width="8.54296875" style="708" customWidth="1"/>
    <col min="7911" max="7911" width="10.54296875" style="708" customWidth="1"/>
    <col min="7912" max="7913" width="9.453125" style="708" customWidth="1"/>
    <col min="7914" max="7914" width="8.54296875" style="708" customWidth="1"/>
    <col min="7915" max="7915" width="9.453125" style="708" customWidth="1"/>
    <col min="7916" max="7916" width="1.453125" style="708" customWidth="1"/>
    <col min="7917" max="7918" width="8.54296875" style="708" customWidth="1"/>
    <col min="7919" max="7919" width="9.453125" style="708" customWidth="1"/>
    <col min="7920" max="7922" width="8.54296875" style="708" customWidth="1"/>
    <col min="7923" max="7923" width="10.453125" style="708" customWidth="1"/>
    <col min="7924" max="7924" width="11.453125" style="708"/>
    <col min="7925" max="7926" width="8.54296875" style="708" customWidth="1"/>
    <col min="7927" max="7927" width="9.453125" style="708" customWidth="1"/>
    <col min="7928" max="7928" width="11.54296875" style="708" customWidth="1"/>
    <col min="7929" max="7929" width="11.453125" style="708"/>
    <col min="7930" max="7930" width="16" style="708" customWidth="1"/>
    <col min="7931" max="7947" width="11.453125" style="708"/>
    <col min="7948" max="7948" width="10.54296875" style="708" customWidth="1"/>
    <col min="7949" max="8155" width="11.453125" style="708"/>
    <col min="8156" max="8156" width="27.54296875" style="708" customWidth="1"/>
    <col min="8157" max="8162" width="11.54296875" style="708" customWidth="1"/>
    <col min="8163" max="8163" width="16" style="708" customWidth="1"/>
    <col min="8164" max="8166" width="8.54296875" style="708" customWidth="1"/>
    <col min="8167" max="8167" width="10.54296875" style="708" customWidth="1"/>
    <col min="8168" max="8169" width="9.453125" style="708" customWidth="1"/>
    <col min="8170" max="8170" width="8.54296875" style="708" customWidth="1"/>
    <col min="8171" max="8171" width="9.453125" style="708" customWidth="1"/>
    <col min="8172" max="8172" width="1.453125" style="708" customWidth="1"/>
    <col min="8173" max="8174" width="8.54296875" style="708" customWidth="1"/>
    <col min="8175" max="8175" width="9.453125" style="708" customWidth="1"/>
    <col min="8176" max="8178" width="8.54296875" style="708" customWidth="1"/>
    <col min="8179" max="8179" width="10.453125" style="708" customWidth="1"/>
    <col min="8180" max="8180" width="11.453125" style="708"/>
    <col min="8181" max="8182" width="8.54296875" style="708" customWidth="1"/>
    <col min="8183" max="8183" width="9.453125" style="708" customWidth="1"/>
    <col min="8184" max="8184" width="11.54296875" style="708" customWidth="1"/>
    <col min="8185" max="8185" width="11.453125" style="708"/>
    <col min="8186" max="8186" width="16" style="708" customWidth="1"/>
    <col min="8187" max="8203" width="11.453125" style="708"/>
    <col min="8204" max="8204" width="10.54296875" style="708" customWidth="1"/>
    <col min="8205" max="8411" width="11.453125" style="708"/>
    <col min="8412" max="8412" width="27.54296875" style="708" customWidth="1"/>
    <col min="8413" max="8418" width="11.54296875" style="708" customWidth="1"/>
    <col min="8419" max="8419" width="16" style="708" customWidth="1"/>
    <col min="8420" max="8422" width="8.54296875" style="708" customWidth="1"/>
    <col min="8423" max="8423" width="10.54296875" style="708" customWidth="1"/>
    <col min="8424" max="8425" width="9.453125" style="708" customWidth="1"/>
    <col min="8426" max="8426" width="8.54296875" style="708" customWidth="1"/>
    <col min="8427" max="8427" width="9.453125" style="708" customWidth="1"/>
    <col min="8428" max="8428" width="1.453125" style="708" customWidth="1"/>
    <col min="8429" max="8430" width="8.54296875" style="708" customWidth="1"/>
    <col min="8431" max="8431" width="9.453125" style="708" customWidth="1"/>
    <col min="8432" max="8434" width="8.54296875" style="708" customWidth="1"/>
    <col min="8435" max="8435" width="10.453125" style="708" customWidth="1"/>
    <col min="8436" max="8436" width="11.453125" style="708"/>
    <col min="8437" max="8438" width="8.54296875" style="708" customWidth="1"/>
    <col min="8439" max="8439" width="9.453125" style="708" customWidth="1"/>
    <col min="8440" max="8440" width="11.54296875" style="708" customWidth="1"/>
    <col min="8441" max="8441" width="11.453125" style="708"/>
    <col min="8442" max="8442" width="16" style="708" customWidth="1"/>
    <col min="8443" max="8459" width="11.453125" style="708"/>
    <col min="8460" max="8460" width="10.54296875" style="708" customWidth="1"/>
    <col min="8461" max="8667" width="11.453125" style="708"/>
    <col min="8668" max="8668" width="27.54296875" style="708" customWidth="1"/>
    <col min="8669" max="8674" width="11.54296875" style="708" customWidth="1"/>
    <col min="8675" max="8675" width="16" style="708" customWidth="1"/>
    <col min="8676" max="8678" width="8.54296875" style="708" customWidth="1"/>
    <col min="8679" max="8679" width="10.54296875" style="708" customWidth="1"/>
    <col min="8680" max="8681" width="9.453125" style="708" customWidth="1"/>
    <col min="8682" max="8682" width="8.54296875" style="708" customWidth="1"/>
    <col min="8683" max="8683" width="9.453125" style="708" customWidth="1"/>
    <col min="8684" max="8684" width="1.453125" style="708" customWidth="1"/>
    <col min="8685" max="8686" width="8.54296875" style="708" customWidth="1"/>
    <col min="8687" max="8687" width="9.453125" style="708" customWidth="1"/>
    <col min="8688" max="8690" width="8.54296875" style="708" customWidth="1"/>
    <col min="8691" max="8691" width="10.453125" style="708" customWidth="1"/>
    <col min="8692" max="8692" width="11.453125" style="708"/>
    <col min="8693" max="8694" width="8.54296875" style="708" customWidth="1"/>
    <col min="8695" max="8695" width="9.453125" style="708" customWidth="1"/>
    <col min="8696" max="8696" width="11.54296875" style="708" customWidth="1"/>
    <col min="8697" max="8697" width="11.453125" style="708"/>
    <col min="8698" max="8698" width="16" style="708" customWidth="1"/>
    <col min="8699" max="8715" width="11.453125" style="708"/>
    <col min="8716" max="8716" width="10.54296875" style="708" customWidth="1"/>
    <col min="8717" max="8923" width="11.453125" style="708"/>
    <col min="8924" max="8924" width="27.54296875" style="708" customWidth="1"/>
    <col min="8925" max="8930" width="11.54296875" style="708" customWidth="1"/>
    <col min="8931" max="8931" width="16" style="708" customWidth="1"/>
    <col min="8932" max="8934" width="8.54296875" style="708" customWidth="1"/>
    <col min="8935" max="8935" width="10.54296875" style="708" customWidth="1"/>
    <col min="8936" max="8937" width="9.453125" style="708" customWidth="1"/>
    <col min="8938" max="8938" width="8.54296875" style="708" customWidth="1"/>
    <col min="8939" max="8939" width="9.453125" style="708" customWidth="1"/>
    <col min="8940" max="8940" width="1.453125" style="708" customWidth="1"/>
    <col min="8941" max="8942" width="8.54296875" style="708" customWidth="1"/>
    <col min="8943" max="8943" width="9.453125" style="708" customWidth="1"/>
    <col min="8944" max="8946" width="8.54296875" style="708" customWidth="1"/>
    <col min="8947" max="8947" width="10.453125" style="708" customWidth="1"/>
    <col min="8948" max="8948" width="11.453125" style="708"/>
    <col min="8949" max="8950" width="8.54296875" style="708" customWidth="1"/>
    <col min="8951" max="8951" width="9.453125" style="708" customWidth="1"/>
    <col min="8952" max="8952" width="11.54296875" style="708" customWidth="1"/>
    <col min="8953" max="8953" width="11.453125" style="708"/>
    <col min="8954" max="8954" width="16" style="708" customWidth="1"/>
    <col min="8955" max="8971" width="11.453125" style="708"/>
    <col min="8972" max="8972" width="10.54296875" style="708" customWidth="1"/>
    <col min="8973" max="9179" width="11.453125" style="708"/>
    <col min="9180" max="9180" width="27.54296875" style="708" customWidth="1"/>
    <col min="9181" max="9186" width="11.54296875" style="708" customWidth="1"/>
    <col min="9187" max="9187" width="16" style="708" customWidth="1"/>
    <col min="9188" max="9190" width="8.54296875" style="708" customWidth="1"/>
    <col min="9191" max="9191" width="10.54296875" style="708" customWidth="1"/>
    <col min="9192" max="9193" width="9.453125" style="708" customWidth="1"/>
    <col min="9194" max="9194" width="8.54296875" style="708" customWidth="1"/>
    <col min="9195" max="9195" width="9.453125" style="708" customWidth="1"/>
    <col min="9196" max="9196" width="1.453125" style="708" customWidth="1"/>
    <col min="9197" max="9198" width="8.54296875" style="708" customWidth="1"/>
    <col min="9199" max="9199" width="9.453125" style="708" customWidth="1"/>
    <col min="9200" max="9202" width="8.54296875" style="708" customWidth="1"/>
    <col min="9203" max="9203" width="10.453125" style="708" customWidth="1"/>
    <col min="9204" max="9204" width="11.453125" style="708"/>
    <col min="9205" max="9206" width="8.54296875" style="708" customWidth="1"/>
    <col min="9207" max="9207" width="9.453125" style="708" customWidth="1"/>
    <col min="9208" max="9208" width="11.54296875" style="708" customWidth="1"/>
    <col min="9209" max="9209" width="11.453125" style="708"/>
    <col min="9210" max="9210" width="16" style="708" customWidth="1"/>
    <col min="9211" max="9227" width="11.453125" style="708"/>
    <col min="9228" max="9228" width="10.54296875" style="708" customWidth="1"/>
    <col min="9229" max="9435" width="11.453125" style="708"/>
    <col min="9436" max="9436" width="27.54296875" style="708" customWidth="1"/>
    <col min="9437" max="9442" width="11.54296875" style="708" customWidth="1"/>
    <col min="9443" max="9443" width="16" style="708" customWidth="1"/>
    <col min="9444" max="9446" width="8.54296875" style="708" customWidth="1"/>
    <col min="9447" max="9447" width="10.54296875" style="708" customWidth="1"/>
    <col min="9448" max="9449" width="9.453125" style="708" customWidth="1"/>
    <col min="9450" max="9450" width="8.54296875" style="708" customWidth="1"/>
    <col min="9451" max="9451" width="9.453125" style="708" customWidth="1"/>
    <col min="9452" max="9452" width="1.453125" style="708" customWidth="1"/>
    <col min="9453" max="9454" width="8.54296875" style="708" customWidth="1"/>
    <col min="9455" max="9455" width="9.453125" style="708" customWidth="1"/>
    <col min="9456" max="9458" width="8.54296875" style="708" customWidth="1"/>
    <col min="9459" max="9459" width="10.453125" style="708" customWidth="1"/>
    <col min="9460" max="9460" width="11.453125" style="708"/>
    <col min="9461" max="9462" width="8.54296875" style="708" customWidth="1"/>
    <col min="9463" max="9463" width="9.453125" style="708" customWidth="1"/>
    <col min="9464" max="9464" width="11.54296875" style="708" customWidth="1"/>
    <col min="9465" max="9465" width="11.453125" style="708"/>
    <col min="9466" max="9466" width="16" style="708" customWidth="1"/>
    <col min="9467" max="9483" width="11.453125" style="708"/>
    <col min="9484" max="9484" width="10.54296875" style="708" customWidth="1"/>
    <col min="9485" max="9691" width="11.453125" style="708"/>
    <col min="9692" max="9692" width="27.54296875" style="708" customWidth="1"/>
    <col min="9693" max="9698" width="11.54296875" style="708" customWidth="1"/>
    <col min="9699" max="9699" width="16" style="708" customWidth="1"/>
    <col min="9700" max="9702" width="8.54296875" style="708" customWidth="1"/>
    <col min="9703" max="9703" width="10.54296875" style="708" customWidth="1"/>
    <col min="9704" max="9705" width="9.453125" style="708" customWidth="1"/>
    <col min="9706" max="9706" width="8.54296875" style="708" customWidth="1"/>
    <col min="9707" max="9707" width="9.453125" style="708" customWidth="1"/>
    <col min="9708" max="9708" width="1.453125" style="708" customWidth="1"/>
    <col min="9709" max="9710" width="8.54296875" style="708" customWidth="1"/>
    <col min="9711" max="9711" width="9.453125" style="708" customWidth="1"/>
    <col min="9712" max="9714" width="8.54296875" style="708" customWidth="1"/>
    <col min="9715" max="9715" width="10.453125" style="708" customWidth="1"/>
    <col min="9716" max="9716" width="11.453125" style="708"/>
    <col min="9717" max="9718" width="8.54296875" style="708" customWidth="1"/>
    <col min="9719" max="9719" width="9.453125" style="708" customWidth="1"/>
    <col min="9720" max="9720" width="11.54296875" style="708" customWidth="1"/>
    <col min="9721" max="9721" width="11.453125" style="708"/>
    <col min="9722" max="9722" width="16" style="708" customWidth="1"/>
    <col min="9723" max="9739" width="11.453125" style="708"/>
    <col min="9740" max="9740" width="10.54296875" style="708" customWidth="1"/>
    <col min="9741" max="9947" width="11.453125" style="708"/>
    <col min="9948" max="9948" width="27.54296875" style="708" customWidth="1"/>
    <col min="9949" max="9954" width="11.54296875" style="708" customWidth="1"/>
    <col min="9955" max="9955" width="16" style="708" customWidth="1"/>
    <col min="9956" max="9958" width="8.54296875" style="708" customWidth="1"/>
    <col min="9959" max="9959" width="10.54296875" style="708" customWidth="1"/>
    <col min="9960" max="9961" width="9.453125" style="708" customWidth="1"/>
    <col min="9962" max="9962" width="8.54296875" style="708" customWidth="1"/>
    <col min="9963" max="9963" width="9.453125" style="708" customWidth="1"/>
    <col min="9964" max="9964" width="1.453125" style="708" customWidth="1"/>
    <col min="9965" max="9966" width="8.54296875" style="708" customWidth="1"/>
    <col min="9967" max="9967" width="9.453125" style="708" customWidth="1"/>
    <col min="9968" max="9970" width="8.54296875" style="708" customWidth="1"/>
    <col min="9971" max="9971" width="10.453125" style="708" customWidth="1"/>
    <col min="9972" max="9972" width="11.453125" style="708"/>
    <col min="9973" max="9974" width="8.54296875" style="708" customWidth="1"/>
    <col min="9975" max="9975" width="9.453125" style="708" customWidth="1"/>
    <col min="9976" max="9976" width="11.54296875" style="708" customWidth="1"/>
    <col min="9977" max="9977" width="11.453125" style="708"/>
    <col min="9978" max="9978" width="16" style="708" customWidth="1"/>
    <col min="9979" max="9995" width="11.453125" style="708"/>
    <col min="9996" max="9996" width="10.54296875" style="708" customWidth="1"/>
    <col min="9997" max="10203" width="11.453125" style="708"/>
    <col min="10204" max="10204" width="27.54296875" style="708" customWidth="1"/>
    <col min="10205" max="10210" width="11.54296875" style="708" customWidth="1"/>
    <col min="10211" max="10211" width="16" style="708" customWidth="1"/>
    <col min="10212" max="10214" width="8.54296875" style="708" customWidth="1"/>
    <col min="10215" max="10215" width="10.54296875" style="708" customWidth="1"/>
    <col min="10216" max="10217" width="9.453125" style="708" customWidth="1"/>
    <col min="10218" max="10218" width="8.54296875" style="708" customWidth="1"/>
    <col min="10219" max="10219" width="9.453125" style="708" customWidth="1"/>
    <col min="10220" max="10220" width="1.453125" style="708" customWidth="1"/>
    <col min="10221" max="10222" width="8.54296875" style="708" customWidth="1"/>
    <col min="10223" max="10223" width="9.453125" style="708" customWidth="1"/>
    <col min="10224" max="10226" width="8.54296875" style="708" customWidth="1"/>
    <col min="10227" max="10227" width="10.453125" style="708" customWidth="1"/>
    <col min="10228" max="10228" width="11.453125" style="708"/>
    <col min="10229" max="10230" width="8.54296875" style="708" customWidth="1"/>
    <col min="10231" max="10231" width="9.453125" style="708" customWidth="1"/>
    <col min="10232" max="10232" width="11.54296875" style="708" customWidth="1"/>
    <col min="10233" max="10233" width="11.453125" style="708"/>
    <col min="10234" max="10234" width="16" style="708" customWidth="1"/>
    <col min="10235" max="10251" width="11.453125" style="708"/>
    <col min="10252" max="10252" width="10.54296875" style="708" customWidth="1"/>
    <col min="10253" max="10459" width="11.453125" style="708"/>
    <col min="10460" max="10460" width="27.54296875" style="708" customWidth="1"/>
    <col min="10461" max="10466" width="11.54296875" style="708" customWidth="1"/>
    <col min="10467" max="10467" width="16" style="708" customWidth="1"/>
    <col min="10468" max="10470" width="8.54296875" style="708" customWidth="1"/>
    <col min="10471" max="10471" width="10.54296875" style="708" customWidth="1"/>
    <col min="10472" max="10473" width="9.453125" style="708" customWidth="1"/>
    <col min="10474" max="10474" width="8.54296875" style="708" customWidth="1"/>
    <col min="10475" max="10475" width="9.453125" style="708" customWidth="1"/>
    <col min="10476" max="10476" width="1.453125" style="708" customWidth="1"/>
    <col min="10477" max="10478" width="8.54296875" style="708" customWidth="1"/>
    <col min="10479" max="10479" width="9.453125" style="708" customWidth="1"/>
    <col min="10480" max="10482" width="8.54296875" style="708" customWidth="1"/>
    <col min="10483" max="10483" width="10.453125" style="708" customWidth="1"/>
    <col min="10484" max="10484" width="11.453125" style="708"/>
    <col min="10485" max="10486" width="8.54296875" style="708" customWidth="1"/>
    <col min="10487" max="10487" width="9.453125" style="708" customWidth="1"/>
    <col min="10488" max="10488" width="11.54296875" style="708" customWidth="1"/>
    <col min="10489" max="10489" width="11.453125" style="708"/>
    <col min="10490" max="10490" width="16" style="708" customWidth="1"/>
    <col min="10491" max="10507" width="11.453125" style="708"/>
    <col min="10508" max="10508" width="10.54296875" style="708" customWidth="1"/>
    <col min="10509" max="10715" width="11.453125" style="708"/>
    <col min="10716" max="10716" width="27.54296875" style="708" customWidth="1"/>
    <col min="10717" max="10722" width="11.54296875" style="708" customWidth="1"/>
    <col min="10723" max="10723" width="16" style="708" customWidth="1"/>
    <col min="10724" max="10726" width="8.54296875" style="708" customWidth="1"/>
    <col min="10727" max="10727" width="10.54296875" style="708" customWidth="1"/>
    <col min="10728" max="10729" width="9.453125" style="708" customWidth="1"/>
    <col min="10730" max="10730" width="8.54296875" style="708" customWidth="1"/>
    <col min="10731" max="10731" width="9.453125" style="708" customWidth="1"/>
    <col min="10732" max="10732" width="1.453125" style="708" customWidth="1"/>
    <col min="10733" max="10734" width="8.54296875" style="708" customWidth="1"/>
    <col min="10735" max="10735" width="9.453125" style="708" customWidth="1"/>
    <col min="10736" max="10738" width="8.54296875" style="708" customWidth="1"/>
    <col min="10739" max="10739" width="10.453125" style="708" customWidth="1"/>
    <col min="10740" max="10740" width="11.453125" style="708"/>
    <col min="10741" max="10742" width="8.54296875" style="708" customWidth="1"/>
    <col min="10743" max="10743" width="9.453125" style="708" customWidth="1"/>
    <col min="10744" max="10744" width="11.54296875" style="708" customWidth="1"/>
    <col min="10745" max="10745" width="11.453125" style="708"/>
    <col min="10746" max="10746" width="16" style="708" customWidth="1"/>
    <col min="10747" max="10763" width="11.453125" style="708"/>
    <col min="10764" max="10764" width="10.54296875" style="708" customWidth="1"/>
    <col min="10765" max="10971" width="11.453125" style="708"/>
    <col min="10972" max="10972" width="27.54296875" style="708" customWidth="1"/>
    <col min="10973" max="10978" width="11.54296875" style="708" customWidth="1"/>
    <col min="10979" max="10979" width="16" style="708" customWidth="1"/>
    <col min="10980" max="10982" width="8.54296875" style="708" customWidth="1"/>
    <col min="10983" max="10983" width="10.54296875" style="708" customWidth="1"/>
    <col min="10984" max="10985" width="9.453125" style="708" customWidth="1"/>
    <col min="10986" max="10986" width="8.54296875" style="708" customWidth="1"/>
    <col min="10987" max="10987" width="9.453125" style="708" customWidth="1"/>
    <col min="10988" max="10988" width="1.453125" style="708" customWidth="1"/>
    <col min="10989" max="10990" width="8.54296875" style="708" customWidth="1"/>
    <col min="10991" max="10991" width="9.453125" style="708" customWidth="1"/>
    <col min="10992" max="10994" width="8.54296875" style="708" customWidth="1"/>
    <col min="10995" max="10995" width="10.453125" style="708" customWidth="1"/>
    <col min="10996" max="10996" width="11.453125" style="708"/>
    <col min="10997" max="10998" width="8.54296875" style="708" customWidth="1"/>
    <col min="10999" max="10999" width="9.453125" style="708" customWidth="1"/>
    <col min="11000" max="11000" width="11.54296875" style="708" customWidth="1"/>
    <col min="11001" max="11001" width="11.453125" style="708"/>
    <col min="11002" max="11002" width="16" style="708" customWidth="1"/>
    <col min="11003" max="11019" width="11.453125" style="708"/>
    <col min="11020" max="11020" width="10.54296875" style="708" customWidth="1"/>
    <col min="11021" max="11227" width="11.453125" style="708"/>
    <col min="11228" max="11228" width="27.54296875" style="708" customWidth="1"/>
    <col min="11229" max="11234" width="11.54296875" style="708" customWidth="1"/>
    <col min="11235" max="11235" width="16" style="708" customWidth="1"/>
    <col min="11236" max="11238" width="8.54296875" style="708" customWidth="1"/>
    <col min="11239" max="11239" width="10.54296875" style="708" customWidth="1"/>
    <col min="11240" max="11241" width="9.453125" style="708" customWidth="1"/>
    <col min="11242" max="11242" width="8.54296875" style="708" customWidth="1"/>
    <col min="11243" max="11243" width="9.453125" style="708" customWidth="1"/>
    <col min="11244" max="11244" width="1.453125" style="708" customWidth="1"/>
    <col min="11245" max="11246" width="8.54296875" style="708" customWidth="1"/>
    <col min="11247" max="11247" width="9.453125" style="708" customWidth="1"/>
    <col min="11248" max="11250" width="8.54296875" style="708" customWidth="1"/>
    <col min="11251" max="11251" width="10.453125" style="708" customWidth="1"/>
    <col min="11252" max="11252" width="11.453125" style="708"/>
    <col min="11253" max="11254" width="8.54296875" style="708" customWidth="1"/>
    <col min="11255" max="11255" width="9.453125" style="708" customWidth="1"/>
    <col min="11256" max="11256" width="11.54296875" style="708" customWidth="1"/>
    <col min="11257" max="11257" width="11.453125" style="708"/>
    <col min="11258" max="11258" width="16" style="708" customWidth="1"/>
    <col min="11259" max="11275" width="11.453125" style="708"/>
    <col min="11276" max="11276" width="10.54296875" style="708" customWidth="1"/>
    <col min="11277" max="11483" width="11.453125" style="708"/>
    <col min="11484" max="11484" width="27.54296875" style="708" customWidth="1"/>
    <col min="11485" max="11490" width="11.54296875" style="708" customWidth="1"/>
    <col min="11491" max="11491" width="16" style="708" customWidth="1"/>
    <col min="11492" max="11494" width="8.54296875" style="708" customWidth="1"/>
    <col min="11495" max="11495" width="10.54296875" style="708" customWidth="1"/>
    <col min="11496" max="11497" width="9.453125" style="708" customWidth="1"/>
    <col min="11498" max="11498" width="8.54296875" style="708" customWidth="1"/>
    <col min="11499" max="11499" width="9.453125" style="708" customWidth="1"/>
    <col min="11500" max="11500" width="1.453125" style="708" customWidth="1"/>
    <col min="11501" max="11502" width="8.54296875" style="708" customWidth="1"/>
    <col min="11503" max="11503" width="9.453125" style="708" customWidth="1"/>
    <col min="11504" max="11506" width="8.54296875" style="708" customWidth="1"/>
    <col min="11507" max="11507" width="10.453125" style="708" customWidth="1"/>
    <col min="11508" max="11508" width="11.453125" style="708"/>
    <col min="11509" max="11510" width="8.54296875" style="708" customWidth="1"/>
    <col min="11511" max="11511" width="9.453125" style="708" customWidth="1"/>
    <col min="11512" max="11512" width="11.54296875" style="708" customWidth="1"/>
    <col min="11513" max="11513" width="11.453125" style="708"/>
    <col min="11514" max="11514" width="16" style="708" customWidth="1"/>
    <col min="11515" max="11531" width="11.453125" style="708"/>
    <col min="11532" max="11532" width="10.54296875" style="708" customWidth="1"/>
    <col min="11533" max="11739" width="11.453125" style="708"/>
    <col min="11740" max="11740" width="27.54296875" style="708" customWidth="1"/>
    <col min="11741" max="11746" width="11.54296875" style="708" customWidth="1"/>
    <col min="11747" max="11747" width="16" style="708" customWidth="1"/>
    <col min="11748" max="11750" width="8.54296875" style="708" customWidth="1"/>
    <col min="11751" max="11751" width="10.54296875" style="708" customWidth="1"/>
    <col min="11752" max="11753" width="9.453125" style="708" customWidth="1"/>
    <col min="11754" max="11754" width="8.54296875" style="708" customWidth="1"/>
    <col min="11755" max="11755" width="9.453125" style="708" customWidth="1"/>
    <col min="11756" max="11756" width="1.453125" style="708" customWidth="1"/>
    <col min="11757" max="11758" width="8.54296875" style="708" customWidth="1"/>
    <col min="11759" max="11759" width="9.453125" style="708" customWidth="1"/>
    <col min="11760" max="11762" width="8.54296875" style="708" customWidth="1"/>
    <col min="11763" max="11763" width="10.453125" style="708" customWidth="1"/>
    <col min="11764" max="11764" width="11.453125" style="708"/>
    <col min="11765" max="11766" width="8.54296875" style="708" customWidth="1"/>
    <col min="11767" max="11767" width="9.453125" style="708" customWidth="1"/>
    <col min="11768" max="11768" width="11.54296875" style="708" customWidth="1"/>
    <col min="11769" max="11769" width="11.453125" style="708"/>
    <col min="11770" max="11770" width="16" style="708" customWidth="1"/>
    <col min="11771" max="11787" width="11.453125" style="708"/>
    <col min="11788" max="11788" width="10.54296875" style="708" customWidth="1"/>
    <col min="11789" max="11995" width="11.453125" style="708"/>
    <col min="11996" max="11996" width="27.54296875" style="708" customWidth="1"/>
    <col min="11997" max="12002" width="11.54296875" style="708" customWidth="1"/>
    <col min="12003" max="12003" width="16" style="708" customWidth="1"/>
    <col min="12004" max="12006" width="8.54296875" style="708" customWidth="1"/>
    <col min="12007" max="12007" width="10.54296875" style="708" customWidth="1"/>
    <col min="12008" max="12009" width="9.453125" style="708" customWidth="1"/>
    <col min="12010" max="12010" width="8.54296875" style="708" customWidth="1"/>
    <col min="12011" max="12011" width="9.453125" style="708" customWidth="1"/>
    <col min="12012" max="12012" width="1.453125" style="708" customWidth="1"/>
    <col min="12013" max="12014" width="8.54296875" style="708" customWidth="1"/>
    <col min="12015" max="12015" width="9.453125" style="708" customWidth="1"/>
    <col min="12016" max="12018" width="8.54296875" style="708" customWidth="1"/>
    <col min="12019" max="12019" width="10.453125" style="708" customWidth="1"/>
    <col min="12020" max="12020" width="11.453125" style="708"/>
    <col min="12021" max="12022" width="8.54296875" style="708" customWidth="1"/>
    <col min="12023" max="12023" width="9.453125" style="708" customWidth="1"/>
    <col min="12024" max="12024" width="11.54296875" style="708" customWidth="1"/>
    <col min="12025" max="12025" width="11.453125" style="708"/>
    <col min="12026" max="12026" width="16" style="708" customWidth="1"/>
    <col min="12027" max="12043" width="11.453125" style="708"/>
    <col min="12044" max="12044" width="10.54296875" style="708" customWidth="1"/>
    <col min="12045" max="12251" width="11.453125" style="708"/>
    <col min="12252" max="12252" width="27.54296875" style="708" customWidth="1"/>
    <col min="12253" max="12258" width="11.54296875" style="708" customWidth="1"/>
    <col min="12259" max="12259" width="16" style="708" customWidth="1"/>
    <col min="12260" max="12262" width="8.54296875" style="708" customWidth="1"/>
    <col min="12263" max="12263" width="10.54296875" style="708" customWidth="1"/>
    <col min="12264" max="12265" width="9.453125" style="708" customWidth="1"/>
    <col min="12266" max="12266" width="8.54296875" style="708" customWidth="1"/>
    <col min="12267" max="12267" width="9.453125" style="708" customWidth="1"/>
    <col min="12268" max="12268" width="1.453125" style="708" customWidth="1"/>
    <col min="12269" max="12270" width="8.54296875" style="708" customWidth="1"/>
    <col min="12271" max="12271" width="9.453125" style="708" customWidth="1"/>
    <col min="12272" max="12274" width="8.54296875" style="708" customWidth="1"/>
    <col min="12275" max="12275" width="10.453125" style="708" customWidth="1"/>
    <col min="12276" max="12276" width="11.453125" style="708"/>
    <col min="12277" max="12278" width="8.54296875" style="708" customWidth="1"/>
    <col min="12279" max="12279" width="9.453125" style="708" customWidth="1"/>
    <col min="12280" max="12280" width="11.54296875" style="708" customWidth="1"/>
    <col min="12281" max="12281" width="11.453125" style="708"/>
    <col min="12282" max="12282" width="16" style="708" customWidth="1"/>
    <col min="12283" max="12299" width="11.453125" style="708"/>
    <col min="12300" max="12300" width="10.54296875" style="708" customWidth="1"/>
    <col min="12301" max="12507" width="11.453125" style="708"/>
    <col min="12508" max="12508" width="27.54296875" style="708" customWidth="1"/>
    <col min="12509" max="12514" width="11.54296875" style="708" customWidth="1"/>
    <col min="12515" max="12515" width="16" style="708" customWidth="1"/>
    <col min="12516" max="12518" width="8.54296875" style="708" customWidth="1"/>
    <col min="12519" max="12519" width="10.54296875" style="708" customWidth="1"/>
    <col min="12520" max="12521" width="9.453125" style="708" customWidth="1"/>
    <col min="12522" max="12522" width="8.54296875" style="708" customWidth="1"/>
    <col min="12523" max="12523" width="9.453125" style="708" customWidth="1"/>
    <col min="12524" max="12524" width="1.453125" style="708" customWidth="1"/>
    <col min="12525" max="12526" width="8.54296875" style="708" customWidth="1"/>
    <col min="12527" max="12527" width="9.453125" style="708" customWidth="1"/>
    <col min="12528" max="12530" width="8.54296875" style="708" customWidth="1"/>
    <col min="12531" max="12531" width="10.453125" style="708" customWidth="1"/>
    <col min="12532" max="12532" width="11.453125" style="708"/>
    <col min="12533" max="12534" width="8.54296875" style="708" customWidth="1"/>
    <col min="12535" max="12535" width="9.453125" style="708" customWidth="1"/>
    <col min="12536" max="12536" width="11.54296875" style="708" customWidth="1"/>
    <col min="12537" max="12537" width="11.453125" style="708"/>
    <col min="12538" max="12538" width="16" style="708" customWidth="1"/>
    <col min="12539" max="12555" width="11.453125" style="708"/>
    <col min="12556" max="12556" width="10.54296875" style="708" customWidth="1"/>
    <col min="12557" max="12763" width="11.453125" style="708"/>
    <col min="12764" max="12764" width="27.54296875" style="708" customWidth="1"/>
    <col min="12765" max="12770" width="11.54296875" style="708" customWidth="1"/>
    <col min="12771" max="12771" width="16" style="708" customWidth="1"/>
    <col min="12772" max="12774" width="8.54296875" style="708" customWidth="1"/>
    <col min="12775" max="12775" width="10.54296875" style="708" customWidth="1"/>
    <col min="12776" max="12777" width="9.453125" style="708" customWidth="1"/>
    <col min="12778" max="12778" width="8.54296875" style="708" customWidth="1"/>
    <col min="12779" max="12779" width="9.453125" style="708" customWidth="1"/>
    <col min="12780" max="12780" width="1.453125" style="708" customWidth="1"/>
    <col min="12781" max="12782" width="8.54296875" style="708" customWidth="1"/>
    <col min="12783" max="12783" width="9.453125" style="708" customWidth="1"/>
    <col min="12784" max="12786" width="8.54296875" style="708" customWidth="1"/>
    <col min="12787" max="12787" width="10.453125" style="708" customWidth="1"/>
    <col min="12788" max="12788" width="11.453125" style="708"/>
    <col min="12789" max="12790" width="8.54296875" style="708" customWidth="1"/>
    <col min="12791" max="12791" width="9.453125" style="708" customWidth="1"/>
    <col min="12792" max="12792" width="11.54296875" style="708" customWidth="1"/>
    <col min="12793" max="12793" width="11.453125" style="708"/>
    <col min="12794" max="12794" width="16" style="708" customWidth="1"/>
    <col min="12795" max="12811" width="11.453125" style="708"/>
    <col min="12812" max="12812" width="10.54296875" style="708" customWidth="1"/>
    <col min="12813" max="13019" width="11.453125" style="708"/>
    <col min="13020" max="13020" width="27.54296875" style="708" customWidth="1"/>
    <col min="13021" max="13026" width="11.54296875" style="708" customWidth="1"/>
    <col min="13027" max="13027" width="16" style="708" customWidth="1"/>
    <col min="13028" max="13030" width="8.54296875" style="708" customWidth="1"/>
    <col min="13031" max="13031" width="10.54296875" style="708" customWidth="1"/>
    <col min="13032" max="13033" width="9.453125" style="708" customWidth="1"/>
    <col min="13034" max="13034" width="8.54296875" style="708" customWidth="1"/>
    <col min="13035" max="13035" width="9.453125" style="708" customWidth="1"/>
    <col min="13036" max="13036" width="1.453125" style="708" customWidth="1"/>
    <col min="13037" max="13038" width="8.54296875" style="708" customWidth="1"/>
    <col min="13039" max="13039" width="9.453125" style="708" customWidth="1"/>
    <col min="13040" max="13042" width="8.54296875" style="708" customWidth="1"/>
    <col min="13043" max="13043" width="10.453125" style="708" customWidth="1"/>
    <col min="13044" max="13044" width="11.453125" style="708"/>
    <col min="13045" max="13046" width="8.54296875" style="708" customWidth="1"/>
    <col min="13047" max="13047" width="9.453125" style="708" customWidth="1"/>
    <col min="13048" max="13048" width="11.54296875" style="708" customWidth="1"/>
    <col min="13049" max="13049" width="11.453125" style="708"/>
    <col min="13050" max="13050" width="16" style="708" customWidth="1"/>
    <col min="13051" max="13067" width="11.453125" style="708"/>
    <col min="13068" max="13068" width="10.54296875" style="708" customWidth="1"/>
    <col min="13069" max="13275" width="11.453125" style="708"/>
    <col min="13276" max="13276" width="27.54296875" style="708" customWidth="1"/>
    <col min="13277" max="13282" width="11.54296875" style="708" customWidth="1"/>
    <col min="13283" max="13283" width="16" style="708" customWidth="1"/>
    <col min="13284" max="13286" width="8.54296875" style="708" customWidth="1"/>
    <col min="13287" max="13287" width="10.54296875" style="708" customWidth="1"/>
    <col min="13288" max="13289" width="9.453125" style="708" customWidth="1"/>
    <col min="13290" max="13290" width="8.54296875" style="708" customWidth="1"/>
    <col min="13291" max="13291" width="9.453125" style="708" customWidth="1"/>
    <col min="13292" max="13292" width="1.453125" style="708" customWidth="1"/>
    <col min="13293" max="13294" width="8.54296875" style="708" customWidth="1"/>
    <col min="13295" max="13295" width="9.453125" style="708" customWidth="1"/>
    <col min="13296" max="13298" width="8.54296875" style="708" customWidth="1"/>
    <col min="13299" max="13299" width="10.453125" style="708" customWidth="1"/>
    <col min="13300" max="13300" width="11.453125" style="708"/>
    <col min="13301" max="13302" width="8.54296875" style="708" customWidth="1"/>
    <col min="13303" max="13303" width="9.453125" style="708" customWidth="1"/>
    <col min="13304" max="13304" width="11.54296875" style="708" customWidth="1"/>
    <col min="13305" max="13305" width="11.453125" style="708"/>
    <col min="13306" max="13306" width="16" style="708" customWidth="1"/>
    <col min="13307" max="13323" width="11.453125" style="708"/>
    <col min="13324" max="13324" width="10.54296875" style="708" customWidth="1"/>
    <col min="13325" max="13531" width="11.453125" style="708"/>
    <col min="13532" max="13532" width="27.54296875" style="708" customWidth="1"/>
    <col min="13533" max="13538" width="11.54296875" style="708" customWidth="1"/>
    <col min="13539" max="13539" width="16" style="708" customWidth="1"/>
    <col min="13540" max="13542" width="8.54296875" style="708" customWidth="1"/>
    <col min="13543" max="13543" width="10.54296875" style="708" customWidth="1"/>
    <col min="13544" max="13545" width="9.453125" style="708" customWidth="1"/>
    <col min="13546" max="13546" width="8.54296875" style="708" customWidth="1"/>
    <col min="13547" max="13547" width="9.453125" style="708" customWidth="1"/>
    <col min="13548" max="13548" width="1.453125" style="708" customWidth="1"/>
    <col min="13549" max="13550" width="8.54296875" style="708" customWidth="1"/>
    <col min="13551" max="13551" width="9.453125" style="708" customWidth="1"/>
    <col min="13552" max="13554" width="8.54296875" style="708" customWidth="1"/>
    <col min="13555" max="13555" width="10.453125" style="708" customWidth="1"/>
    <col min="13556" max="13556" width="11.453125" style="708"/>
    <col min="13557" max="13558" width="8.54296875" style="708" customWidth="1"/>
    <col min="13559" max="13559" width="9.453125" style="708" customWidth="1"/>
    <col min="13560" max="13560" width="11.54296875" style="708" customWidth="1"/>
    <col min="13561" max="13561" width="11.453125" style="708"/>
    <col min="13562" max="13562" width="16" style="708" customWidth="1"/>
    <col min="13563" max="13579" width="11.453125" style="708"/>
    <col min="13580" max="13580" width="10.54296875" style="708" customWidth="1"/>
    <col min="13581" max="13787" width="11.453125" style="708"/>
    <col min="13788" max="13788" width="27.54296875" style="708" customWidth="1"/>
    <col min="13789" max="13794" width="11.54296875" style="708" customWidth="1"/>
    <col min="13795" max="13795" width="16" style="708" customWidth="1"/>
    <col min="13796" max="13798" width="8.54296875" style="708" customWidth="1"/>
    <col min="13799" max="13799" width="10.54296875" style="708" customWidth="1"/>
    <col min="13800" max="13801" width="9.453125" style="708" customWidth="1"/>
    <col min="13802" max="13802" width="8.54296875" style="708" customWidth="1"/>
    <col min="13803" max="13803" width="9.453125" style="708" customWidth="1"/>
    <col min="13804" max="13804" width="1.453125" style="708" customWidth="1"/>
    <col min="13805" max="13806" width="8.54296875" style="708" customWidth="1"/>
    <col min="13807" max="13807" width="9.453125" style="708" customWidth="1"/>
    <col min="13808" max="13810" width="8.54296875" style="708" customWidth="1"/>
    <col min="13811" max="13811" width="10.453125" style="708" customWidth="1"/>
    <col min="13812" max="13812" width="11.453125" style="708"/>
    <col min="13813" max="13814" width="8.54296875" style="708" customWidth="1"/>
    <col min="13815" max="13815" width="9.453125" style="708" customWidth="1"/>
    <col min="13816" max="13816" width="11.54296875" style="708" customWidth="1"/>
    <col min="13817" max="13817" width="11.453125" style="708"/>
    <col min="13818" max="13818" width="16" style="708" customWidth="1"/>
    <col min="13819" max="13835" width="11.453125" style="708"/>
    <col min="13836" max="13836" width="10.54296875" style="708" customWidth="1"/>
    <col min="13837" max="14043" width="11.453125" style="708"/>
    <col min="14044" max="14044" width="27.54296875" style="708" customWidth="1"/>
    <col min="14045" max="14050" width="11.54296875" style="708" customWidth="1"/>
    <col min="14051" max="14051" width="16" style="708" customWidth="1"/>
    <col min="14052" max="14054" width="8.54296875" style="708" customWidth="1"/>
    <col min="14055" max="14055" width="10.54296875" style="708" customWidth="1"/>
    <col min="14056" max="14057" width="9.453125" style="708" customWidth="1"/>
    <col min="14058" max="14058" width="8.54296875" style="708" customWidth="1"/>
    <col min="14059" max="14059" width="9.453125" style="708" customWidth="1"/>
    <col min="14060" max="14060" width="1.453125" style="708" customWidth="1"/>
    <col min="14061" max="14062" width="8.54296875" style="708" customWidth="1"/>
    <col min="14063" max="14063" width="9.453125" style="708" customWidth="1"/>
    <col min="14064" max="14066" width="8.54296875" style="708" customWidth="1"/>
    <col min="14067" max="14067" width="10.453125" style="708" customWidth="1"/>
    <col min="14068" max="14068" width="11.453125" style="708"/>
    <col min="14069" max="14070" width="8.54296875" style="708" customWidth="1"/>
    <col min="14071" max="14071" width="9.453125" style="708" customWidth="1"/>
    <col min="14072" max="14072" width="11.54296875" style="708" customWidth="1"/>
    <col min="14073" max="14073" width="11.453125" style="708"/>
    <col min="14074" max="14074" width="16" style="708" customWidth="1"/>
    <col min="14075" max="14091" width="11.453125" style="708"/>
    <col min="14092" max="14092" width="10.54296875" style="708" customWidth="1"/>
    <col min="14093" max="14299" width="11.453125" style="708"/>
    <col min="14300" max="14300" width="27.54296875" style="708" customWidth="1"/>
    <col min="14301" max="14306" width="11.54296875" style="708" customWidth="1"/>
    <col min="14307" max="14307" width="16" style="708" customWidth="1"/>
    <col min="14308" max="14310" width="8.54296875" style="708" customWidth="1"/>
    <col min="14311" max="14311" width="10.54296875" style="708" customWidth="1"/>
    <col min="14312" max="14313" width="9.453125" style="708" customWidth="1"/>
    <col min="14314" max="14314" width="8.54296875" style="708" customWidth="1"/>
    <col min="14315" max="14315" width="9.453125" style="708" customWidth="1"/>
    <col min="14316" max="14316" width="1.453125" style="708" customWidth="1"/>
    <col min="14317" max="14318" width="8.54296875" style="708" customWidth="1"/>
    <col min="14319" max="14319" width="9.453125" style="708" customWidth="1"/>
    <col min="14320" max="14322" width="8.54296875" style="708" customWidth="1"/>
    <col min="14323" max="14323" width="10.453125" style="708" customWidth="1"/>
    <col min="14324" max="14324" width="11.453125" style="708"/>
    <col min="14325" max="14326" width="8.54296875" style="708" customWidth="1"/>
    <col min="14327" max="14327" width="9.453125" style="708" customWidth="1"/>
    <col min="14328" max="14328" width="11.54296875" style="708" customWidth="1"/>
    <col min="14329" max="14329" width="11.453125" style="708"/>
    <col min="14330" max="14330" width="16" style="708" customWidth="1"/>
    <col min="14331" max="14347" width="11.453125" style="708"/>
    <col min="14348" max="14348" width="10.54296875" style="708" customWidth="1"/>
    <col min="14349" max="14555" width="11.453125" style="708"/>
    <col min="14556" max="14556" width="27.54296875" style="708" customWidth="1"/>
    <col min="14557" max="14562" width="11.54296875" style="708" customWidth="1"/>
    <col min="14563" max="14563" width="16" style="708" customWidth="1"/>
    <col min="14564" max="14566" width="8.54296875" style="708" customWidth="1"/>
    <col min="14567" max="14567" width="10.54296875" style="708" customWidth="1"/>
    <col min="14568" max="14569" width="9.453125" style="708" customWidth="1"/>
    <col min="14570" max="14570" width="8.54296875" style="708" customWidth="1"/>
    <col min="14571" max="14571" width="9.453125" style="708" customWidth="1"/>
    <col min="14572" max="14572" width="1.453125" style="708" customWidth="1"/>
    <col min="14573" max="14574" width="8.54296875" style="708" customWidth="1"/>
    <col min="14575" max="14575" width="9.453125" style="708" customWidth="1"/>
    <col min="14576" max="14578" width="8.54296875" style="708" customWidth="1"/>
    <col min="14579" max="14579" width="10.453125" style="708" customWidth="1"/>
    <col min="14580" max="14580" width="11.453125" style="708"/>
    <col min="14581" max="14582" width="8.54296875" style="708" customWidth="1"/>
    <col min="14583" max="14583" width="9.453125" style="708" customWidth="1"/>
    <col min="14584" max="14584" width="11.54296875" style="708" customWidth="1"/>
    <col min="14585" max="14585" width="11.453125" style="708"/>
    <col min="14586" max="14586" width="16" style="708" customWidth="1"/>
    <col min="14587" max="14603" width="11.453125" style="708"/>
    <col min="14604" max="14604" width="10.54296875" style="708" customWidth="1"/>
    <col min="14605" max="14811" width="11.453125" style="708"/>
    <col min="14812" max="14812" width="27.54296875" style="708" customWidth="1"/>
    <col min="14813" max="14818" width="11.54296875" style="708" customWidth="1"/>
    <col min="14819" max="14819" width="16" style="708" customWidth="1"/>
    <col min="14820" max="14822" width="8.54296875" style="708" customWidth="1"/>
    <col min="14823" max="14823" width="10.54296875" style="708" customWidth="1"/>
    <col min="14824" max="14825" width="9.453125" style="708" customWidth="1"/>
    <col min="14826" max="14826" width="8.54296875" style="708" customWidth="1"/>
    <col min="14827" max="14827" width="9.453125" style="708" customWidth="1"/>
    <col min="14828" max="14828" width="1.453125" style="708" customWidth="1"/>
    <col min="14829" max="14830" width="8.54296875" style="708" customWidth="1"/>
    <col min="14831" max="14831" width="9.453125" style="708" customWidth="1"/>
    <col min="14832" max="14834" width="8.54296875" style="708" customWidth="1"/>
    <col min="14835" max="14835" width="10.453125" style="708" customWidth="1"/>
    <col min="14836" max="14836" width="11.453125" style="708"/>
    <col min="14837" max="14838" width="8.54296875" style="708" customWidth="1"/>
    <col min="14839" max="14839" width="9.453125" style="708" customWidth="1"/>
    <col min="14840" max="14840" width="11.54296875" style="708" customWidth="1"/>
    <col min="14841" max="14841" width="11.453125" style="708"/>
    <col min="14842" max="14842" width="16" style="708" customWidth="1"/>
    <col min="14843" max="14859" width="11.453125" style="708"/>
    <col min="14860" max="14860" width="10.54296875" style="708" customWidth="1"/>
    <col min="14861" max="15067" width="11.453125" style="708"/>
    <col min="15068" max="15068" width="27.54296875" style="708" customWidth="1"/>
    <col min="15069" max="15074" width="11.54296875" style="708" customWidth="1"/>
    <col min="15075" max="15075" width="16" style="708" customWidth="1"/>
    <col min="15076" max="15078" width="8.54296875" style="708" customWidth="1"/>
    <col min="15079" max="15079" width="10.54296875" style="708" customWidth="1"/>
    <col min="15080" max="15081" width="9.453125" style="708" customWidth="1"/>
    <col min="15082" max="15082" width="8.54296875" style="708" customWidth="1"/>
    <col min="15083" max="15083" width="9.453125" style="708" customWidth="1"/>
    <col min="15084" max="15084" width="1.453125" style="708" customWidth="1"/>
    <col min="15085" max="15086" width="8.54296875" style="708" customWidth="1"/>
    <col min="15087" max="15087" width="9.453125" style="708" customWidth="1"/>
    <col min="15088" max="15090" width="8.54296875" style="708" customWidth="1"/>
    <col min="15091" max="15091" width="10.453125" style="708" customWidth="1"/>
    <col min="15092" max="15092" width="11.453125" style="708"/>
    <col min="15093" max="15094" width="8.54296875" style="708" customWidth="1"/>
    <col min="15095" max="15095" width="9.453125" style="708" customWidth="1"/>
    <col min="15096" max="15096" width="11.54296875" style="708" customWidth="1"/>
    <col min="15097" max="15097" width="11.453125" style="708"/>
    <col min="15098" max="15098" width="16" style="708" customWidth="1"/>
    <col min="15099" max="15115" width="11.453125" style="708"/>
    <col min="15116" max="15116" width="10.54296875" style="708" customWidth="1"/>
    <col min="15117" max="15323" width="11.453125" style="708"/>
    <col min="15324" max="15324" width="27.54296875" style="708" customWidth="1"/>
    <col min="15325" max="15330" width="11.54296875" style="708" customWidth="1"/>
    <col min="15331" max="15331" width="16" style="708" customWidth="1"/>
    <col min="15332" max="15334" width="8.54296875" style="708" customWidth="1"/>
    <col min="15335" max="15335" width="10.54296875" style="708" customWidth="1"/>
    <col min="15336" max="15337" width="9.453125" style="708" customWidth="1"/>
    <col min="15338" max="15338" width="8.54296875" style="708" customWidth="1"/>
    <col min="15339" max="15339" width="9.453125" style="708" customWidth="1"/>
    <col min="15340" max="15340" width="1.453125" style="708" customWidth="1"/>
    <col min="15341" max="15342" width="8.54296875" style="708" customWidth="1"/>
    <col min="15343" max="15343" width="9.453125" style="708" customWidth="1"/>
    <col min="15344" max="15346" width="8.54296875" style="708" customWidth="1"/>
    <col min="15347" max="15347" width="10.453125" style="708" customWidth="1"/>
    <col min="15348" max="15348" width="11.453125" style="708"/>
    <col min="15349" max="15350" width="8.54296875" style="708" customWidth="1"/>
    <col min="15351" max="15351" width="9.453125" style="708" customWidth="1"/>
    <col min="15352" max="15352" width="11.54296875" style="708" customWidth="1"/>
    <col min="15353" max="15353" width="11.453125" style="708"/>
    <col min="15354" max="15354" width="16" style="708" customWidth="1"/>
    <col min="15355" max="15371" width="11.453125" style="708"/>
    <col min="15372" max="15372" width="10.54296875" style="708" customWidth="1"/>
    <col min="15373" max="15579" width="11.453125" style="708"/>
    <col min="15580" max="15580" width="27.54296875" style="708" customWidth="1"/>
    <col min="15581" max="15586" width="11.54296875" style="708" customWidth="1"/>
    <col min="15587" max="15587" width="16" style="708" customWidth="1"/>
    <col min="15588" max="15590" width="8.54296875" style="708" customWidth="1"/>
    <col min="15591" max="15591" width="10.54296875" style="708" customWidth="1"/>
    <col min="15592" max="15593" width="9.453125" style="708" customWidth="1"/>
    <col min="15594" max="15594" width="8.54296875" style="708" customWidth="1"/>
    <col min="15595" max="15595" width="9.453125" style="708" customWidth="1"/>
    <col min="15596" max="15596" width="1.453125" style="708" customWidth="1"/>
    <col min="15597" max="15598" width="8.54296875" style="708" customWidth="1"/>
    <col min="15599" max="15599" width="9.453125" style="708" customWidth="1"/>
    <col min="15600" max="15602" width="8.54296875" style="708" customWidth="1"/>
    <col min="15603" max="15603" width="10.453125" style="708" customWidth="1"/>
    <col min="15604" max="15604" width="11.453125" style="708"/>
    <col min="15605" max="15606" width="8.54296875" style="708" customWidth="1"/>
    <col min="15607" max="15607" width="9.453125" style="708" customWidth="1"/>
    <col min="15608" max="15608" width="11.54296875" style="708" customWidth="1"/>
    <col min="15609" max="15609" width="11.453125" style="708"/>
    <col min="15610" max="15610" width="16" style="708" customWidth="1"/>
    <col min="15611" max="15627" width="11.453125" style="708"/>
    <col min="15628" max="15628" width="10.54296875" style="708" customWidth="1"/>
    <col min="15629" max="15835" width="11.453125" style="708"/>
    <col min="15836" max="15836" width="27.54296875" style="708" customWidth="1"/>
    <col min="15837" max="15842" width="11.54296875" style="708" customWidth="1"/>
    <col min="15843" max="15843" width="16" style="708" customWidth="1"/>
    <col min="15844" max="15846" width="8.54296875" style="708" customWidth="1"/>
    <col min="15847" max="15847" width="10.54296875" style="708" customWidth="1"/>
    <col min="15848" max="15849" width="9.453125" style="708" customWidth="1"/>
    <col min="15850" max="15850" width="8.54296875" style="708" customWidth="1"/>
    <col min="15851" max="15851" width="9.453125" style="708" customWidth="1"/>
    <col min="15852" max="15852" width="1.453125" style="708" customWidth="1"/>
    <col min="15853" max="15854" width="8.54296875" style="708" customWidth="1"/>
    <col min="15855" max="15855" width="9.453125" style="708" customWidth="1"/>
    <col min="15856" max="15858" width="8.54296875" style="708" customWidth="1"/>
    <col min="15859" max="15859" width="10.453125" style="708" customWidth="1"/>
    <col min="15860" max="15860" width="11.453125" style="708"/>
    <col min="15861" max="15862" width="8.54296875" style="708" customWidth="1"/>
    <col min="15863" max="15863" width="9.453125" style="708" customWidth="1"/>
    <col min="15864" max="15864" width="11.54296875" style="708" customWidth="1"/>
    <col min="15865" max="15865" width="11.453125" style="708"/>
    <col min="15866" max="15866" width="16" style="708" customWidth="1"/>
    <col min="15867" max="15883" width="11.453125" style="708"/>
    <col min="15884" max="15884" width="10.54296875" style="708" customWidth="1"/>
    <col min="15885" max="16091" width="11.453125" style="708"/>
    <col min="16092" max="16092" width="27.54296875" style="708" customWidth="1"/>
    <col min="16093" max="16098" width="11.54296875" style="708" customWidth="1"/>
    <col min="16099" max="16099" width="16" style="708" customWidth="1"/>
    <col min="16100" max="16102" width="8.54296875" style="708" customWidth="1"/>
    <col min="16103" max="16103" width="10.54296875" style="708" customWidth="1"/>
    <col min="16104" max="16105" width="9.453125" style="708" customWidth="1"/>
    <col min="16106" max="16106" width="8.54296875" style="708" customWidth="1"/>
    <col min="16107" max="16107" width="9.453125" style="708" customWidth="1"/>
    <col min="16108" max="16108" width="1.453125" style="708" customWidth="1"/>
    <col min="16109" max="16110" width="8.54296875" style="708" customWidth="1"/>
    <col min="16111" max="16111" width="9.453125" style="708" customWidth="1"/>
    <col min="16112" max="16114" width="8.54296875" style="708" customWidth="1"/>
    <col min="16115" max="16115" width="10.453125" style="708" customWidth="1"/>
    <col min="16116" max="16116" width="11.453125" style="708"/>
    <col min="16117" max="16118" width="8.54296875" style="708" customWidth="1"/>
    <col min="16119" max="16119" width="9.453125" style="708" customWidth="1"/>
    <col min="16120" max="16120" width="11.54296875" style="708" customWidth="1"/>
    <col min="16121" max="16121" width="11.453125" style="708"/>
    <col min="16122" max="16122" width="16" style="708" customWidth="1"/>
    <col min="16123" max="16139" width="11.453125" style="708"/>
    <col min="16140" max="16140" width="10.54296875" style="708" customWidth="1"/>
    <col min="16141" max="16384" width="11.453125" style="708"/>
  </cols>
  <sheetData>
    <row r="1" spans="1:21" s="543" customFormat="1" ht="13.5" customHeight="1" x14ac:dyDescent="0.35">
      <c r="A1" s="1816" t="s">
        <v>0</v>
      </c>
      <c r="B1" s="1816"/>
      <c r="C1" s="1816"/>
      <c r="D1" s="1816"/>
      <c r="E1" s="1816"/>
      <c r="F1" s="1816"/>
      <c r="G1" s="1816"/>
      <c r="H1" s="1816"/>
      <c r="I1" s="1816"/>
      <c r="J1" s="1816"/>
      <c r="K1" s="1816"/>
      <c r="L1" s="1816"/>
      <c r="M1" s="1816"/>
      <c r="N1" s="1816"/>
      <c r="O1" s="1166"/>
      <c r="P1" s="1166"/>
      <c r="Q1" s="1166"/>
      <c r="R1" s="1166"/>
      <c r="S1" s="1166"/>
      <c r="T1" s="1166"/>
      <c r="U1" s="1166"/>
    </row>
    <row r="2" spans="1:21" s="543" customFormat="1" ht="13.5" customHeight="1" x14ac:dyDescent="0.35">
      <c r="A2" s="1816" t="s">
        <v>419</v>
      </c>
      <c r="B2" s="1816"/>
      <c r="C2" s="1816"/>
      <c r="D2" s="1816"/>
      <c r="E2" s="1816"/>
      <c r="F2" s="1816"/>
      <c r="G2" s="1816"/>
      <c r="H2" s="1816"/>
      <c r="I2" s="1816"/>
      <c r="J2" s="1816"/>
      <c r="K2" s="1816"/>
      <c r="L2" s="1816"/>
      <c r="M2" s="1816"/>
      <c r="N2" s="1816"/>
      <c r="O2" s="1166"/>
      <c r="P2" s="1166"/>
      <c r="Q2" s="1166"/>
      <c r="R2" s="1166"/>
      <c r="S2" s="1166"/>
      <c r="T2" s="1166"/>
      <c r="U2" s="1166"/>
    </row>
    <row r="3" spans="1:21" s="543" customFormat="1" ht="13.5" customHeight="1" x14ac:dyDescent="0.35">
      <c r="A3" s="1816" t="s">
        <v>1554</v>
      </c>
      <c r="B3" s="1816"/>
      <c r="C3" s="1816"/>
      <c r="D3" s="1816"/>
      <c r="E3" s="1816"/>
      <c r="F3" s="1816"/>
      <c r="G3" s="1816"/>
      <c r="H3" s="1816"/>
      <c r="I3" s="1816"/>
      <c r="J3" s="1816"/>
      <c r="K3" s="1816"/>
      <c r="L3" s="1816"/>
      <c r="M3" s="1816"/>
      <c r="N3" s="1816"/>
      <c r="O3" s="1166"/>
      <c r="P3" s="1166"/>
      <c r="Q3" s="1166"/>
      <c r="R3" s="1166"/>
      <c r="S3" s="1166"/>
      <c r="T3" s="1166"/>
      <c r="U3" s="1166"/>
    </row>
    <row r="4" spans="1:21" s="543" customFormat="1" ht="13.5" customHeight="1" x14ac:dyDescent="0.35">
      <c r="A4" s="1816" t="s">
        <v>1</v>
      </c>
      <c r="B4" s="1816"/>
      <c r="C4" s="1816"/>
      <c r="D4" s="1816"/>
      <c r="E4" s="1816"/>
      <c r="F4" s="1816"/>
      <c r="G4" s="1816"/>
      <c r="H4" s="1816"/>
      <c r="I4" s="1816"/>
      <c r="J4" s="1816"/>
      <c r="K4" s="1816"/>
      <c r="L4" s="1816"/>
      <c r="M4" s="1816"/>
      <c r="N4" s="1816"/>
      <c r="O4" s="1166"/>
      <c r="P4" s="1166"/>
      <c r="Q4" s="1166"/>
      <c r="R4" s="1166"/>
      <c r="S4" s="1166"/>
      <c r="T4" s="1166"/>
      <c r="U4" s="1166"/>
    </row>
    <row r="5" spans="1:21" s="543" customFormat="1" ht="18.649999999999999" customHeight="1" x14ac:dyDescent="0.35">
      <c r="A5" s="1817" t="s">
        <v>1576</v>
      </c>
      <c r="B5" s="1817"/>
      <c r="C5" s="1817"/>
      <c r="D5" s="1817"/>
      <c r="E5" s="1817"/>
      <c r="F5" s="1817"/>
      <c r="G5" s="1817"/>
      <c r="H5" s="1817"/>
      <c r="I5" s="1817"/>
      <c r="J5" s="1817"/>
      <c r="K5" s="1817"/>
      <c r="L5" s="1817"/>
      <c r="M5" s="1817"/>
      <c r="N5" s="1817"/>
      <c r="O5" s="1166"/>
      <c r="P5" s="1166"/>
      <c r="Q5" s="1166"/>
      <c r="R5" s="1166"/>
      <c r="S5" s="1166"/>
      <c r="T5" s="1166"/>
      <c r="U5" s="1166"/>
    </row>
    <row r="6" spans="1:21" ht="6.5" customHeight="1" x14ac:dyDescent="0.25">
      <c r="B6" s="1953"/>
      <c r="C6" s="1954"/>
      <c r="D6" s="1954"/>
      <c r="E6" s="1954"/>
      <c r="F6" s="1954"/>
      <c r="G6" s="1954"/>
      <c r="H6" s="1954"/>
      <c r="I6" s="1954"/>
      <c r="J6" s="1954"/>
      <c r="K6" s="1954"/>
      <c r="L6" s="1954"/>
      <c r="M6" s="1954"/>
      <c r="N6" s="1954"/>
    </row>
    <row r="7" spans="1:21" s="1350" customFormat="1" ht="19.5" customHeight="1" x14ac:dyDescent="0.25">
      <c r="B7" s="1968" t="s">
        <v>62</v>
      </c>
      <c r="C7" s="1969" t="s">
        <v>762</v>
      </c>
      <c r="D7" s="1970"/>
      <c r="E7" s="1970"/>
      <c r="F7" s="1970"/>
      <c r="G7" s="1970"/>
      <c r="H7" s="1970"/>
      <c r="I7" s="1970"/>
      <c r="J7" s="1970"/>
      <c r="K7" s="1970"/>
      <c r="L7" s="1970"/>
      <c r="M7" s="1970"/>
      <c r="N7" s="1971"/>
    </row>
    <row r="8" spans="1:21" s="1350" customFormat="1" ht="19.5" customHeight="1" x14ac:dyDescent="0.25">
      <c r="B8" s="1968"/>
      <c r="C8" s="1969" t="s">
        <v>172</v>
      </c>
      <c r="D8" s="1970"/>
      <c r="E8" s="1970"/>
      <c r="F8" s="1971"/>
      <c r="G8" s="1969" t="s">
        <v>756</v>
      </c>
      <c r="H8" s="1970"/>
      <c r="I8" s="1970"/>
      <c r="J8" s="1971"/>
      <c r="K8" s="1969" t="s">
        <v>29</v>
      </c>
      <c r="L8" s="1970"/>
      <c r="M8" s="1970"/>
      <c r="N8" s="1971"/>
    </row>
    <row r="9" spans="1:21" s="1350" customFormat="1" ht="29.25" customHeight="1" x14ac:dyDescent="0.25">
      <c r="B9" s="1972"/>
      <c r="C9" s="1973" t="s">
        <v>159</v>
      </c>
      <c r="D9" s="1973" t="s">
        <v>9</v>
      </c>
      <c r="E9" s="1973" t="s">
        <v>160</v>
      </c>
      <c r="F9" s="1545" t="s">
        <v>763</v>
      </c>
      <c r="G9" s="1973" t="s">
        <v>159</v>
      </c>
      <c r="H9" s="1973" t="s">
        <v>9</v>
      </c>
      <c r="I9" s="1973" t="s">
        <v>160</v>
      </c>
      <c r="J9" s="1546" t="s">
        <v>763</v>
      </c>
      <c r="K9" s="1973" t="s">
        <v>159</v>
      </c>
      <c r="L9" s="1973" t="s">
        <v>9</v>
      </c>
      <c r="M9" s="1973" t="s">
        <v>160</v>
      </c>
      <c r="N9" s="1547" t="s">
        <v>763</v>
      </c>
    </row>
    <row r="10" spans="1:21" ht="16.5" customHeight="1" x14ac:dyDescent="0.25">
      <c r="A10" s="1518">
        <v>4</v>
      </c>
      <c r="B10" s="1955" t="s">
        <v>558</v>
      </c>
      <c r="C10" s="1956">
        <f>IFERROR(VLOOKUP(A10,'[10]Control de ajustes Fodesaf'!A$4:F$30,3,FALSE),0)</f>
        <v>27639.474090756197</v>
      </c>
      <c r="D10" s="1956">
        <f>IFERROR(VLOOKUP(A10,'[10]Ejecución Ord DAC'!$A$3:$F$30,6,FALSE),0)</f>
        <v>13876.536</v>
      </c>
      <c r="E10" s="1956">
        <f t="shared" ref="E10:E32" si="0">C10-D10</f>
        <v>13762.938090756197</v>
      </c>
      <c r="F10" s="1540">
        <f t="shared" ref="F10:F32" si="1">IF(AND(C10=0,D10&gt;=0),"NA",(D10/C10))</f>
        <v>0.50205499404349729</v>
      </c>
      <c r="G10" s="1956">
        <f>IFERROR(VLOOKUP(A10,'[10]Control de ajustes Fodesaf'!$A$43:$F$71,3,FALSE),0)</f>
        <v>6973.2711360797966</v>
      </c>
      <c r="H10" s="1956">
        <f>IFERROR(VLOOKUP(A10,'[10]Disponibilidad FOSUVI'!$A$3:$D$29,4,FALSE),0)</f>
        <v>5308.7719400199985</v>
      </c>
      <c r="I10" s="1956">
        <f t="shared" ref="I10:I32" si="2">G10-H10</f>
        <v>1664.4991960597981</v>
      </c>
      <c r="J10" s="1540">
        <f t="shared" ref="J10:J32" si="3">IF(AND(G10=0,H10&gt;=0),"NA",(H10/G10))</f>
        <v>0.76130295759652056</v>
      </c>
      <c r="K10" s="1956">
        <f t="shared" ref="K10:L32" si="4">C10+G10</f>
        <v>34612.745226835992</v>
      </c>
      <c r="L10" s="1957">
        <f t="shared" si="4"/>
        <v>19185.30794002</v>
      </c>
      <c r="M10" s="1958">
        <f t="shared" ref="M10:M32" si="5">K10-L10</f>
        <v>15427.437286815992</v>
      </c>
      <c r="N10" s="1540">
        <f t="shared" ref="N10:N32" si="6">IF(AND(K10=0,L10&gt;=0),"NA",(L10/K10))</f>
        <v>0.55428449301805816</v>
      </c>
    </row>
    <row r="11" spans="1:21" ht="16.5" customHeight="1" x14ac:dyDescent="0.25">
      <c r="A11" s="1518">
        <v>93</v>
      </c>
      <c r="B11" s="1955" t="s">
        <v>559</v>
      </c>
      <c r="C11" s="1956">
        <f>IFERROR(VLOOKUP(A11,'[10]Control de ajustes Fodesaf'!A$4:F$30,3,FALSE),0)</f>
        <v>18283.447936710567</v>
      </c>
      <c r="D11" s="1956">
        <f>IFERROR(VLOOKUP(A11,'[10]Ejecución Ord DAC'!$A$3:$F$30,6,FALSE),0)</f>
        <v>8912.7109999999993</v>
      </c>
      <c r="E11" s="1956">
        <f t="shared" si="0"/>
        <v>9370.7369367105675</v>
      </c>
      <c r="F11" s="1664">
        <f t="shared" si="1"/>
        <v>0.48747430084587828</v>
      </c>
      <c r="G11" s="1956">
        <f>IFERROR(VLOOKUP(A11,'[10]Control de ajustes Fodesaf'!$A$43:$F$71,3,FALSE),0)</f>
        <v>16115.806642422602</v>
      </c>
      <c r="H11" s="1956">
        <f>IFERROR(VLOOKUP(A11,'[10]Disponibilidad FOSUVI'!$A$3:$D$29,4,FALSE),0)</f>
        <v>10737.551501179998</v>
      </c>
      <c r="I11" s="1956">
        <f t="shared" si="2"/>
        <v>5378.2551412426037</v>
      </c>
      <c r="J11" s="1664">
        <f t="shared" si="3"/>
        <v>0.66627453030584882</v>
      </c>
      <c r="K11" s="1956">
        <f t="shared" si="4"/>
        <v>34399.254579133165</v>
      </c>
      <c r="L11" s="1957">
        <f t="shared" si="4"/>
        <v>19650.262501179997</v>
      </c>
      <c r="M11" s="1958">
        <f t="shared" si="5"/>
        <v>14748.992077953168</v>
      </c>
      <c r="N11" s="1664">
        <f t="shared" si="6"/>
        <v>0.57124093942140208</v>
      </c>
    </row>
    <row r="12" spans="1:21" ht="16.5" customHeight="1" x14ac:dyDescent="0.25">
      <c r="A12" s="1518">
        <v>14</v>
      </c>
      <c r="B12" s="1955" t="s">
        <v>52</v>
      </c>
      <c r="C12" s="1956">
        <f>IFERROR(VLOOKUP(A12,'[10]Control de ajustes Fodesaf'!A$4:F$30,3,FALSE),0)</f>
        <v>249.95882549779969</v>
      </c>
      <c r="D12" s="1956">
        <f>IFERROR(VLOOKUP(A12,'[10]Ejecución Ord DAC'!$A$3:$F$30,6,FALSE),0)</f>
        <v>62.853000000000002</v>
      </c>
      <c r="E12" s="1956">
        <f t="shared" si="0"/>
        <v>187.10582549779969</v>
      </c>
      <c r="F12" s="1540">
        <f t="shared" si="1"/>
        <v>0.25145341387657177</v>
      </c>
      <c r="G12" s="1956">
        <f>IFERROR(VLOOKUP(A12,'[10]Control de ajustes Fodesaf'!$A$43:$F$71,3,FALSE),0)</f>
        <v>1266.6714419236785</v>
      </c>
      <c r="H12" s="1956">
        <f>IFERROR(VLOOKUP(A12,'[10]Disponibilidad FOSUVI'!$A$3:$D$29,4,FALSE),0)</f>
        <v>858.08797853999988</v>
      </c>
      <c r="I12" s="1956">
        <f t="shared" si="2"/>
        <v>408.58346338367858</v>
      </c>
      <c r="J12" s="1540">
        <f t="shared" si="3"/>
        <v>0.67743532390438377</v>
      </c>
      <c r="K12" s="1956">
        <f t="shared" si="4"/>
        <v>1516.630267421478</v>
      </c>
      <c r="L12" s="1957">
        <f t="shared" si="4"/>
        <v>920.94097853999983</v>
      </c>
      <c r="M12" s="1958">
        <f t="shared" si="5"/>
        <v>595.68928888147821</v>
      </c>
      <c r="N12" s="1540">
        <f t="shared" si="6"/>
        <v>0.60722840518391574</v>
      </c>
    </row>
    <row r="13" spans="1:21" ht="16.5" customHeight="1" x14ac:dyDescent="0.25">
      <c r="A13" s="1518">
        <v>22</v>
      </c>
      <c r="B13" s="1955" t="s">
        <v>560</v>
      </c>
      <c r="C13" s="1956">
        <f>IFERROR(VLOOKUP(A13,'[10]Control de ajustes Fodesaf'!A$4:F$30,3,FALSE),0)</f>
        <v>1821.6262644707758</v>
      </c>
      <c r="D13" s="1956">
        <f>IFERROR(VLOOKUP(A13,'[10]Ejecución Ord DAC'!$A$3:$F$30,6,FALSE),0)</f>
        <v>950.577</v>
      </c>
      <c r="E13" s="1956">
        <f t="shared" si="0"/>
        <v>871.04926447077582</v>
      </c>
      <c r="F13" s="1540">
        <f t="shared" si="1"/>
        <v>0.52182877384904436</v>
      </c>
      <c r="G13" s="1956">
        <f>IFERROR(VLOOKUP(A13,'[10]Control de ajustes Fodesaf'!$A$43:$F$71,3,FALSE),0)</f>
        <v>3799.0626869830298</v>
      </c>
      <c r="H13" s="1956">
        <f>IFERROR(VLOOKUP(A13,'[10]Disponibilidad FOSUVI'!$A$3:$D$29,4,FALSE),0)</f>
        <v>3083.0310945900001</v>
      </c>
      <c r="I13" s="1956">
        <f t="shared" si="2"/>
        <v>716.03159239302977</v>
      </c>
      <c r="J13" s="1540">
        <f t="shared" si="3"/>
        <v>0.81152414387727412</v>
      </c>
      <c r="K13" s="1956">
        <f t="shared" si="4"/>
        <v>5620.6889514538052</v>
      </c>
      <c r="L13" s="1957">
        <f t="shared" si="4"/>
        <v>4033.6080945900003</v>
      </c>
      <c r="M13" s="1958">
        <f t="shared" si="5"/>
        <v>1587.0808568638049</v>
      </c>
      <c r="N13" s="1540">
        <f t="shared" si="6"/>
        <v>0.71763588581906801</v>
      </c>
    </row>
    <row r="14" spans="1:21" ht="16.5" customHeight="1" x14ac:dyDescent="0.25">
      <c r="A14" s="1518">
        <v>26</v>
      </c>
      <c r="B14" s="1955" t="s">
        <v>561</v>
      </c>
      <c r="C14" s="1956">
        <f>IFERROR(VLOOKUP(A14,'[10]Control de ajustes Fodesaf'!A$4:F$30,3,FALSE),0)</f>
        <v>386.66217458943447</v>
      </c>
      <c r="D14" s="1956">
        <f>IFERROR(VLOOKUP(A14,'[10]Ejecución Ord DAC'!$A$3:$F$30,6,FALSE),0)</f>
        <v>217.46700000000001</v>
      </c>
      <c r="E14" s="1956">
        <f t="shared" si="0"/>
        <v>169.19517458943446</v>
      </c>
      <c r="F14" s="1540">
        <f t="shared" si="1"/>
        <v>0.56242118906746119</v>
      </c>
      <c r="G14" s="1956">
        <f>IFERROR(VLOOKUP(A14,'[10]Control de ajustes Fodesaf'!$A$43:$F$71,3,FALSE),0)</f>
        <v>0</v>
      </c>
      <c r="H14" s="1956">
        <f>IFERROR(VLOOKUP(A14,'[10]Disponibilidad FOSUVI'!$A$3:$D$29,4,FALSE),0)</f>
        <v>0</v>
      </c>
      <c r="I14" s="1956">
        <f t="shared" si="2"/>
        <v>0</v>
      </c>
      <c r="J14" s="1540" t="str">
        <f t="shared" si="3"/>
        <v>NA</v>
      </c>
      <c r="K14" s="1956">
        <f t="shared" si="4"/>
        <v>386.66217458943447</v>
      </c>
      <c r="L14" s="1957">
        <f t="shared" si="4"/>
        <v>217.46700000000001</v>
      </c>
      <c r="M14" s="1958">
        <f t="shared" si="5"/>
        <v>169.19517458943446</v>
      </c>
      <c r="N14" s="1540">
        <f t="shared" si="6"/>
        <v>0.56242118906746119</v>
      </c>
    </row>
    <row r="15" spans="1:21" ht="16.5" customHeight="1" x14ac:dyDescent="0.25">
      <c r="A15" s="1518">
        <v>27</v>
      </c>
      <c r="B15" s="1955" t="s">
        <v>562</v>
      </c>
      <c r="C15" s="1956">
        <f>IFERROR(VLOOKUP(A15,'[10]Control de ajustes Fodesaf'!A$4:F$30,3,FALSE),0)</f>
        <v>3583.0345459039058</v>
      </c>
      <c r="D15" s="1956">
        <f>IFERROR(VLOOKUP(A15,'[10]Ejecución Ord DAC'!$A$3:$F$30,6,FALSE),0)</f>
        <v>1537.1420000000001</v>
      </c>
      <c r="E15" s="1956">
        <f t="shared" si="0"/>
        <v>2045.8925459039058</v>
      </c>
      <c r="F15" s="1540">
        <f t="shared" si="1"/>
        <v>0.42900563204372327</v>
      </c>
      <c r="G15" s="1956">
        <f>IFERROR(VLOOKUP(A15,'[10]Control de ajustes Fodesaf'!$A$43:$F$71,3,FALSE),0)</f>
        <v>58.872868539666911</v>
      </c>
      <c r="H15" s="1956">
        <f>IFERROR(VLOOKUP(A15,'[10]Disponibilidad FOSUVI'!$A$3:$D$29,4,FALSE),0)</f>
        <v>72.10297399000001</v>
      </c>
      <c r="I15" s="1956">
        <f t="shared" si="2"/>
        <v>-13.230105450333099</v>
      </c>
      <c r="J15" s="1540">
        <f t="shared" si="3"/>
        <v>1.2247233025756001</v>
      </c>
      <c r="K15" s="1956">
        <f t="shared" si="4"/>
        <v>3641.9074144435726</v>
      </c>
      <c r="L15" s="1957">
        <f t="shared" si="4"/>
        <v>1609.2449739900001</v>
      </c>
      <c r="M15" s="1958">
        <f t="shared" si="5"/>
        <v>2032.6624404535726</v>
      </c>
      <c r="N15" s="1540">
        <f t="shared" si="6"/>
        <v>0.44186872176042619</v>
      </c>
    </row>
    <row r="16" spans="1:21" ht="16.5" customHeight="1" x14ac:dyDescent="0.25">
      <c r="A16" s="1518">
        <v>28</v>
      </c>
      <c r="B16" s="1955" t="s">
        <v>563</v>
      </c>
      <c r="C16" s="1956">
        <f>IFERROR(VLOOKUP(A16,'[10]Control de ajustes Fodesaf'!A$4:F$30,3,FALSE),0)</f>
        <v>6649.8322141829576</v>
      </c>
      <c r="D16" s="1956">
        <f>IFERROR(VLOOKUP(A16,'[10]Ejecución Ord DAC'!$A$3:$F$30,6,FALSE),0)</f>
        <v>4078.2049999999999</v>
      </c>
      <c r="E16" s="1956">
        <f t="shared" si="0"/>
        <v>2571.6272141829577</v>
      </c>
      <c r="F16" s="1540">
        <f t="shared" si="1"/>
        <v>0.61327938339585242</v>
      </c>
      <c r="G16" s="1956">
        <f>IFERROR(VLOOKUP(A16,'[10]Control de ajustes Fodesaf'!$A$43:$F$71,3,FALSE),0)</f>
        <v>6792.2047724039003</v>
      </c>
      <c r="H16" s="1956">
        <f>IFERROR(VLOOKUP(A16,'[10]Disponibilidad FOSUVI'!$A$3:$D$29,4,FALSE),0)</f>
        <v>2809.1884870500007</v>
      </c>
      <c r="I16" s="1956">
        <f t="shared" si="2"/>
        <v>3983.0162853538995</v>
      </c>
      <c r="J16" s="1540">
        <f t="shared" si="3"/>
        <v>0.41359007585629243</v>
      </c>
      <c r="K16" s="1956">
        <f t="shared" si="4"/>
        <v>13442.036986586858</v>
      </c>
      <c r="L16" s="1957">
        <f t="shared" si="4"/>
        <v>6887.3934870500007</v>
      </c>
      <c r="M16" s="1958">
        <f t="shared" si="5"/>
        <v>6554.6434995368572</v>
      </c>
      <c r="N16" s="1540">
        <f t="shared" si="6"/>
        <v>0.51237721588793339</v>
      </c>
    </row>
    <row r="17" spans="1:15" ht="16.5" customHeight="1" x14ac:dyDescent="0.25">
      <c r="A17" s="1518">
        <v>32</v>
      </c>
      <c r="B17" s="1955" t="s">
        <v>564</v>
      </c>
      <c r="C17" s="1956">
        <f>IFERROR(VLOOKUP(A17,'[10]Control de ajustes Fodesaf'!A$4:F$30,3,FALSE),0)</f>
        <v>3860.2696316727706</v>
      </c>
      <c r="D17" s="1956">
        <f>IFERROR(VLOOKUP(A17,'[10]Ejecución Ord DAC'!$A$3:$F$30,6,FALSE),0)</f>
        <v>1338.047</v>
      </c>
      <c r="E17" s="1956">
        <f t="shared" si="0"/>
        <v>2522.2226316727706</v>
      </c>
      <c r="F17" s="1540">
        <f t="shared" si="1"/>
        <v>0.34662008814658474</v>
      </c>
      <c r="G17" s="1956">
        <f>IFERROR(VLOOKUP(A17,'[10]Control de ajustes Fodesaf'!$A$43:$F$71,3,FALSE),0)</f>
        <v>8041.9891813030799</v>
      </c>
      <c r="H17" s="1956">
        <f>IFERROR(VLOOKUP(A17,'[10]Disponibilidad FOSUVI'!$A$3:$D$29,4,FALSE),0)</f>
        <v>4222.4653596100015</v>
      </c>
      <c r="I17" s="1956">
        <f t="shared" si="2"/>
        <v>3819.5238216930784</v>
      </c>
      <c r="J17" s="1540">
        <f t="shared" si="3"/>
        <v>0.52505235513458082</v>
      </c>
      <c r="K17" s="1956">
        <f t="shared" si="4"/>
        <v>11902.258812975851</v>
      </c>
      <c r="L17" s="1957">
        <f t="shared" si="4"/>
        <v>5560.512359610002</v>
      </c>
      <c r="M17" s="1958">
        <f t="shared" si="5"/>
        <v>6341.7464533658494</v>
      </c>
      <c r="N17" s="1540">
        <f t="shared" si="6"/>
        <v>0.46718126760509754</v>
      </c>
    </row>
    <row r="18" spans="1:15" ht="16.5" customHeight="1" x14ac:dyDescent="0.25">
      <c r="A18" s="1518">
        <v>87</v>
      </c>
      <c r="B18" s="1955" t="s">
        <v>565</v>
      </c>
      <c r="C18" s="1956">
        <f>IFERROR(VLOOKUP(A18,'[10]Control de ajustes Fodesaf'!A$4:F$30,3,FALSE),0)</f>
        <v>4129.6350925615252</v>
      </c>
      <c r="D18" s="1956">
        <f>IFERROR(VLOOKUP(A18,'[10]Ejecución Ord DAC'!$A$3:$F$30,6,FALSE),0)</f>
        <v>1956.7260000000001</v>
      </c>
      <c r="E18" s="1956">
        <f t="shared" si="0"/>
        <v>2172.9090925615251</v>
      </c>
      <c r="F18" s="1540">
        <f t="shared" si="1"/>
        <v>0.47382540010000845</v>
      </c>
      <c r="G18" s="1956">
        <f>IFERROR(VLOOKUP(A18,'[10]Control de ajustes Fodesaf'!$A$43:$F$71,3,FALSE),0)</f>
        <v>5708.3572647640103</v>
      </c>
      <c r="H18" s="1956">
        <f>IFERROR(VLOOKUP(A18,'[10]Disponibilidad FOSUVI'!$A$3:$D$29,4,FALSE),0)</f>
        <v>3783.5216669699998</v>
      </c>
      <c r="I18" s="1956">
        <f t="shared" si="2"/>
        <v>1924.8355977940105</v>
      </c>
      <c r="J18" s="1540">
        <f t="shared" si="3"/>
        <v>0.6628039366639773</v>
      </c>
      <c r="K18" s="1956">
        <f t="shared" si="4"/>
        <v>9837.9923573255364</v>
      </c>
      <c r="L18" s="1957">
        <f t="shared" si="4"/>
        <v>5740.24766697</v>
      </c>
      <c r="M18" s="1958">
        <f t="shared" si="5"/>
        <v>4097.7446903555365</v>
      </c>
      <c r="N18" s="1540">
        <f t="shared" si="6"/>
        <v>0.58347754892243986</v>
      </c>
    </row>
    <row r="19" spans="1:15" ht="16.5" customHeight="1" x14ac:dyDescent="0.25">
      <c r="A19" s="1518">
        <v>88</v>
      </c>
      <c r="B19" s="1955" t="s">
        <v>566</v>
      </c>
      <c r="C19" s="1956">
        <f>IFERROR(VLOOKUP(A19,'[10]Control de ajustes Fodesaf'!A$4:F$30,3,FALSE),0)</f>
        <v>3531.4600446447184</v>
      </c>
      <c r="D19" s="1956">
        <f>IFERROR(VLOOKUP(A19,'[10]Ejecución Ord DAC'!$A$3:$F$30,6,FALSE),0)</f>
        <v>1315.2569999999998</v>
      </c>
      <c r="E19" s="1956">
        <f t="shared" si="0"/>
        <v>2216.2030446447188</v>
      </c>
      <c r="F19" s="1540">
        <f t="shared" si="1"/>
        <v>0.37244000593876769</v>
      </c>
      <c r="G19" s="1956">
        <f>IFERROR(VLOOKUP(A19,'[10]Control de ajustes Fodesaf'!$A$43:$F$71,3,FALSE),0)</f>
        <v>3364.9852368179218</v>
      </c>
      <c r="H19" s="1956">
        <f>IFERROR(VLOOKUP(A19,'[10]Disponibilidad FOSUVI'!$A$3:$D$29,4,FALSE),0)</f>
        <v>2236.5639106600011</v>
      </c>
      <c r="I19" s="1956">
        <f t="shared" si="2"/>
        <v>1128.4213261579207</v>
      </c>
      <c r="J19" s="1540">
        <f t="shared" si="3"/>
        <v>0.66465786719914244</v>
      </c>
      <c r="K19" s="1956">
        <f t="shared" si="4"/>
        <v>6896.4452814626402</v>
      </c>
      <c r="L19" s="1957">
        <f t="shared" si="4"/>
        <v>3551.8209106600007</v>
      </c>
      <c r="M19" s="1958">
        <f t="shared" si="5"/>
        <v>3344.6243708026395</v>
      </c>
      <c r="N19" s="1540">
        <f t="shared" si="6"/>
        <v>0.51502198099173624</v>
      </c>
    </row>
    <row r="20" spans="1:15" ht="16.5" hidden="1" customHeight="1" x14ac:dyDescent="0.25">
      <c r="A20" s="1518">
        <v>90</v>
      </c>
      <c r="B20" s="1955" t="s">
        <v>567</v>
      </c>
      <c r="C20" s="1956">
        <f>IFERROR(VLOOKUP(A20,'[10]Control de ajustes Fodesaf'!A$4:F$30,3,FALSE),0)</f>
        <v>0</v>
      </c>
      <c r="D20" s="1956">
        <f>IFERROR(VLOOKUP(A20,'[10]Ejecución Ord DAC'!$A$3:$F$30,6,FALSE),0)</f>
        <v>0</v>
      </c>
      <c r="E20" s="1956">
        <f t="shared" si="0"/>
        <v>0</v>
      </c>
      <c r="F20" s="1540" t="str">
        <f t="shared" si="1"/>
        <v>NA</v>
      </c>
      <c r="G20" s="1956">
        <f>IFERROR(VLOOKUP(A20,'[10]Control de ajustes Fodesaf'!$A$43:$F$71,3,FALSE),0)</f>
        <v>0</v>
      </c>
      <c r="H20" s="1956">
        <f>IFERROR(VLOOKUP(A20,'[10]Disponibilidad FOSUVI'!$A$3:$D$29,4,FALSE),0)</f>
        <v>0</v>
      </c>
      <c r="I20" s="1956">
        <f t="shared" si="2"/>
        <v>0</v>
      </c>
      <c r="J20" s="1540" t="str">
        <f t="shared" si="3"/>
        <v>NA</v>
      </c>
      <c r="K20" s="1956">
        <f t="shared" si="4"/>
        <v>0</v>
      </c>
      <c r="L20" s="1957">
        <f t="shared" si="4"/>
        <v>0</v>
      </c>
      <c r="M20" s="1958">
        <f t="shared" si="5"/>
        <v>0</v>
      </c>
      <c r="N20" s="1540" t="str">
        <f t="shared" si="6"/>
        <v>NA</v>
      </c>
    </row>
    <row r="21" spans="1:15" ht="16.5" customHeight="1" x14ac:dyDescent="0.25">
      <c r="A21" s="1518">
        <v>92</v>
      </c>
      <c r="B21" s="1955" t="s">
        <v>568</v>
      </c>
      <c r="C21" s="1956">
        <f>IFERROR(VLOOKUP(A21,'[10]Control de ajustes Fodesaf'!A$4:F$30,3,FALSE),0)</f>
        <v>378.31017942130973</v>
      </c>
      <c r="D21" s="1956">
        <f>IFERROR(VLOOKUP(A21,'[10]Ejecución Ord DAC'!$A$3:$F$30,6,FALSE),0)</f>
        <v>114.8</v>
      </c>
      <c r="E21" s="1956">
        <f t="shared" si="0"/>
        <v>263.51017942130972</v>
      </c>
      <c r="F21" s="1540">
        <f t="shared" si="1"/>
        <v>0.30345469470476921</v>
      </c>
      <c r="G21" s="1956">
        <f>IFERROR(VLOOKUP(A21,'[10]Control de ajustes Fodesaf'!$A$43:$F$71,3,FALSE),0)</f>
        <v>14</v>
      </c>
      <c r="H21" s="1956">
        <f>IFERROR(VLOOKUP(A21,'[10]Disponibilidad FOSUVI'!$A$3:$D$29,4,FALSE),0)</f>
        <v>13.72543342</v>
      </c>
      <c r="I21" s="1956">
        <f t="shared" si="2"/>
        <v>0.27456658000000012</v>
      </c>
      <c r="J21" s="1540">
        <f t="shared" si="3"/>
        <v>0.98038810142857147</v>
      </c>
      <c r="K21" s="1956">
        <f t="shared" si="4"/>
        <v>392.31017942130973</v>
      </c>
      <c r="L21" s="1957">
        <f t="shared" si="4"/>
        <v>128.52543341999998</v>
      </c>
      <c r="M21" s="1958">
        <f t="shared" si="5"/>
        <v>263.78474600130971</v>
      </c>
      <c r="N21" s="1540">
        <f t="shared" si="6"/>
        <v>0.3276117729333094</v>
      </c>
    </row>
    <row r="22" spans="1:15" ht="16.5" customHeight="1" x14ac:dyDescent="0.25">
      <c r="A22" s="1518">
        <v>94</v>
      </c>
      <c r="B22" s="1955" t="s">
        <v>71</v>
      </c>
      <c r="C22" s="1956">
        <f>IFERROR(VLOOKUP(A22,'[10]Control de ajustes Fodesaf'!A$4:F$30,3,FALSE),0)</f>
        <v>529.50799339631078</v>
      </c>
      <c r="D22" s="1956">
        <f>IFERROR(VLOOKUP(A22,'[10]Ejecución Ord DAC'!$A$3:$F$30,6,FALSE),0)</f>
        <v>127.869</v>
      </c>
      <c r="E22" s="1956">
        <f t="shared" si="0"/>
        <v>401.63899339631075</v>
      </c>
      <c r="F22" s="1540">
        <f t="shared" si="1"/>
        <v>0.24148643947721546</v>
      </c>
      <c r="G22" s="1956">
        <f>IFERROR(VLOOKUP(A22,'[10]Control de ajustes Fodesaf'!$A$43:$F$71,3,FALSE),0)</f>
        <v>14.008049013969867</v>
      </c>
      <c r="H22" s="1956">
        <f>IFERROR(VLOOKUP(A22,'[10]Disponibilidad FOSUVI'!$A$3:$D$29,4,FALSE),0)</f>
        <v>14.17689895</v>
      </c>
      <c r="I22" s="1956">
        <f t="shared" si="2"/>
        <v>-0.16884993603013321</v>
      </c>
      <c r="J22" s="1540">
        <f t="shared" si="3"/>
        <v>1.0120537796421003</v>
      </c>
      <c r="K22" s="1956">
        <f t="shared" si="4"/>
        <v>543.51604241028065</v>
      </c>
      <c r="L22" s="1957">
        <f t="shared" si="4"/>
        <v>142.04589895000001</v>
      </c>
      <c r="M22" s="1958">
        <f t="shared" si="5"/>
        <v>401.47014346028061</v>
      </c>
      <c r="N22" s="1540">
        <f t="shared" si="6"/>
        <v>0.26134628578777935</v>
      </c>
    </row>
    <row r="23" spans="1:15" ht="16.5" customHeight="1" x14ac:dyDescent="0.25">
      <c r="A23" s="1518">
        <v>96</v>
      </c>
      <c r="B23" s="1955" t="s">
        <v>569</v>
      </c>
      <c r="C23" s="1956">
        <f>IFERROR(VLOOKUP(A23,'[10]Control de ajustes Fodesaf'!A$4:F$30,3,FALSE),0)</f>
        <v>2342.6791790351808</v>
      </c>
      <c r="D23" s="1956">
        <f>IFERROR(VLOOKUP(A23,'[10]Ejecución Ord DAC'!$A$3:$F$30,6,FALSE),0)</f>
        <v>756.28499999999997</v>
      </c>
      <c r="E23" s="1956">
        <f t="shared" si="0"/>
        <v>1586.394179035181</v>
      </c>
      <c r="F23" s="1540">
        <f t="shared" si="1"/>
        <v>0.32282909532301884</v>
      </c>
      <c r="G23" s="1956">
        <f>IFERROR(VLOOKUP(A23,'[10]Control de ajustes Fodesaf'!$A$43:$F$71,3,FALSE),0)</f>
        <v>936.15730810743946</v>
      </c>
      <c r="H23" s="1956">
        <f>IFERROR(VLOOKUP(A23,'[10]Disponibilidad FOSUVI'!$A$3:$D$29,4,FALSE),0)</f>
        <v>535.16866313999992</v>
      </c>
      <c r="I23" s="1956">
        <f t="shared" si="2"/>
        <v>400.98864496743954</v>
      </c>
      <c r="J23" s="1540">
        <f t="shared" si="3"/>
        <v>0.57166531575971047</v>
      </c>
      <c r="K23" s="1956">
        <f t="shared" si="4"/>
        <v>3278.8364871426202</v>
      </c>
      <c r="L23" s="1957">
        <f t="shared" si="4"/>
        <v>1291.4536631399999</v>
      </c>
      <c r="M23" s="1958">
        <f t="shared" si="5"/>
        <v>1987.3828240026203</v>
      </c>
      <c r="N23" s="1540">
        <f t="shared" si="6"/>
        <v>0.39387559221211793</v>
      </c>
    </row>
    <row r="24" spans="1:15" ht="16.5" customHeight="1" x14ac:dyDescent="0.25">
      <c r="A24" s="1518">
        <v>101</v>
      </c>
      <c r="B24" s="1955" t="s">
        <v>570</v>
      </c>
      <c r="C24" s="1956">
        <f>IFERROR(VLOOKUP(A24,'[10]Control de ajustes Fodesaf'!A$4:F$30,3,FALSE),0)</f>
        <v>3197.9883446076778</v>
      </c>
      <c r="D24" s="1956">
        <f>IFERROR(VLOOKUP(A24,'[10]Ejecución Ord DAC'!$A$3:$F$30,6,FALSE),0)</f>
        <v>1056.9459999999999</v>
      </c>
      <c r="E24" s="1956">
        <f t="shared" si="0"/>
        <v>2141.0423446076779</v>
      </c>
      <c r="F24" s="1540">
        <f t="shared" si="1"/>
        <v>0.33050339341673357</v>
      </c>
      <c r="G24" s="1956">
        <f>IFERROR(VLOOKUP(A24,'[10]Control de ajustes Fodesaf'!$A$43:$F$71,3,FALSE),0)</f>
        <v>510.66477025953134</v>
      </c>
      <c r="H24" s="1956">
        <f>IFERROR(VLOOKUP(A24,'[10]Disponibilidad FOSUVI'!$A$3:$D$29,4,FALSE),0)</f>
        <v>330.05952572000007</v>
      </c>
      <c r="I24" s="1956">
        <f t="shared" si="2"/>
        <v>180.60524453953127</v>
      </c>
      <c r="J24" s="1540">
        <f t="shared" si="3"/>
        <v>0.64633306415920644</v>
      </c>
      <c r="K24" s="1956">
        <f t="shared" si="4"/>
        <v>3708.6531148672093</v>
      </c>
      <c r="L24" s="1957">
        <f t="shared" si="4"/>
        <v>1387.0055257199999</v>
      </c>
      <c r="M24" s="1958">
        <f t="shared" si="5"/>
        <v>2321.6475891472091</v>
      </c>
      <c r="N24" s="1540">
        <f t="shared" si="6"/>
        <v>0.37399171148139654</v>
      </c>
    </row>
    <row r="25" spans="1:15" ht="16.5" customHeight="1" x14ac:dyDescent="0.25">
      <c r="A25" s="1518">
        <v>105</v>
      </c>
      <c r="B25" s="1955" t="s">
        <v>571</v>
      </c>
      <c r="C25" s="1956">
        <f>IFERROR(VLOOKUP(A25,'[10]Control de ajustes Fodesaf'!A$4:F$30,3,FALSE),0)</f>
        <v>1936.7170424924379</v>
      </c>
      <c r="D25" s="1956">
        <f>IFERROR(VLOOKUP(A25,'[10]Ejecución Ord DAC'!$A$3:$F$30,6,FALSE),0)</f>
        <v>965.14099999999996</v>
      </c>
      <c r="E25" s="1956">
        <f t="shared" si="0"/>
        <v>971.57604249243798</v>
      </c>
      <c r="F25" s="1540">
        <f t="shared" si="1"/>
        <v>0.49833867251868746</v>
      </c>
      <c r="G25" s="1956">
        <f>IFERROR(VLOOKUP(A25,'[10]Control de ajustes Fodesaf'!$A$43:$F$71,3,FALSE),0)</f>
        <v>622.77536631814723</v>
      </c>
      <c r="H25" s="1956">
        <f>IFERROR(VLOOKUP(A25,'[10]Disponibilidad FOSUVI'!$A$3:$D$29,4,FALSE),0)</f>
        <v>414.92749365000014</v>
      </c>
      <c r="I25" s="1956">
        <f t="shared" si="2"/>
        <v>207.84787266814709</v>
      </c>
      <c r="J25" s="1540">
        <f t="shared" si="3"/>
        <v>0.6662554688106157</v>
      </c>
      <c r="K25" s="1956">
        <f t="shared" si="4"/>
        <v>2559.4924088105854</v>
      </c>
      <c r="L25" s="1957">
        <f t="shared" si="4"/>
        <v>1380.0684936500002</v>
      </c>
      <c r="M25" s="1958">
        <f t="shared" si="5"/>
        <v>1179.4239151605852</v>
      </c>
      <c r="N25" s="1540">
        <f t="shared" si="6"/>
        <v>0.53919616596609787</v>
      </c>
    </row>
    <row r="26" spans="1:15" ht="16.5" customHeight="1" x14ac:dyDescent="0.25">
      <c r="A26" s="1518">
        <v>108</v>
      </c>
      <c r="B26" s="1955" t="s">
        <v>572</v>
      </c>
      <c r="C26" s="1956">
        <f>IFERROR(VLOOKUP(A26,'[10]Control de ajustes Fodesaf'!A$4:F$30,3,FALSE),0)</f>
        <v>577.32827089609918</v>
      </c>
      <c r="D26" s="1956">
        <f>IFERROR(VLOOKUP(A26,'[10]Ejecución Ord DAC'!$A$3:$F$30,6,FALSE),0)</f>
        <v>218.04</v>
      </c>
      <c r="E26" s="1956">
        <f t="shared" si="0"/>
        <v>359.28827089609922</v>
      </c>
      <c r="F26" s="1540">
        <f t="shared" si="1"/>
        <v>0.37767074815437246</v>
      </c>
      <c r="G26" s="1956">
        <f>IFERROR(VLOOKUP(A26,'[10]Control de ajustes Fodesaf'!$A$43:$F$71,3,FALSE),0)</f>
        <v>0</v>
      </c>
      <c r="H26" s="1956">
        <f>IFERROR(VLOOKUP(A26,'[10]Disponibilidad FOSUVI'!$A$3:$D$29,4,FALSE),0)</f>
        <v>0</v>
      </c>
      <c r="I26" s="1956">
        <f t="shared" si="2"/>
        <v>0</v>
      </c>
      <c r="J26" s="1540" t="str">
        <f t="shared" si="3"/>
        <v>NA</v>
      </c>
      <c r="K26" s="1956">
        <f t="shared" si="4"/>
        <v>577.32827089609918</v>
      </c>
      <c r="L26" s="1957">
        <f t="shared" si="4"/>
        <v>218.04</v>
      </c>
      <c r="M26" s="1958">
        <f t="shared" si="5"/>
        <v>359.28827089609922</v>
      </c>
      <c r="N26" s="1540">
        <f t="shared" si="6"/>
        <v>0.37767074815437246</v>
      </c>
      <c r="O26" s="1349"/>
    </row>
    <row r="27" spans="1:15" ht="16.5" customHeight="1" x14ac:dyDescent="0.25">
      <c r="A27" s="1518">
        <v>116</v>
      </c>
      <c r="B27" s="1955" t="s">
        <v>765</v>
      </c>
      <c r="C27" s="1956">
        <f>IFERROR(VLOOKUP(A27,'[10]Control de ajustes Fodesaf'!A$4:F$30,3,FALSE),0)</f>
        <v>2432.0312371742193</v>
      </c>
      <c r="D27" s="1956">
        <f>IFERROR(VLOOKUP(A27,'[10]Ejecución Ord DAC'!$A$3:$F$30,6,FALSE),0)</f>
        <v>1284.0940000000001</v>
      </c>
      <c r="E27" s="1956">
        <f t="shared" si="0"/>
        <v>1147.9372371742193</v>
      </c>
      <c r="F27" s="1540">
        <f t="shared" si="1"/>
        <v>0.52799239597431769</v>
      </c>
      <c r="G27" s="1956">
        <f>IFERROR(VLOOKUP(A27,'[10]Control de ajustes Fodesaf'!$A$43:$F$71,3,FALSE),0)</f>
        <v>1004.3059403260868</v>
      </c>
      <c r="H27" s="1956">
        <f>IFERROR(VLOOKUP(A27,'[10]Disponibilidad FOSUVI'!$A$3:$D$29,4,FALSE),0)</f>
        <v>660.83890456000017</v>
      </c>
      <c r="I27" s="1956">
        <f t="shared" si="2"/>
        <v>343.46703576608661</v>
      </c>
      <c r="J27" s="1540">
        <f t="shared" si="3"/>
        <v>0.65800557183345276</v>
      </c>
      <c r="K27" s="1956">
        <f t="shared" si="4"/>
        <v>3436.3371775003061</v>
      </c>
      <c r="L27" s="1957">
        <f t="shared" si="4"/>
        <v>1944.9329045600002</v>
      </c>
      <c r="M27" s="1958">
        <f t="shared" si="5"/>
        <v>1491.4042729403059</v>
      </c>
      <c r="N27" s="1540">
        <f t="shared" si="6"/>
        <v>0.56599012381398561</v>
      </c>
      <c r="O27" s="1349"/>
    </row>
    <row r="28" spans="1:15" ht="16.5" hidden="1" customHeight="1" x14ac:dyDescent="0.25">
      <c r="A28" s="1518">
        <v>115</v>
      </c>
      <c r="B28" s="1955" t="s">
        <v>716</v>
      </c>
      <c r="C28" s="1956">
        <f>IFERROR(VLOOKUP(A28,'[10]Control de ajustes Fodesaf'!A$4:F$30,3,FALSE),0)</f>
        <v>0</v>
      </c>
      <c r="D28" s="1956">
        <f>IFERROR(VLOOKUP(A28,'[10]Ejecución Ord DAC'!$A$3:$F$30,6,FALSE),0)</f>
        <v>0</v>
      </c>
      <c r="E28" s="1956">
        <f t="shared" si="0"/>
        <v>0</v>
      </c>
      <c r="F28" s="1540" t="str">
        <f t="shared" si="1"/>
        <v>NA</v>
      </c>
      <c r="G28" s="1956">
        <f>IFERROR(VLOOKUP(A28,'[10]Control de ajustes Fodesaf'!$A$43:$F$71,3,FALSE),0)</f>
        <v>0</v>
      </c>
      <c r="H28" s="1956">
        <f>IFERROR(VLOOKUP(A28,'[10]Disponibilidad FOSUVI'!$A$3:$D$29,4,FALSE),0)</f>
        <v>0</v>
      </c>
      <c r="I28" s="1956">
        <f t="shared" si="2"/>
        <v>0</v>
      </c>
      <c r="J28" s="1540" t="str">
        <f t="shared" si="3"/>
        <v>NA</v>
      </c>
      <c r="K28" s="1956">
        <f t="shared" si="4"/>
        <v>0</v>
      </c>
      <c r="L28" s="1957">
        <f t="shared" si="4"/>
        <v>0</v>
      </c>
      <c r="M28" s="1958">
        <f t="shared" si="5"/>
        <v>0</v>
      </c>
      <c r="N28" s="1540" t="str">
        <f t="shared" si="6"/>
        <v>NA</v>
      </c>
      <c r="O28" s="1349"/>
    </row>
    <row r="29" spans="1:15" ht="16.5" hidden="1" customHeight="1" x14ac:dyDescent="0.25">
      <c r="A29" s="1518">
        <v>112</v>
      </c>
      <c r="B29" s="1955" t="s">
        <v>244</v>
      </c>
      <c r="C29" s="1956">
        <f>IFERROR(VLOOKUP(A29,'[10]Control de ajustes Fodesaf'!A$4:F$30,3,FALSE),0)</f>
        <v>0</v>
      </c>
      <c r="D29" s="1956">
        <f>IFERROR(VLOOKUP(A29,'[10]Ejecución Ord DAC'!$A$3:$F$30,6,FALSE),0)</f>
        <v>0</v>
      </c>
      <c r="E29" s="1956">
        <f t="shared" si="0"/>
        <v>0</v>
      </c>
      <c r="F29" s="1540" t="str">
        <f t="shared" si="1"/>
        <v>NA</v>
      </c>
      <c r="G29" s="1956">
        <f>IFERROR(VLOOKUP(A29,'[10]Control de ajustes Fodesaf'!$A$43:$F$71,3,FALSE),0)</f>
        <v>0</v>
      </c>
      <c r="H29" s="1956">
        <f>IFERROR(VLOOKUP(A29,'[10]Disponibilidad FOSUVI'!$A$3:$D$29,4,FALSE),0)</f>
        <v>0</v>
      </c>
      <c r="I29" s="1956">
        <f t="shared" si="2"/>
        <v>0</v>
      </c>
      <c r="J29" s="1540" t="str">
        <f t="shared" si="3"/>
        <v>NA</v>
      </c>
      <c r="K29" s="1956">
        <f t="shared" si="4"/>
        <v>0</v>
      </c>
      <c r="L29" s="1957">
        <f t="shared" si="4"/>
        <v>0</v>
      </c>
      <c r="M29" s="1958">
        <f t="shared" si="5"/>
        <v>0</v>
      </c>
      <c r="N29" s="1540" t="str">
        <f t="shared" si="6"/>
        <v>NA</v>
      </c>
    </row>
    <row r="30" spans="1:15" ht="16.5" hidden="1" customHeight="1" x14ac:dyDescent="0.25">
      <c r="A30" s="1518">
        <v>110</v>
      </c>
      <c r="B30" s="1955" t="s">
        <v>766</v>
      </c>
      <c r="C30" s="1956">
        <f>IFERROR(VLOOKUP(A30,'[10]Control de ajustes Fodesaf'!A$4:F$30,3,FALSE),0)</f>
        <v>0</v>
      </c>
      <c r="D30" s="1956">
        <f>IFERROR(VLOOKUP(A30,'[10]Ejecución Ord DAC'!$A$3:$F$30,6,FALSE),0)</f>
        <v>0</v>
      </c>
      <c r="E30" s="1956">
        <f t="shared" si="0"/>
        <v>0</v>
      </c>
      <c r="F30" s="1540" t="str">
        <f t="shared" si="1"/>
        <v>NA</v>
      </c>
      <c r="G30" s="1956">
        <f>IFERROR(VLOOKUP(A30,'[10]Control de ajustes Fodesaf'!$A$43:$F$71,3,FALSE),0)</f>
        <v>0</v>
      </c>
      <c r="H30" s="1956">
        <f>IFERROR(VLOOKUP(A30,'[10]Disponibilidad FOSUVI'!$A$3:$D$29,4,FALSE),0)</f>
        <v>0</v>
      </c>
      <c r="I30" s="1956">
        <f t="shared" si="2"/>
        <v>0</v>
      </c>
      <c r="J30" s="1540" t="str">
        <f t="shared" si="3"/>
        <v>NA</v>
      </c>
      <c r="K30" s="1956">
        <f t="shared" si="4"/>
        <v>0</v>
      </c>
      <c r="L30" s="1957">
        <f t="shared" si="4"/>
        <v>0</v>
      </c>
      <c r="M30" s="1958">
        <f t="shared" si="5"/>
        <v>0</v>
      </c>
      <c r="N30" s="1540" t="str">
        <f t="shared" si="6"/>
        <v>NA</v>
      </c>
    </row>
    <row r="31" spans="1:15" ht="16.5" hidden="1" customHeight="1" x14ac:dyDescent="0.25">
      <c r="A31" s="1518">
        <v>114</v>
      </c>
      <c r="B31" s="1955" t="s">
        <v>319</v>
      </c>
      <c r="C31" s="1956">
        <f>IFERROR(VLOOKUP(A31,'[10]Control de ajustes Fodesaf'!A$4:F$30,3,FALSE),0)</f>
        <v>0</v>
      </c>
      <c r="D31" s="1956">
        <f>IFERROR(VLOOKUP(A31,'[10]Ejecución Ord DAC'!$A$3:$F$30,6,FALSE),0)</f>
        <v>0</v>
      </c>
      <c r="E31" s="1956">
        <f t="shared" si="0"/>
        <v>0</v>
      </c>
      <c r="F31" s="1540" t="str">
        <f t="shared" si="1"/>
        <v>NA</v>
      </c>
      <c r="G31" s="1956">
        <f>IFERROR(VLOOKUP(A31,'[10]Control de ajustes Fodesaf'!$A$43:$F$71,3,FALSE),0)</f>
        <v>0</v>
      </c>
      <c r="H31" s="1956">
        <f>IFERROR(VLOOKUP(A31,'[10]Disponibilidad FOSUVI'!$A$3:$D$29,4,FALSE),0)</f>
        <v>0</v>
      </c>
      <c r="I31" s="1956">
        <f t="shared" si="2"/>
        <v>0</v>
      </c>
      <c r="J31" s="1540" t="str">
        <f t="shared" si="3"/>
        <v>NA</v>
      </c>
      <c r="K31" s="1956">
        <f t="shared" si="4"/>
        <v>0</v>
      </c>
      <c r="L31" s="1957">
        <f t="shared" si="4"/>
        <v>0</v>
      </c>
      <c r="M31" s="1958">
        <f t="shared" si="5"/>
        <v>0</v>
      </c>
      <c r="N31" s="1540" t="str">
        <f t="shared" si="6"/>
        <v>NA</v>
      </c>
    </row>
    <row r="32" spans="1:15" ht="16.5" customHeight="1" x14ac:dyDescent="0.25">
      <c r="A32" s="1518">
        <v>117</v>
      </c>
      <c r="B32" s="1955" t="s">
        <v>377</v>
      </c>
      <c r="C32" s="1956">
        <f>IFERROR(VLOOKUP(A32,'[10]Control de ajustes Fodesaf'!A$4:F$30,3,FALSE),0)</f>
        <v>1675.5285392224159</v>
      </c>
      <c r="D32" s="1956">
        <f>IFERROR(VLOOKUP(A32,'[10]Ejecución Ord DAC'!$A$3:$F$30,6,FALSE),0)</f>
        <v>940.19899999999996</v>
      </c>
      <c r="E32" s="1956">
        <f t="shared" si="0"/>
        <v>735.32953922241597</v>
      </c>
      <c r="F32" s="1540">
        <f t="shared" si="1"/>
        <v>0.56113577178239538</v>
      </c>
      <c r="G32" s="1956">
        <f>IFERROR(VLOOKUP(A32,'[10]Control de ajustes Fodesaf'!$A$43:$F$71,3,FALSE),0)</f>
        <v>500</v>
      </c>
      <c r="H32" s="1956">
        <f>IFERROR(VLOOKUP(A32,'[10]Disponibilidad FOSUVI'!$A$3:$D$29,4,FALSE),0)</f>
        <v>329.40872641999994</v>
      </c>
      <c r="I32" s="1956">
        <f t="shared" si="2"/>
        <v>170.59127358000006</v>
      </c>
      <c r="J32" s="1540">
        <f t="shared" si="3"/>
        <v>0.65881745283999993</v>
      </c>
      <c r="K32" s="1956">
        <f t="shared" si="4"/>
        <v>2175.5285392224159</v>
      </c>
      <c r="L32" s="1957">
        <f t="shared" si="4"/>
        <v>1269.6077264199998</v>
      </c>
      <c r="M32" s="1958">
        <f t="shared" si="5"/>
        <v>905.92081280241609</v>
      </c>
      <c r="N32" s="1540">
        <f t="shared" si="6"/>
        <v>0.58358587512429827</v>
      </c>
    </row>
    <row r="33" spans="1:15" ht="16.5" hidden="1" customHeight="1" x14ac:dyDescent="0.25">
      <c r="A33" s="1518">
        <v>119</v>
      </c>
      <c r="B33" s="1955" t="s">
        <v>974</v>
      </c>
      <c r="C33" s="1956">
        <f>IFERROR(VLOOKUP(A33,'[10]Control de ajustes Fodesaf'!A$4:F$30,3,FALSE),0)</f>
        <v>0</v>
      </c>
      <c r="D33" s="1956">
        <v>0</v>
      </c>
      <c r="E33" s="1956">
        <v>0</v>
      </c>
      <c r="F33" s="1540">
        <v>0</v>
      </c>
      <c r="G33" s="1956">
        <f>IFERROR(VLOOKUP(A33,'[10]Control de ajustes Fodesaf'!$A$43:$F$71,3,FALSE),0)</f>
        <v>0</v>
      </c>
      <c r="H33" s="1956">
        <v>0</v>
      </c>
      <c r="I33" s="1956">
        <v>0</v>
      </c>
      <c r="J33" s="1540">
        <v>0</v>
      </c>
      <c r="K33" s="1956">
        <f>C33+G33</f>
        <v>0</v>
      </c>
      <c r="L33" s="1957">
        <v>0</v>
      </c>
      <c r="M33" s="1958">
        <v>0</v>
      </c>
      <c r="N33" s="1540">
        <v>0</v>
      </c>
    </row>
    <row r="34" spans="1:15" ht="16.5" customHeight="1" x14ac:dyDescent="0.25">
      <c r="A34" s="1518">
        <v>120</v>
      </c>
      <c r="B34" s="1955" t="s">
        <v>764</v>
      </c>
      <c r="C34" s="1956">
        <f>IFERROR(VLOOKUP(A34,'[10]Control de ajustes Fodesaf'!A$4:F$30,3,FALSE),0)</f>
        <v>256.70972823540126</v>
      </c>
      <c r="D34" s="1956">
        <f>IFERROR(VLOOKUP(A34,'[10]Ejecución Ord DAC'!$A$3:$F$30,6,FALSE),0)</f>
        <v>55.122999999999998</v>
      </c>
      <c r="E34" s="1956">
        <f>C34-D34</f>
        <v>201.58672823540127</v>
      </c>
      <c r="F34" s="1540">
        <f>IF(AND(C34=0,D34&gt;=0),"NA",(D34/C34))</f>
        <v>0.21472890949209583</v>
      </c>
      <c r="G34" s="1956">
        <f>IFERROR(VLOOKUP(A34,'[10]Control de ajustes Fodesaf'!$A$43:$F$71,3,FALSE),0)</f>
        <v>15</v>
      </c>
      <c r="H34" s="1956">
        <f>IFERROR(VLOOKUP(A34,'[10]Disponibilidad FOSUVI'!$A$3:$D$29,4,FALSE),0)</f>
        <v>0</v>
      </c>
      <c r="I34" s="1956">
        <f>G34-H34</f>
        <v>15</v>
      </c>
      <c r="J34" s="1540">
        <f>IF(AND(G34=0,H34&gt;=0),"NA",(H34/G34))</f>
        <v>0</v>
      </c>
      <c r="K34" s="1956">
        <f>C34+G34</f>
        <v>271.70972823540126</v>
      </c>
      <c r="L34" s="1957">
        <f>D34+H34</f>
        <v>55.122999999999998</v>
      </c>
      <c r="M34" s="1958">
        <f>K34-L34</f>
        <v>216.58672823540127</v>
      </c>
      <c r="N34" s="1540">
        <f>IF(AND(K34=0,L34&gt;=0),"NA",(L34/K34))</f>
        <v>0.20287459104976566</v>
      </c>
    </row>
    <row r="35" spans="1:15" ht="16.5" customHeight="1" x14ac:dyDescent="0.25">
      <c r="A35" s="1518">
        <v>121</v>
      </c>
      <c r="B35" s="1955" t="s">
        <v>767</v>
      </c>
      <c r="C35" s="1956">
        <f>IFERROR(VLOOKUP(A35,'[10]Control de ajustes Fodesaf'!A$4:F$30,3,FALSE),0)</f>
        <v>1532</v>
      </c>
      <c r="D35" s="1956">
        <f>IFERROR(VLOOKUP(A35,'[10]Ejecución Ord DAC'!$A$3:$F$30,6,FALSE),0)</f>
        <v>1016.28</v>
      </c>
      <c r="E35" s="1956">
        <f>C35-D35</f>
        <v>515.72</v>
      </c>
      <c r="F35" s="1540">
        <f>IF(AND(C35=0,D35&gt;=0),"NA",(D35/C35))</f>
        <v>0.66336814621409923</v>
      </c>
      <c r="G35" s="1956">
        <f>IFERROR(VLOOKUP(A35,'[10]Control de ajustes Fodesaf'!$A$43:$F$71,3,FALSE),0)</f>
        <v>1091.3348917182602</v>
      </c>
      <c r="H35" s="1956">
        <f>IFERROR(VLOOKUP(A35,'[10]Disponibilidad FOSUVI'!$A$3:$D$29,4,FALSE),0)</f>
        <v>730.9182703099998</v>
      </c>
      <c r="I35" s="1956">
        <f>G35-H35</f>
        <v>360.41662140826043</v>
      </c>
      <c r="J35" s="1540">
        <f>IF(AND(G35=0,H35&gt;=0),"NA",(H35/G35))</f>
        <v>0.6697470005372963</v>
      </c>
      <c r="K35" s="1956">
        <f>C35+G35</f>
        <v>2623.3348917182602</v>
      </c>
      <c r="L35" s="1957">
        <f>D35+H35</f>
        <v>1747.1982703099998</v>
      </c>
      <c r="M35" s="1958">
        <f>K35-L35</f>
        <v>876.13662140826045</v>
      </c>
      <c r="N35" s="1540">
        <f>IF(AND(K35=0,L35&gt;=0),"NA",(L35/K35))</f>
        <v>0.66602181666771521</v>
      </c>
    </row>
    <row r="36" spans="1:15" ht="16.5" customHeight="1" x14ac:dyDescent="0.25">
      <c r="A36" s="1518">
        <v>122</v>
      </c>
      <c r="B36" s="1955" t="s">
        <v>768</v>
      </c>
      <c r="C36" s="1956">
        <f>IFERROR(VLOOKUP(A36,'[10]Control de ajustes Fodesaf'!A$4:F$30,3,FALSE),0)</f>
        <v>250</v>
      </c>
      <c r="D36" s="1956">
        <f>IFERROR(VLOOKUP(A36,'[10]Ejecución Ord DAC'!$A$3:$F$30,6,FALSE),0)</f>
        <v>0</v>
      </c>
      <c r="E36" s="1956">
        <f>C36-D36</f>
        <v>250</v>
      </c>
      <c r="F36" s="1540">
        <f>IF(AND(C36=0,D36&gt;=0),"NA",(D36/C36))</f>
        <v>0</v>
      </c>
      <c r="G36" s="1956">
        <f>IFERROR(VLOOKUP(A36,'[10]Control de ajustes Fodesaf'!$A$43:$F$71,3,FALSE),0)</f>
        <v>0</v>
      </c>
      <c r="H36" s="1956">
        <f>IFERROR(VLOOKUP(A36,'[10]Disponibilidad FOSUVI'!$A$3:$D$29,4,FALSE),0)</f>
        <v>0</v>
      </c>
      <c r="I36" s="1956">
        <f>G36-H36</f>
        <v>0</v>
      </c>
      <c r="J36" s="1540" t="str">
        <f>IF(AND(G36=0,H36&gt;=0),"NA",(H36/G36))</f>
        <v>NA</v>
      </c>
      <c r="K36" s="1956">
        <f>C36+G36</f>
        <v>250</v>
      </c>
      <c r="L36" s="1957">
        <f>D36+H36</f>
        <v>0</v>
      </c>
      <c r="M36" s="1958">
        <f>K36-L36</f>
        <v>250</v>
      </c>
      <c r="N36" s="1540">
        <f>IF(AND(K36=0,L36&gt;=0),"NA",(L36/K36))</f>
        <v>0</v>
      </c>
    </row>
    <row r="37" spans="1:15" ht="16.5" customHeight="1" x14ac:dyDescent="0.25">
      <c r="B37" s="1959" t="s">
        <v>29</v>
      </c>
      <c r="C37" s="1960">
        <f>SUM(C10:C36)</f>
        <v>85244.20133547172</v>
      </c>
      <c r="D37" s="1960">
        <f>SUM(D10:D36)</f>
        <v>40780.298000000003</v>
      </c>
      <c r="E37" s="1960">
        <f>SUM(E10:E36)</f>
        <v>44463.903335471703</v>
      </c>
      <c r="F37" s="1541">
        <f>IF(AND(C37=0,D37&gt;=0),"NA",(D37/C37))</f>
        <v>0.47839380698180761</v>
      </c>
      <c r="G37" s="1960">
        <f>SUM(G10:G36)</f>
        <v>56829.467556981108</v>
      </c>
      <c r="H37" s="1960">
        <f>SUM(H10:H36)</f>
        <v>36140.508828779988</v>
      </c>
      <c r="I37" s="1960">
        <f>SUM(I10:I36)</f>
        <v>20688.95872820112</v>
      </c>
      <c r="J37" s="1541">
        <f>IF(AND(G37=0,H37&gt;=0),"NA",(H37/G37))</f>
        <v>0.63594663793995687</v>
      </c>
      <c r="K37" s="1960">
        <f>SUM(K10:K36)</f>
        <v>142073.66889245281</v>
      </c>
      <c r="L37" s="1960">
        <f>SUM(L10:L36)</f>
        <v>76920.806828779998</v>
      </c>
      <c r="M37" s="1960">
        <f>SUM(M10:M36)</f>
        <v>65152.862063672816</v>
      </c>
      <c r="N37" s="1541">
        <f>IF(AND(K37=0,L37&gt;=0),"NA",(L37/K37))</f>
        <v>0.54141493936506735</v>
      </c>
    </row>
    <row r="38" spans="1:15" ht="10.5" customHeight="1" x14ac:dyDescent="0.25">
      <c r="B38" s="1961"/>
      <c r="C38" s="1956"/>
      <c r="D38" s="1956"/>
      <c r="E38" s="1956"/>
      <c r="F38" s="1542"/>
      <c r="G38" s="1956"/>
      <c r="H38" s="1956"/>
      <c r="I38" s="1956"/>
      <c r="J38" s="1543"/>
      <c r="K38" s="1956"/>
      <c r="L38" s="1956"/>
      <c r="M38" s="1956"/>
      <c r="N38" s="1543"/>
    </row>
    <row r="39" spans="1:15" ht="16.5" customHeight="1" x14ac:dyDescent="0.25">
      <c r="B39" s="1962" t="s">
        <v>769</v>
      </c>
      <c r="C39" s="1956">
        <f>+C37*0.02</f>
        <v>1704.8840267094345</v>
      </c>
      <c r="D39" s="1956">
        <f>+D37*0.02</f>
        <v>815.6059600000001</v>
      </c>
      <c r="E39" s="1956">
        <f>+E37*0.02</f>
        <v>889.27806670943403</v>
      </c>
      <c r="F39" s="1540">
        <f>IF(AND(C39=0,D39&gt;=0),"NA",(D39/C39))</f>
        <v>0.47839380698180761</v>
      </c>
      <c r="G39" s="1956">
        <f>+G37*0.02</f>
        <v>1136.5893511396223</v>
      </c>
      <c r="H39" s="1956">
        <f>+H37*0.02</f>
        <v>722.81017657559983</v>
      </c>
      <c r="I39" s="1956">
        <f>+I37*0.02</f>
        <v>413.77917456402241</v>
      </c>
      <c r="J39" s="1540">
        <f>IF(AND(G39=0,H39&gt;=0),"NA",(H39/G39))</f>
        <v>0.63594663793995687</v>
      </c>
      <c r="K39" s="1956">
        <f>+K37*0.02</f>
        <v>2841.4733778490563</v>
      </c>
      <c r="L39" s="1956">
        <f>+L37*0.02</f>
        <v>1538.4161365755999</v>
      </c>
      <c r="M39" s="1956">
        <f>+M37*0.02</f>
        <v>1303.0572412734564</v>
      </c>
      <c r="N39" s="1540">
        <f>IF(AND(K39=0,L39&gt;=0),"NA",(L39/K39))</f>
        <v>0.54141493936506735</v>
      </c>
    </row>
    <row r="40" spans="1:15" ht="10.5" customHeight="1" x14ac:dyDescent="0.25">
      <c r="B40" s="1963"/>
      <c r="C40" s="1544"/>
      <c r="D40" s="1544"/>
      <c r="E40" s="1544"/>
      <c r="F40" s="1542"/>
      <c r="G40" s="1544"/>
      <c r="H40" s="1544"/>
      <c r="I40" s="1544"/>
      <c r="J40" s="1543"/>
      <c r="K40" s="1544"/>
      <c r="L40" s="1544"/>
      <c r="M40" s="1544"/>
      <c r="N40" s="1543"/>
    </row>
    <row r="41" spans="1:15" ht="16.5" customHeight="1" x14ac:dyDescent="0.25">
      <c r="B41" s="1962" t="s">
        <v>770</v>
      </c>
      <c r="C41" s="1956">
        <f>+C37*0.04</f>
        <v>3409.7680534188689</v>
      </c>
      <c r="D41" s="1956">
        <f>+D37*0.04</f>
        <v>1631.2119200000002</v>
      </c>
      <c r="E41" s="1956">
        <f>+E37*0.04</f>
        <v>1778.5561334188681</v>
      </c>
      <c r="F41" s="1540">
        <f>IF(AND(C41=0,D41&gt;=0),"NA",(D41/C41))</f>
        <v>0.47839380698180761</v>
      </c>
      <c r="G41" s="1956">
        <f>+G37*0.04</f>
        <v>2273.1787022792446</v>
      </c>
      <c r="H41" s="1956">
        <f>+H37*0.04</f>
        <v>1445.6203531511997</v>
      </c>
      <c r="I41" s="1956">
        <f>+I37*0.04</f>
        <v>827.55834912804482</v>
      </c>
      <c r="J41" s="1540">
        <f>IF(AND(G41=0,H41&gt;=0),"NA",(H41/G41))</f>
        <v>0.63594663793995687</v>
      </c>
      <c r="K41" s="1956">
        <f>+K37*0.04</f>
        <v>5682.9467556981126</v>
      </c>
      <c r="L41" s="1956">
        <f>+L37*0.04</f>
        <v>3076.8322731511998</v>
      </c>
      <c r="M41" s="1956">
        <f>+M37*0.04</f>
        <v>2606.1144825469128</v>
      </c>
      <c r="N41" s="1540">
        <f>IF(AND(K41=0,L41&gt;=0),"NA",(L41/K41))</f>
        <v>0.54141493936506735</v>
      </c>
    </row>
    <row r="42" spans="1:15" ht="10.5" customHeight="1" x14ac:dyDescent="0.25">
      <c r="B42" s="1518"/>
      <c r="C42" s="1544"/>
      <c r="D42" s="1544"/>
      <c r="E42" s="1544"/>
      <c r="F42" s="1542"/>
      <c r="G42" s="1544"/>
      <c r="H42" s="1544"/>
      <c r="I42" s="1544"/>
      <c r="J42" s="1543"/>
      <c r="K42" s="1544"/>
      <c r="L42" s="1544"/>
      <c r="M42" s="1544"/>
      <c r="N42" s="1543"/>
    </row>
    <row r="43" spans="1:15" ht="16.5" customHeight="1" thickBot="1" x14ac:dyDescent="0.3">
      <c r="B43" s="1964" t="s">
        <v>29</v>
      </c>
      <c r="C43" s="1965">
        <f>+C37+C39+C41</f>
        <v>90358.853415600024</v>
      </c>
      <c r="D43" s="1965">
        <f>+D37+D39+D41</f>
        <v>43227.115880000005</v>
      </c>
      <c r="E43" s="1965">
        <f>+E37+E39+E41</f>
        <v>47131.737535600005</v>
      </c>
      <c r="F43" s="1510">
        <f>IF(AND(C43=0,D43&gt;=0),"NA",(D43/C43))</f>
        <v>0.47839380698180761</v>
      </c>
      <c r="G43" s="1965">
        <f>+G37+G39+G41</f>
        <v>60239.23561039997</v>
      </c>
      <c r="H43" s="1965">
        <f>+H37+H39+H41</f>
        <v>38308.939358506788</v>
      </c>
      <c r="I43" s="1965">
        <f>+I37+I39+I41</f>
        <v>21930.296251893185</v>
      </c>
      <c r="J43" s="1510">
        <f>IF(AND(G43=0,H43&gt;=0),"NA",(H43/G43))</f>
        <v>0.63594663793995687</v>
      </c>
      <c r="K43" s="1965">
        <f>+K37+K39+K41</f>
        <v>150598.089026</v>
      </c>
      <c r="L43" s="1965">
        <f>+L37+L39+L41</f>
        <v>81536.0552385068</v>
      </c>
      <c r="M43" s="1965">
        <f>+M37+M39+M41</f>
        <v>69062.033787493187</v>
      </c>
      <c r="N43" s="1510">
        <f>IF(AND(K43=0,L43&gt;=0),"NA",(L43/K43))</f>
        <v>0.54141493936506735</v>
      </c>
    </row>
    <row r="44" spans="1:15" ht="13" thickTop="1" x14ac:dyDescent="0.25">
      <c r="D44" s="1966"/>
    </row>
    <row r="45" spans="1:15" x14ac:dyDescent="0.25">
      <c r="D45" s="1966"/>
    </row>
    <row r="46" spans="1:15" ht="13" x14ac:dyDescent="0.25">
      <c r="B46" s="1967" t="s">
        <v>897</v>
      </c>
      <c r="J46" s="1418"/>
      <c r="N46" s="805"/>
    </row>
    <row r="47" spans="1:15" s="1349" customFormat="1" ht="13" x14ac:dyDescent="0.25">
      <c r="A47" s="708"/>
      <c r="B47" s="1492" t="s">
        <v>898</v>
      </c>
      <c r="C47" s="1966"/>
      <c r="D47" s="1966"/>
      <c r="E47" s="1966"/>
      <c r="F47" s="1348"/>
      <c r="G47" s="1966"/>
      <c r="H47" s="1966"/>
      <c r="I47" s="1966"/>
      <c r="K47" s="1966"/>
      <c r="L47" s="1966"/>
      <c r="M47" s="1966"/>
      <c r="O47" s="708"/>
    </row>
    <row r="48" spans="1:15" s="1349" customFormat="1" ht="13" x14ac:dyDescent="0.25">
      <c r="A48" s="708"/>
      <c r="B48" s="1492"/>
      <c r="C48" s="1966"/>
      <c r="D48" s="1966"/>
      <c r="E48" s="1966"/>
      <c r="F48" s="1348"/>
      <c r="G48" s="1966"/>
      <c r="H48" s="1966"/>
      <c r="I48" s="1966"/>
      <c r="K48" s="1966"/>
      <c r="L48" s="1966"/>
      <c r="M48" s="1966"/>
      <c r="O48" s="708"/>
    </row>
    <row r="49" spans="1:15" s="1349" customFormat="1" x14ac:dyDescent="0.25">
      <c r="A49" s="708"/>
      <c r="B49" s="708"/>
      <c r="C49" s="1966"/>
      <c r="D49" s="1966"/>
      <c r="E49" s="1966"/>
      <c r="F49" s="1348"/>
      <c r="G49" s="1966"/>
      <c r="H49" s="1966"/>
      <c r="I49" s="1966"/>
      <c r="K49" s="1966"/>
      <c r="L49" s="1966"/>
      <c r="M49" s="1966"/>
      <c r="O49" s="708"/>
    </row>
    <row r="50" spans="1:15" s="1349" customFormat="1" x14ac:dyDescent="0.25">
      <c r="A50" s="708"/>
      <c r="B50" s="708"/>
      <c r="C50" s="1966"/>
      <c r="D50" s="1966"/>
      <c r="E50" s="1966"/>
      <c r="F50" s="1348"/>
      <c r="G50" s="1966"/>
      <c r="H50" s="1966"/>
      <c r="I50" s="1966"/>
      <c r="K50" s="1966"/>
      <c r="L50" s="1966"/>
      <c r="M50" s="1966"/>
      <c r="O50" s="708"/>
    </row>
    <row r="51" spans="1:15" s="1349" customFormat="1" x14ac:dyDescent="0.25">
      <c r="A51" s="708"/>
      <c r="B51" s="708"/>
      <c r="C51" s="708"/>
      <c r="D51" s="708"/>
      <c r="E51" s="708"/>
      <c r="F51" s="1348"/>
      <c r="G51" s="708"/>
      <c r="H51" s="708"/>
      <c r="I51" s="708"/>
      <c r="J51" s="1418"/>
      <c r="K51" s="708"/>
      <c r="L51" s="708"/>
      <c r="M51" s="708"/>
      <c r="O51" s="708"/>
    </row>
  </sheetData>
  <mergeCells count="10">
    <mergeCell ref="A5:N5"/>
    <mergeCell ref="A1:N1"/>
    <mergeCell ref="A2:N2"/>
    <mergeCell ref="A3:N3"/>
    <mergeCell ref="A4:N4"/>
    <mergeCell ref="B7:B9"/>
    <mergeCell ref="C7:N7"/>
    <mergeCell ref="C8:F8"/>
    <mergeCell ref="G8:J8"/>
    <mergeCell ref="K8:N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EDCFF-6067-4F92-9EF7-F90D65CFABE6}">
  <sheetPr>
    <tabColor theme="0"/>
    <pageSetUpPr fitToPage="1"/>
  </sheetPr>
  <dimension ref="A1:XFD66"/>
  <sheetViews>
    <sheetView showGridLines="0" zoomScale="80" zoomScaleNormal="80" workbookViewId="0">
      <selection activeCell="AT26" sqref="AT26"/>
    </sheetView>
  </sheetViews>
  <sheetFormatPr baseColWidth="10" defaultColWidth="10.81640625" defaultRowHeight="14.5" x14ac:dyDescent="0.35"/>
  <cols>
    <col min="1" max="2" width="7.7265625" style="1620" customWidth="1"/>
    <col min="3" max="3" width="2.7265625" style="1620" customWidth="1"/>
    <col min="4" max="5" width="11.7265625" style="1620" hidden="1" customWidth="1"/>
    <col min="6" max="6" width="2.7265625" style="1620" hidden="1" customWidth="1"/>
    <col min="7" max="8" width="11.7265625" style="1620" hidden="1" customWidth="1"/>
    <col min="9" max="9" width="2.7265625" style="1620" hidden="1" customWidth="1"/>
    <col min="10" max="11" width="11.7265625" style="1620" hidden="1" customWidth="1"/>
    <col min="12" max="12" width="2.7265625" style="1620" hidden="1" customWidth="1"/>
    <col min="13" max="14" width="11.7265625" style="1620" hidden="1" customWidth="1"/>
    <col min="15" max="15" width="2.7265625" style="1620" hidden="1" customWidth="1"/>
    <col min="16" max="17" width="11.7265625" style="1620" hidden="1" customWidth="1"/>
    <col min="18" max="18" width="2.7265625" style="1620" hidden="1" customWidth="1"/>
    <col min="19" max="20" width="11.7265625" style="1620" hidden="1" customWidth="1"/>
    <col min="21" max="21" width="2.7265625" style="1620" hidden="1" customWidth="1"/>
    <col min="22" max="22" width="11.26953125" style="1620" hidden="1" customWidth="1"/>
    <col min="23" max="23" width="11.7265625" style="1620" hidden="1" customWidth="1"/>
    <col min="24" max="24" width="2.7265625" style="1620" hidden="1" customWidth="1"/>
    <col min="25" max="25" width="11.26953125" style="1620" hidden="1" customWidth="1"/>
    <col min="26" max="26" width="11.7265625" style="1620" hidden="1" customWidth="1"/>
    <col min="27" max="27" width="2.7265625" style="1620" hidden="1" customWidth="1"/>
    <col min="28" max="28" width="11.26953125" style="1620" hidden="1" customWidth="1"/>
    <col min="29" max="29" width="11.7265625" style="1620" hidden="1" customWidth="1"/>
    <col min="30" max="30" width="2.7265625" style="1620" customWidth="1"/>
    <col min="31" max="32" width="11.453125" style="1620" customWidth="1"/>
    <col min="33" max="33" width="2.7265625" style="1620" customWidth="1"/>
    <col min="34" max="35" width="13.54296875" style="1620" customWidth="1"/>
    <col min="36" max="36" width="2.7265625" style="1620" customWidth="1"/>
    <col min="37" max="38" width="13.453125" style="1620" customWidth="1"/>
    <col min="39" max="39" width="2.7265625" style="1620" customWidth="1"/>
    <col min="40" max="41" width="11.7265625" style="1620" customWidth="1"/>
    <col min="42" max="42" width="2.7265625" style="1620" customWidth="1"/>
    <col min="43" max="44" width="9.7265625" style="1620" customWidth="1"/>
    <col min="45" max="45" width="2.7265625" style="1620" customWidth="1"/>
    <col min="46" max="47" width="9.7265625" style="1620" customWidth="1"/>
    <col min="48" max="48" width="2.7265625" style="1620" customWidth="1"/>
    <col min="49" max="50" width="9.7265625" style="1620" customWidth="1"/>
    <col min="51" max="16384" width="10.81640625" style="1620"/>
  </cols>
  <sheetData>
    <row r="1" spans="1:16384" s="1143" customFormat="1" x14ac:dyDescent="0.35">
      <c r="A1" s="1818" t="s">
        <v>799</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1818"/>
      <c r="AO1" s="1818"/>
      <c r="AP1" s="1818"/>
      <c r="AQ1" s="1818"/>
      <c r="AR1" s="1818"/>
      <c r="AS1" s="1818"/>
      <c r="AT1" s="1818"/>
      <c r="AU1" s="1818"/>
      <c r="AV1" s="1818"/>
      <c r="AW1" s="1818"/>
      <c r="AX1" s="1818"/>
    </row>
    <row r="2" spans="1:16384" s="1351" customFormat="1" x14ac:dyDescent="0.35">
      <c r="A2" s="1818" t="s">
        <v>0</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c r="BP2" s="1818"/>
      <c r="BQ2" s="1818"/>
      <c r="BR2" s="1818"/>
      <c r="BS2" s="1818"/>
      <c r="BT2" s="1818"/>
      <c r="BU2" s="1818"/>
      <c r="BV2" s="1818"/>
      <c r="BW2" s="1818"/>
      <c r="BX2" s="1818"/>
      <c r="BY2" s="1818"/>
      <c r="BZ2" s="1818"/>
      <c r="CA2" s="1818"/>
      <c r="CB2" s="1818"/>
      <c r="CC2" s="1818"/>
      <c r="CD2" s="1818"/>
      <c r="CE2" s="1818"/>
      <c r="CF2" s="1818"/>
      <c r="CG2" s="1818"/>
      <c r="CH2" s="1818"/>
      <c r="CI2" s="1818"/>
      <c r="CJ2" s="1818"/>
      <c r="CK2" s="1818"/>
      <c r="CL2" s="1818"/>
      <c r="CM2" s="1818"/>
      <c r="CN2" s="1818"/>
      <c r="CO2" s="1818"/>
      <c r="CP2" s="1818"/>
      <c r="CQ2" s="1818"/>
      <c r="CR2" s="1818"/>
      <c r="CS2" s="1818"/>
      <c r="CT2" s="1818"/>
      <c r="CU2" s="1818"/>
      <c r="CV2" s="1818"/>
      <c r="CW2" s="1818"/>
      <c r="CX2" s="1818"/>
      <c r="CY2" s="1818"/>
      <c r="CZ2" s="1818"/>
      <c r="DA2" s="1818"/>
      <c r="DB2" s="1818"/>
      <c r="DC2" s="1818"/>
      <c r="DD2" s="1818"/>
      <c r="DE2" s="1818"/>
      <c r="DF2" s="1818"/>
      <c r="DG2" s="1818"/>
      <c r="DH2" s="1818"/>
      <c r="DI2" s="1818"/>
      <c r="DJ2" s="1818"/>
      <c r="DK2" s="1818"/>
      <c r="DL2" s="1818"/>
      <c r="DM2" s="1818"/>
      <c r="DN2" s="1818"/>
      <c r="DO2" s="1818"/>
      <c r="DP2" s="1818"/>
      <c r="DQ2" s="1818"/>
      <c r="DR2" s="1818"/>
      <c r="DS2" s="1818"/>
      <c r="DT2" s="1818"/>
      <c r="DU2" s="1818"/>
      <c r="DV2" s="1818"/>
      <c r="DW2" s="1818"/>
      <c r="DX2" s="1818"/>
      <c r="DY2" s="1818"/>
      <c r="DZ2" s="1818"/>
      <c r="EA2" s="1818"/>
      <c r="EB2" s="1818"/>
      <c r="EC2" s="1818"/>
      <c r="ED2" s="1818"/>
      <c r="EE2" s="1818"/>
      <c r="EF2" s="1818"/>
      <c r="EG2" s="1818"/>
      <c r="EH2" s="1818"/>
      <c r="EI2" s="1818"/>
      <c r="EJ2" s="1818"/>
      <c r="EK2" s="1818"/>
      <c r="EL2" s="1818"/>
      <c r="EM2" s="1818"/>
      <c r="EN2" s="1818"/>
      <c r="EO2" s="1818"/>
      <c r="EP2" s="1818"/>
      <c r="EQ2" s="1818"/>
      <c r="ER2" s="1818"/>
      <c r="ES2" s="1818"/>
      <c r="ET2" s="1818"/>
      <c r="EU2" s="1818"/>
      <c r="EV2" s="1818"/>
      <c r="EW2" s="1818"/>
      <c r="EX2" s="1818"/>
      <c r="EY2" s="1818"/>
      <c r="EZ2" s="1818"/>
      <c r="FA2" s="1818"/>
      <c r="FB2" s="1818"/>
      <c r="FC2" s="1818"/>
      <c r="FD2" s="1818"/>
      <c r="FE2" s="1818"/>
      <c r="FF2" s="1818"/>
      <c r="FG2" s="1818"/>
      <c r="FH2" s="1818"/>
      <c r="FI2" s="1818"/>
      <c r="FJ2" s="1818"/>
      <c r="FK2" s="1818"/>
      <c r="FL2" s="1818"/>
      <c r="FM2" s="1818"/>
      <c r="FN2" s="1818"/>
      <c r="FO2" s="1818"/>
      <c r="FP2" s="1818"/>
      <c r="FQ2" s="1818"/>
      <c r="FR2" s="1818"/>
      <c r="FS2" s="1818"/>
      <c r="FT2" s="1818"/>
      <c r="FU2" s="1818"/>
      <c r="FV2" s="1818"/>
      <c r="FW2" s="1818"/>
      <c r="FX2" s="1818"/>
      <c r="FY2" s="1818"/>
      <c r="FZ2" s="1818"/>
      <c r="GA2" s="1818"/>
      <c r="GB2" s="1818"/>
      <c r="GC2" s="1818"/>
      <c r="GD2" s="1818"/>
      <c r="GE2" s="1818"/>
      <c r="GF2" s="1818"/>
      <c r="GG2" s="1818"/>
      <c r="GH2" s="1818"/>
      <c r="GI2" s="1818"/>
      <c r="GJ2" s="1818"/>
      <c r="GK2" s="1818"/>
      <c r="GL2" s="1818"/>
      <c r="GM2" s="1818"/>
      <c r="GN2" s="1818"/>
      <c r="GO2" s="1818"/>
      <c r="GP2" s="1818"/>
      <c r="GQ2" s="1818"/>
      <c r="GR2" s="1818"/>
      <c r="GS2" s="1818"/>
      <c r="GT2" s="1818"/>
      <c r="GU2" s="1818"/>
      <c r="GV2" s="1818"/>
      <c r="GW2" s="1818"/>
      <c r="GX2" s="1818"/>
      <c r="GY2" s="1818"/>
      <c r="GZ2" s="1818"/>
      <c r="HA2" s="1818"/>
      <c r="HB2" s="1818"/>
      <c r="HC2" s="1818"/>
      <c r="HD2" s="1818"/>
      <c r="HE2" s="1818"/>
      <c r="HF2" s="1818"/>
      <c r="HG2" s="1818"/>
      <c r="HH2" s="1818"/>
      <c r="HI2" s="1818"/>
      <c r="HJ2" s="1818"/>
      <c r="HK2" s="1818"/>
      <c r="HL2" s="1818"/>
      <c r="HM2" s="1818"/>
      <c r="HN2" s="1818"/>
      <c r="HO2" s="1818"/>
      <c r="HP2" s="1818"/>
      <c r="HQ2" s="1818"/>
      <c r="HR2" s="1818"/>
      <c r="HS2" s="1818"/>
      <c r="HT2" s="1818"/>
      <c r="HU2" s="1818"/>
      <c r="HV2" s="1818"/>
      <c r="HW2" s="1818"/>
      <c r="HX2" s="1818"/>
      <c r="HY2" s="1818"/>
      <c r="HZ2" s="1818"/>
      <c r="IA2" s="1818"/>
      <c r="IB2" s="1818"/>
      <c r="IC2" s="1818"/>
      <c r="ID2" s="1818"/>
      <c r="IE2" s="1818"/>
      <c r="IF2" s="1818"/>
      <c r="IG2" s="1818"/>
      <c r="IH2" s="1818"/>
      <c r="II2" s="1818"/>
      <c r="IJ2" s="1818"/>
      <c r="IK2" s="1818"/>
      <c r="IL2" s="1818"/>
      <c r="IM2" s="1818"/>
      <c r="IN2" s="1818"/>
      <c r="IO2" s="1818"/>
      <c r="IP2" s="1818"/>
      <c r="IQ2" s="1818"/>
      <c r="IR2" s="1818"/>
      <c r="IS2" s="1818"/>
      <c r="IT2" s="1818"/>
      <c r="IU2" s="1818"/>
      <c r="IV2" s="1818"/>
      <c r="IW2" s="1818"/>
      <c r="IX2" s="1818"/>
      <c r="IY2" s="1818"/>
      <c r="IZ2" s="1818"/>
      <c r="JA2" s="1818"/>
      <c r="JB2" s="1818"/>
      <c r="JC2" s="1818"/>
      <c r="JD2" s="1818"/>
      <c r="JE2" s="1818"/>
      <c r="JF2" s="1818"/>
      <c r="JG2" s="1818"/>
      <c r="JH2" s="1818"/>
      <c r="JI2" s="1818"/>
      <c r="JJ2" s="1818"/>
      <c r="JK2" s="1818"/>
      <c r="JL2" s="1818"/>
      <c r="JM2" s="1818"/>
      <c r="JN2" s="1818"/>
      <c r="JO2" s="1818"/>
      <c r="JP2" s="1818"/>
      <c r="JQ2" s="1818"/>
      <c r="JR2" s="1818"/>
      <c r="JS2" s="1818"/>
      <c r="JT2" s="1818"/>
      <c r="JU2" s="1818"/>
      <c r="JV2" s="1818"/>
      <c r="JW2" s="1818"/>
      <c r="JX2" s="1818"/>
      <c r="JY2" s="1818"/>
      <c r="JZ2" s="1818"/>
      <c r="KA2" s="1818"/>
      <c r="KB2" s="1818"/>
      <c r="KC2" s="1818"/>
      <c r="KD2" s="1818"/>
      <c r="KE2" s="1818"/>
      <c r="KF2" s="1818"/>
      <c r="KG2" s="1818"/>
      <c r="KH2" s="1818"/>
      <c r="KI2" s="1818"/>
      <c r="KJ2" s="1818"/>
      <c r="KK2" s="1818"/>
      <c r="KL2" s="1818"/>
      <c r="KM2" s="1818"/>
      <c r="KN2" s="1818"/>
      <c r="KO2" s="1818"/>
      <c r="KP2" s="1818"/>
      <c r="KQ2" s="1818"/>
      <c r="KR2" s="1818"/>
      <c r="KS2" s="1818"/>
      <c r="KT2" s="1818"/>
      <c r="KU2" s="1818"/>
      <c r="KV2" s="1818"/>
      <c r="KW2" s="1818"/>
      <c r="KX2" s="1818"/>
      <c r="KY2" s="1818"/>
      <c r="KZ2" s="1818"/>
      <c r="LA2" s="1818"/>
      <c r="LB2" s="1818"/>
      <c r="LC2" s="1818"/>
      <c r="LD2" s="1818"/>
      <c r="LE2" s="1818"/>
      <c r="LF2" s="1818"/>
      <c r="LG2" s="1818"/>
      <c r="LH2" s="1818"/>
      <c r="LI2" s="1818"/>
      <c r="LJ2" s="1818"/>
      <c r="LK2" s="1818"/>
      <c r="LL2" s="1818"/>
      <c r="LM2" s="1818"/>
      <c r="LN2" s="1818"/>
      <c r="LO2" s="1818"/>
      <c r="LP2" s="1818"/>
      <c r="LQ2" s="1818"/>
      <c r="LR2" s="1818"/>
      <c r="LS2" s="1818"/>
      <c r="LT2" s="1818"/>
      <c r="LU2" s="1818"/>
      <c r="LV2" s="1818"/>
      <c r="LW2" s="1818"/>
      <c r="LX2" s="1818"/>
      <c r="LY2" s="1818"/>
      <c r="LZ2" s="1818"/>
      <c r="MA2" s="1818"/>
      <c r="MB2" s="1818"/>
      <c r="MC2" s="1818"/>
      <c r="MD2" s="1818"/>
      <c r="ME2" s="1818"/>
      <c r="MF2" s="1818"/>
      <c r="MG2" s="1818"/>
      <c r="MH2" s="1818"/>
      <c r="MI2" s="1818"/>
      <c r="MJ2" s="1818"/>
      <c r="MK2" s="1818"/>
      <c r="ML2" s="1818"/>
      <c r="MM2" s="1818"/>
      <c r="MN2" s="1818"/>
      <c r="MO2" s="1818"/>
      <c r="MP2" s="1818"/>
      <c r="MQ2" s="1818"/>
      <c r="MR2" s="1818"/>
      <c r="MS2" s="1818"/>
      <c r="MT2" s="1818"/>
      <c r="MU2" s="1818"/>
      <c r="MV2" s="1818"/>
      <c r="MW2" s="1818"/>
      <c r="MX2" s="1818"/>
      <c r="MY2" s="1818"/>
      <c r="MZ2" s="1818"/>
      <c r="NA2" s="1818"/>
      <c r="NB2" s="1818"/>
      <c r="NC2" s="1818"/>
      <c r="ND2" s="1818"/>
      <c r="NE2" s="1818"/>
      <c r="NF2" s="1818"/>
      <c r="NG2" s="1818"/>
      <c r="NH2" s="1818"/>
      <c r="NI2" s="1818"/>
      <c r="NJ2" s="1818"/>
      <c r="NK2" s="1818"/>
      <c r="NL2" s="1818"/>
      <c r="NM2" s="1818"/>
      <c r="NN2" s="1818"/>
      <c r="NO2" s="1818"/>
      <c r="NP2" s="1818"/>
      <c r="NQ2" s="1818"/>
      <c r="NR2" s="1818"/>
      <c r="NS2" s="1818"/>
      <c r="NT2" s="1818"/>
      <c r="NU2" s="1818"/>
      <c r="NV2" s="1818"/>
      <c r="NW2" s="1818"/>
      <c r="NX2" s="1818"/>
      <c r="NY2" s="1818"/>
      <c r="NZ2" s="1818"/>
      <c r="OA2" s="1818"/>
      <c r="OB2" s="1818"/>
      <c r="OC2" s="1818"/>
      <c r="OD2" s="1818"/>
      <c r="OE2" s="1818"/>
      <c r="OF2" s="1818"/>
      <c r="OG2" s="1818"/>
      <c r="OH2" s="1818"/>
      <c r="OI2" s="1818"/>
      <c r="OJ2" s="1818"/>
      <c r="OK2" s="1818"/>
      <c r="OL2" s="1818"/>
      <c r="OM2" s="1818"/>
      <c r="ON2" s="1818"/>
      <c r="OO2" s="1818"/>
      <c r="OP2" s="1818"/>
      <c r="OQ2" s="1818"/>
      <c r="OR2" s="1818"/>
      <c r="OS2" s="1818"/>
      <c r="OT2" s="1818"/>
      <c r="OU2" s="1818"/>
      <c r="OV2" s="1818"/>
      <c r="OW2" s="1818"/>
      <c r="OX2" s="1818"/>
      <c r="OY2" s="1818"/>
      <c r="OZ2" s="1818"/>
      <c r="PA2" s="1818"/>
      <c r="PB2" s="1818"/>
      <c r="PC2" s="1818"/>
      <c r="PD2" s="1818"/>
      <c r="PE2" s="1818"/>
      <c r="PF2" s="1818"/>
      <c r="PG2" s="1818"/>
      <c r="PH2" s="1818"/>
      <c r="PI2" s="1818"/>
      <c r="PJ2" s="1818"/>
      <c r="PK2" s="1818"/>
      <c r="PL2" s="1818"/>
      <c r="PM2" s="1818"/>
      <c r="PN2" s="1818"/>
      <c r="PO2" s="1818"/>
      <c r="PP2" s="1818"/>
      <c r="PQ2" s="1818"/>
      <c r="PR2" s="1818"/>
      <c r="PS2" s="1818"/>
      <c r="PT2" s="1818"/>
      <c r="PU2" s="1818"/>
      <c r="PV2" s="1818"/>
      <c r="PW2" s="1818"/>
      <c r="PX2" s="1818"/>
      <c r="PY2" s="1818"/>
      <c r="PZ2" s="1818"/>
      <c r="QA2" s="1818"/>
      <c r="QB2" s="1818"/>
      <c r="QC2" s="1818"/>
      <c r="QD2" s="1818"/>
      <c r="QE2" s="1818"/>
      <c r="QF2" s="1818"/>
      <c r="QG2" s="1818"/>
      <c r="QH2" s="1818"/>
      <c r="QI2" s="1818"/>
      <c r="QJ2" s="1818"/>
      <c r="QK2" s="1818"/>
      <c r="QL2" s="1818"/>
      <c r="QM2" s="1818"/>
      <c r="QN2" s="1818"/>
      <c r="QO2" s="1818"/>
      <c r="QP2" s="1818"/>
      <c r="QQ2" s="1818"/>
      <c r="QR2" s="1818"/>
      <c r="QS2" s="1818"/>
      <c r="QT2" s="1818"/>
      <c r="QU2" s="1818"/>
      <c r="QV2" s="1818"/>
      <c r="QW2" s="1818"/>
      <c r="QX2" s="1818"/>
      <c r="QY2" s="1818"/>
      <c r="QZ2" s="1818"/>
      <c r="RA2" s="1818"/>
      <c r="RB2" s="1818"/>
      <c r="RC2" s="1818"/>
      <c r="RD2" s="1818"/>
      <c r="RE2" s="1818"/>
      <c r="RF2" s="1818"/>
      <c r="RG2" s="1818"/>
      <c r="RH2" s="1818"/>
      <c r="RI2" s="1818"/>
      <c r="RJ2" s="1818"/>
      <c r="RK2" s="1818"/>
      <c r="RL2" s="1818"/>
      <c r="RM2" s="1818"/>
      <c r="RN2" s="1818"/>
      <c r="RO2" s="1818"/>
      <c r="RP2" s="1818"/>
      <c r="RQ2" s="1818"/>
      <c r="RR2" s="1818"/>
      <c r="RS2" s="1818"/>
      <c r="RT2" s="1818"/>
      <c r="RU2" s="1818"/>
      <c r="RV2" s="1818"/>
      <c r="RW2" s="1818"/>
      <c r="RX2" s="1818"/>
      <c r="RY2" s="1818"/>
      <c r="RZ2" s="1818"/>
      <c r="SA2" s="1818"/>
      <c r="SB2" s="1818"/>
      <c r="SC2" s="1818"/>
      <c r="SD2" s="1818"/>
      <c r="SE2" s="1818"/>
      <c r="SF2" s="1818"/>
      <c r="SG2" s="1818"/>
      <c r="SH2" s="1818"/>
      <c r="SI2" s="1818"/>
      <c r="SJ2" s="1818"/>
      <c r="SK2" s="1818"/>
      <c r="SL2" s="1818"/>
      <c r="SM2" s="1818"/>
      <c r="SN2" s="1818"/>
      <c r="SO2" s="1818"/>
      <c r="SP2" s="1818"/>
      <c r="SQ2" s="1818"/>
      <c r="SR2" s="1818"/>
      <c r="SS2" s="1818"/>
      <c r="ST2" s="1818"/>
      <c r="SU2" s="1818"/>
      <c r="SV2" s="1818"/>
      <c r="SW2" s="1818"/>
      <c r="SX2" s="1818"/>
      <c r="SY2" s="1818"/>
      <c r="SZ2" s="1818"/>
      <c r="TA2" s="1818"/>
      <c r="TB2" s="1818"/>
      <c r="TC2" s="1818"/>
      <c r="TD2" s="1818"/>
      <c r="TE2" s="1818"/>
      <c r="TF2" s="1818"/>
      <c r="TG2" s="1818"/>
      <c r="TH2" s="1818"/>
      <c r="TI2" s="1818"/>
      <c r="TJ2" s="1818"/>
      <c r="TK2" s="1818"/>
      <c r="TL2" s="1818"/>
      <c r="TM2" s="1818"/>
      <c r="TN2" s="1818"/>
      <c r="TO2" s="1818"/>
      <c r="TP2" s="1818"/>
      <c r="TQ2" s="1818"/>
      <c r="TR2" s="1818"/>
      <c r="TS2" s="1818"/>
      <c r="TT2" s="1818"/>
      <c r="TU2" s="1818"/>
      <c r="TV2" s="1818"/>
      <c r="TW2" s="1818"/>
      <c r="TX2" s="1818"/>
      <c r="TY2" s="1818"/>
      <c r="TZ2" s="1818"/>
      <c r="UA2" s="1818"/>
      <c r="UB2" s="1818"/>
      <c r="UC2" s="1818"/>
      <c r="UD2" s="1818"/>
      <c r="UE2" s="1818"/>
      <c r="UF2" s="1818"/>
      <c r="UG2" s="1818"/>
      <c r="UH2" s="1818"/>
      <c r="UI2" s="1818"/>
      <c r="UJ2" s="1818"/>
      <c r="UK2" s="1818"/>
      <c r="UL2" s="1818"/>
      <c r="UM2" s="1818"/>
      <c r="UN2" s="1818"/>
      <c r="UO2" s="1818"/>
      <c r="UP2" s="1818"/>
      <c r="UQ2" s="1818"/>
      <c r="UR2" s="1818"/>
      <c r="US2" s="1818"/>
      <c r="UT2" s="1818"/>
      <c r="UU2" s="1818"/>
      <c r="UV2" s="1818"/>
      <c r="UW2" s="1818"/>
      <c r="UX2" s="1818"/>
      <c r="UY2" s="1818"/>
      <c r="UZ2" s="1818"/>
      <c r="VA2" s="1818"/>
      <c r="VB2" s="1818"/>
      <c r="VC2" s="1818"/>
      <c r="VD2" s="1818"/>
      <c r="VE2" s="1818"/>
      <c r="VF2" s="1818"/>
      <c r="VG2" s="1818"/>
      <c r="VH2" s="1818"/>
      <c r="VI2" s="1818"/>
      <c r="VJ2" s="1818"/>
      <c r="VK2" s="1818"/>
      <c r="VL2" s="1818"/>
      <c r="VM2" s="1818"/>
      <c r="VN2" s="1818"/>
      <c r="VO2" s="1818"/>
      <c r="VP2" s="1818"/>
      <c r="VQ2" s="1818"/>
      <c r="VR2" s="1818"/>
      <c r="VS2" s="1818"/>
      <c r="VT2" s="1818"/>
      <c r="VU2" s="1818"/>
      <c r="VV2" s="1818"/>
      <c r="VW2" s="1818"/>
      <c r="VX2" s="1818"/>
      <c r="VY2" s="1818"/>
      <c r="VZ2" s="1818"/>
      <c r="WA2" s="1818"/>
      <c r="WB2" s="1818"/>
      <c r="WC2" s="1818"/>
      <c r="WD2" s="1818"/>
      <c r="WE2" s="1818"/>
      <c r="WF2" s="1818"/>
      <c r="WG2" s="1818"/>
      <c r="WH2" s="1818"/>
      <c r="WI2" s="1818"/>
      <c r="WJ2" s="1818"/>
      <c r="WK2" s="1818"/>
      <c r="WL2" s="1818"/>
      <c r="WM2" s="1818"/>
      <c r="WN2" s="1818"/>
      <c r="WO2" s="1818"/>
      <c r="WP2" s="1818"/>
      <c r="WQ2" s="1818"/>
      <c r="WR2" s="1818"/>
      <c r="WS2" s="1818"/>
      <c r="WT2" s="1818"/>
      <c r="WU2" s="1818"/>
      <c r="WV2" s="1818"/>
      <c r="WW2" s="1818"/>
      <c r="WX2" s="1818"/>
      <c r="WY2" s="1818"/>
      <c r="WZ2" s="1818"/>
      <c r="XA2" s="1818"/>
      <c r="XB2" s="1818"/>
      <c r="XC2" s="1818"/>
      <c r="XD2" s="1818"/>
      <c r="XE2" s="1818"/>
      <c r="XF2" s="1818"/>
      <c r="XG2" s="1818"/>
      <c r="XH2" s="1818"/>
      <c r="XI2" s="1818"/>
      <c r="XJ2" s="1818"/>
      <c r="XK2" s="1818"/>
      <c r="XL2" s="1818"/>
      <c r="XM2" s="1818"/>
      <c r="XN2" s="1818"/>
      <c r="XO2" s="1818"/>
      <c r="XP2" s="1818"/>
      <c r="XQ2" s="1818"/>
      <c r="XR2" s="1818"/>
      <c r="XS2" s="1818"/>
      <c r="XT2" s="1818"/>
      <c r="XU2" s="1818"/>
      <c r="XV2" s="1818"/>
      <c r="XW2" s="1818"/>
      <c r="XX2" s="1818"/>
      <c r="XY2" s="1818"/>
      <c r="XZ2" s="1818"/>
      <c r="YA2" s="1818"/>
      <c r="YB2" s="1818"/>
      <c r="YC2" s="1818"/>
      <c r="YD2" s="1818"/>
      <c r="YE2" s="1818"/>
      <c r="YF2" s="1818"/>
      <c r="YG2" s="1818"/>
      <c r="YH2" s="1818"/>
      <c r="YI2" s="1818"/>
      <c r="YJ2" s="1818"/>
      <c r="YK2" s="1818"/>
      <c r="YL2" s="1818"/>
      <c r="YM2" s="1818"/>
      <c r="YN2" s="1818"/>
      <c r="YO2" s="1818"/>
      <c r="YP2" s="1818"/>
      <c r="YQ2" s="1818"/>
      <c r="YR2" s="1818"/>
      <c r="YS2" s="1818"/>
      <c r="YT2" s="1818"/>
      <c r="YU2" s="1818"/>
      <c r="YV2" s="1818"/>
      <c r="YW2" s="1818"/>
      <c r="YX2" s="1818"/>
      <c r="YY2" s="1818"/>
      <c r="YZ2" s="1818"/>
      <c r="ZA2" s="1818"/>
      <c r="ZB2" s="1818"/>
      <c r="ZC2" s="1818"/>
      <c r="ZD2" s="1818"/>
      <c r="ZE2" s="1818"/>
      <c r="ZF2" s="1818"/>
      <c r="ZG2" s="1818"/>
      <c r="ZH2" s="1818"/>
      <c r="ZI2" s="1818"/>
      <c r="ZJ2" s="1818"/>
      <c r="ZK2" s="1818"/>
      <c r="ZL2" s="1818"/>
      <c r="ZM2" s="1818"/>
      <c r="ZN2" s="1818"/>
      <c r="ZO2" s="1818"/>
      <c r="ZP2" s="1818"/>
      <c r="ZQ2" s="1818"/>
      <c r="ZR2" s="1818"/>
      <c r="ZS2" s="1818"/>
      <c r="ZT2" s="1818"/>
      <c r="ZU2" s="1818"/>
      <c r="ZV2" s="1818"/>
      <c r="ZW2" s="1818"/>
      <c r="ZX2" s="1818"/>
      <c r="ZY2" s="1818"/>
      <c r="ZZ2" s="1818"/>
      <c r="AAA2" s="1818"/>
      <c r="AAB2" s="1818"/>
      <c r="AAC2" s="1818"/>
      <c r="AAD2" s="1818"/>
      <c r="AAE2" s="1818"/>
      <c r="AAF2" s="1818"/>
      <c r="AAG2" s="1818"/>
      <c r="AAH2" s="1818"/>
      <c r="AAI2" s="1818"/>
      <c r="AAJ2" s="1818"/>
      <c r="AAK2" s="1818"/>
      <c r="AAL2" s="1818"/>
      <c r="AAM2" s="1818"/>
      <c r="AAN2" s="1818"/>
      <c r="AAO2" s="1818"/>
      <c r="AAP2" s="1818"/>
      <c r="AAQ2" s="1818"/>
      <c r="AAR2" s="1818"/>
      <c r="AAS2" s="1818"/>
      <c r="AAT2" s="1818"/>
      <c r="AAU2" s="1818"/>
      <c r="AAV2" s="1818"/>
      <c r="AAW2" s="1818"/>
      <c r="AAX2" s="1818"/>
      <c r="AAY2" s="1818"/>
      <c r="AAZ2" s="1818"/>
      <c r="ABA2" s="1818"/>
      <c r="ABB2" s="1818"/>
      <c r="ABC2" s="1818"/>
      <c r="ABD2" s="1818"/>
      <c r="ABE2" s="1818"/>
      <c r="ABF2" s="1818"/>
      <c r="ABG2" s="1818"/>
      <c r="ABH2" s="1818"/>
      <c r="ABI2" s="1818"/>
      <c r="ABJ2" s="1818"/>
      <c r="ABK2" s="1818"/>
      <c r="ABL2" s="1818"/>
      <c r="ABM2" s="1818"/>
      <c r="ABN2" s="1818"/>
      <c r="ABO2" s="1818"/>
      <c r="ABP2" s="1818"/>
      <c r="ABQ2" s="1818"/>
      <c r="ABR2" s="1818"/>
      <c r="ABS2" s="1818"/>
      <c r="ABT2" s="1818"/>
      <c r="ABU2" s="1818"/>
      <c r="ABV2" s="1818"/>
      <c r="ABW2" s="1818"/>
      <c r="ABX2" s="1818"/>
      <c r="ABY2" s="1818"/>
      <c r="ABZ2" s="1818"/>
      <c r="ACA2" s="1818"/>
      <c r="ACB2" s="1818"/>
      <c r="ACC2" s="1818"/>
      <c r="ACD2" s="1818"/>
      <c r="ACE2" s="1818"/>
      <c r="ACF2" s="1818"/>
      <c r="ACG2" s="1818"/>
      <c r="ACH2" s="1818"/>
      <c r="ACI2" s="1818"/>
      <c r="ACJ2" s="1818"/>
      <c r="ACK2" s="1818"/>
      <c r="ACL2" s="1818"/>
      <c r="ACM2" s="1818"/>
      <c r="ACN2" s="1818"/>
      <c r="ACO2" s="1818"/>
      <c r="ACP2" s="1818"/>
      <c r="ACQ2" s="1818"/>
      <c r="ACR2" s="1818"/>
      <c r="ACS2" s="1818"/>
      <c r="ACT2" s="1818"/>
      <c r="ACU2" s="1818"/>
      <c r="ACV2" s="1818"/>
      <c r="ACW2" s="1818"/>
      <c r="ACX2" s="1818"/>
      <c r="ACY2" s="1818"/>
      <c r="ACZ2" s="1818"/>
      <c r="ADA2" s="1818"/>
      <c r="ADB2" s="1818"/>
      <c r="ADC2" s="1818"/>
      <c r="ADD2" s="1818"/>
      <c r="ADE2" s="1818"/>
      <c r="ADF2" s="1818"/>
      <c r="ADG2" s="1818"/>
      <c r="ADH2" s="1818"/>
      <c r="ADI2" s="1818"/>
      <c r="ADJ2" s="1818"/>
      <c r="ADK2" s="1818"/>
      <c r="ADL2" s="1818"/>
      <c r="ADM2" s="1818"/>
      <c r="ADN2" s="1818"/>
      <c r="ADO2" s="1818"/>
      <c r="ADP2" s="1818"/>
      <c r="ADQ2" s="1818"/>
      <c r="ADR2" s="1818"/>
      <c r="ADS2" s="1818"/>
      <c r="ADT2" s="1818"/>
      <c r="ADU2" s="1818"/>
      <c r="ADV2" s="1818"/>
      <c r="ADW2" s="1818"/>
      <c r="ADX2" s="1818"/>
      <c r="ADY2" s="1818"/>
      <c r="ADZ2" s="1818"/>
      <c r="AEA2" s="1818"/>
      <c r="AEB2" s="1818"/>
      <c r="AEC2" s="1818"/>
      <c r="AED2" s="1818"/>
      <c r="AEE2" s="1818"/>
      <c r="AEF2" s="1818"/>
      <c r="AEG2" s="1818"/>
      <c r="AEH2" s="1818"/>
      <c r="AEI2" s="1818"/>
      <c r="AEJ2" s="1818"/>
      <c r="AEK2" s="1818"/>
      <c r="AEL2" s="1818"/>
      <c r="AEM2" s="1818"/>
      <c r="AEN2" s="1818"/>
      <c r="AEO2" s="1818"/>
      <c r="AEP2" s="1818"/>
      <c r="AEQ2" s="1818"/>
      <c r="AER2" s="1818"/>
      <c r="AES2" s="1818"/>
      <c r="AET2" s="1818"/>
      <c r="AEU2" s="1818"/>
      <c r="AEV2" s="1818"/>
      <c r="AEW2" s="1818"/>
      <c r="AEX2" s="1818"/>
      <c r="AEY2" s="1818"/>
      <c r="AEZ2" s="1818"/>
      <c r="AFA2" s="1818"/>
      <c r="AFB2" s="1818"/>
      <c r="AFC2" s="1818"/>
      <c r="AFD2" s="1818"/>
      <c r="AFE2" s="1818"/>
      <c r="AFF2" s="1818"/>
      <c r="AFG2" s="1818"/>
      <c r="AFH2" s="1818"/>
      <c r="AFI2" s="1818"/>
      <c r="AFJ2" s="1818"/>
      <c r="AFK2" s="1818"/>
      <c r="AFL2" s="1818"/>
      <c r="AFM2" s="1818"/>
      <c r="AFN2" s="1818"/>
      <c r="AFO2" s="1818"/>
      <c r="AFP2" s="1818"/>
      <c r="AFQ2" s="1818"/>
      <c r="AFR2" s="1818"/>
      <c r="AFS2" s="1818"/>
      <c r="AFT2" s="1818"/>
      <c r="AFU2" s="1818"/>
      <c r="AFV2" s="1818"/>
      <c r="AFW2" s="1818"/>
      <c r="AFX2" s="1818"/>
      <c r="AFY2" s="1818"/>
      <c r="AFZ2" s="1818"/>
      <c r="AGA2" s="1818"/>
      <c r="AGB2" s="1818"/>
      <c r="AGC2" s="1818"/>
      <c r="AGD2" s="1818"/>
      <c r="AGE2" s="1818"/>
      <c r="AGF2" s="1818"/>
      <c r="AGG2" s="1818"/>
      <c r="AGH2" s="1818"/>
      <c r="AGI2" s="1818"/>
      <c r="AGJ2" s="1818"/>
      <c r="AGK2" s="1818"/>
      <c r="AGL2" s="1818"/>
      <c r="AGM2" s="1818"/>
      <c r="AGN2" s="1818"/>
      <c r="AGO2" s="1818"/>
      <c r="AGP2" s="1818"/>
      <c r="AGQ2" s="1818"/>
      <c r="AGR2" s="1818"/>
      <c r="AGS2" s="1818"/>
      <c r="AGT2" s="1818"/>
      <c r="AGU2" s="1818"/>
      <c r="AGV2" s="1818"/>
      <c r="AGW2" s="1818"/>
      <c r="AGX2" s="1818"/>
      <c r="AGY2" s="1818"/>
      <c r="AGZ2" s="1818"/>
      <c r="AHA2" s="1818"/>
      <c r="AHB2" s="1818"/>
      <c r="AHC2" s="1818"/>
      <c r="AHD2" s="1818"/>
      <c r="AHE2" s="1818"/>
      <c r="AHF2" s="1818"/>
      <c r="AHG2" s="1818"/>
      <c r="AHH2" s="1818"/>
      <c r="AHI2" s="1818"/>
      <c r="AHJ2" s="1818"/>
      <c r="AHK2" s="1818"/>
      <c r="AHL2" s="1818"/>
      <c r="AHM2" s="1818"/>
      <c r="AHN2" s="1818"/>
      <c r="AHO2" s="1818"/>
      <c r="AHP2" s="1818"/>
      <c r="AHQ2" s="1818"/>
      <c r="AHR2" s="1818"/>
      <c r="AHS2" s="1818"/>
      <c r="AHT2" s="1818"/>
      <c r="AHU2" s="1818"/>
      <c r="AHV2" s="1818"/>
      <c r="AHW2" s="1818"/>
      <c r="AHX2" s="1818"/>
      <c r="AHY2" s="1818"/>
      <c r="AHZ2" s="1818"/>
      <c r="AIA2" s="1818"/>
      <c r="AIB2" s="1818"/>
      <c r="AIC2" s="1818"/>
      <c r="AID2" s="1818"/>
      <c r="AIE2" s="1818"/>
      <c r="AIF2" s="1818"/>
      <c r="AIG2" s="1818"/>
      <c r="AIH2" s="1818"/>
      <c r="AII2" s="1818"/>
      <c r="AIJ2" s="1818"/>
      <c r="AIK2" s="1818"/>
      <c r="AIL2" s="1818"/>
      <c r="AIM2" s="1818"/>
      <c r="AIN2" s="1818"/>
      <c r="AIO2" s="1818"/>
      <c r="AIP2" s="1818"/>
      <c r="AIQ2" s="1818"/>
      <c r="AIR2" s="1818"/>
      <c r="AIS2" s="1818"/>
      <c r="AIT2" s="1818"/>
      <c r="AIU2" s="1818"/>
      <c r="AIV2" s="1818"/>
      <c r="AIW2" s="1818"/>
      <c r="AIX2" s="1818"/>
      <c r="AIY2" s="1818"/>
      <c r="AIZ2" s="1818"/>
      <c r="AJA2" s="1818"/>
      <c r="AJB2" s="1818"/>
      <c r="AJC2" s="1818"/>
      <c r="AJD2" s="1818"/>
      <c r="AJE2" s="1818"/>
      <c r="AJF2" s="1818"/>
      <c r="AJG2" s="1818"/>
      <c r="AJH2" s="1818"/>
      <c r="AJI2" s="1818"/>
      <c r="AJJ2" s="1818"/>
      <c r="AJK2" s="1818"/>
      <c r="AJL2" s="1818"/>
      <c r="AJM2" s="1818"/>
      <c r="AJN2" s="1818"/>
      <c r="AJO2" s="1818"/>
      <c r="AJP2" s="1818"/>
      <c r="AJQ2" s="1818"/>
      <c r="AJR2" s="1818"/>
      <c r="AJS2" s="1818"/>
      <c r="AJT2" s="1818"/>
      <c r="AJU2" s="1818"/>
      <c r="AJV2" s="1818"/>
      <c r="AJW2" s="1818"/>
      <c r="AJX2" s="1818"/>
      <c r="AJY2" s="1818"/>
      <c r="AJZ2" s="1818"/>
      <c r="AKA2" s="1818"/>
      <c r="AKB2" s="1818"/>
      <c r="AKC2" s="1818"/>
      <c r="AKD2" s="1818"/>
      <c r="AKE2" s="1818"/>
      <c r="AKF2" s="1818"/>
      <c r="AKG2" s="1818"/>
      <c r="AKH2" s="1818"/>
      <c r="AKI2" s="1818"/>
      <c r="AKJ2" s="1818"/>
      <c r="AKK2" s="1818"/>
      <c r="AKL2" s="1818"/>
      <c r="AKM2" s="1818"/>
      <c r="AKN2" s="1818"/>
      <c r="AKO2" s="1818"/>
      <c r="AKP2" s="1818"/>
      <c r="AKQ2" s="1818"/>
      <c r="AKR2" s="1818"/>
      <c r="AKS2" s="1818"/>
      <c r="AKT2" s="1818"/>
      <c r="AKU2" s="1818"/>
      <c r="AKV2" s="1818"/>
      <c r="AKW2" s="1818"/>
      <c r="AKX2" s="1818"/>
      <c r="AKY2" s="1818"/>
      <c r="AKZ2" s="1818"/>
      <c r="ALA2" s="1818"/>
      <c r="ALB2" s="1818"/>
      <c r="ALC2" s="1818"/>
      <c r="ALD2" s="1818"/>
      <c r="ALE2" s="1818"/>
      <c r="ALF2" s="1818"/>
      <c r="ALG2" s="1818"/>
      <c r="ALH2" s="1818"/>
      <c r="ALI2" s="1818"/>
      <c r="ALJ2" s="1818"/>
      <c r="ALK2" s="1818"/>
      <c r="ALL2" s="1818"/>
      <c r="ALM2" s="1818"/>
      <c r="ALN2" s="1818"/>
      <c r="ALO2" s="1818"/>
      <c r="ALP2" s="1818"/>
      <c r="ALQ2" s="1818"/>
      <c r="ALR2" s="1818"/>
      <c r="ALS2" s="1818"/>
      <c r="ALT2" s="1818"/>
      <c r="ALU2" s="1818"/>
      <c r="ALV2" s="1818"/>
      <c r="ALW2" s="1818"/>
      <c r="ALX2" s="1818"/>
      <c r="ALY2" s="1818"/>
      <c r="ALZ2" s="1818"/>
      <c r="AMA2" s="1818"/>
      <c r="AMB2" s="1818"/>
      <c r="AMC2" s="1818"/>
      <c r="AMD2" s="1818"/>
      <c r="AME2" s="1818"/>
      <c r="AMF2" s="1818"/>
      <c r="AMG2" s="1818"/>
      <c r="AMH2" s="1818"/>
      <c r="AMI2" s="1818"/>
      <c r="AMJ2" s="1818"/>
      <c r="AMK2" s="1818"/>
      <c r="AML2" s="1818"/>
      <c r="AMM2" s="1818"/>
      <c r="AMN2" s="1818"/>
      <c r="AMO2" s="1818"/>
      <c r="AMP2" s="1818"/>
      <c r="AMQ2" s="1818"/>
      <c r="AMR2" s="1818"/>
      <c r="AMS2" s="1818"/>
      <c r="AMT2" s="1818"/>
      <c r="AMU2" s="1818"/>
      <c r="AMV2" s="1818"/>
      <c r="AMW2" s="1818"/>
      <c r="AMX2" s="1818"/>
      <c r="AMY2" s="1818"/>
      <c r="AMZ2" s="1818"/>
      <c r="ANA2" s="1818"/>
      <c r="ANB2" s="1818"/>
      <c r="ANC2" s="1818"/>
      <c r="AND2" s="1818"/>
      <c r="ANE2" s="1818"/>
      <c r="ANF2" s="1818"/>
      <c r="ANG2" s="1818"/>
      <c r="ANH2" s="1818"/>
      <c r="ANI2" s="1818"/>
      <c r="ANJ2" s="1818"/>
      <c r="ANK2" s="1818"/>
      <c r="ANL2" s="1818"/>
      <c r="ANM2" s="1818"/>
      <c r="ANN2" s="1818"/>
      <c r="ANO2" s="1818"/>
      <c r="ANP2" s="1818"/>
      <c r="ANQ2" s="1818"/>
      <c r="ANR2" s="1818"/>
      <c r="ANS2" s="1818"/>
      <c r="ANT2" s="1818"/>
      <c r="ANU2" s="1818"/>
      <c r="ANV2" s="1818"/>
      <c r="ANW2" s="1818"/>
      <c r="ANX2" s="1818"/>
      <c r="ANY2" s="1818"/>
      <c r="ANZ2" s="1818"/>
      <c r="AOA2" s="1818"/>
      <c r="AOB2" s="1818"/>
      <c r="AOC2" s="1818"/>
      <c r="AOD2" s="1818"/>
      <c r="AOE2" s="1818"/>
      <c r="AOF2" s="1818"/>
      <c r="AOG2" s="1818"/>
      <c r="AOH2" s="1818"/>
      <c r="AOI2" s="1818"/>
      <c r="AOJ2" s="1818"/>
      <c r="AOK2" s="1818"/>
      <c r="AOL2" s="1818"/>
      <c r="AOM2" s="1818"/>
      <c r="AON2" s="1818"/>
      <c r="AOO2" s="1818"/>
      <c r="AOP2" s="1818"/>
      <c r="AOQ2" s="1818"/>
      <c r="AOR2" s="1818"/>
      <c r="AOS2" s="1818"/>
      <c r="AOT2" s="1818"/>
      <c r="AOU2" s="1818"/>
      <c r="AOV2" s="1818"/>
      <c r="AOW2" s="1818"/>
      <c r="AOX2" s="1818"/>
      <c r="AOY2" s="1818"/>
      <c r="AOZ2" s="1818"/>
      <c r="APA2" s="1818"/>
      <c r="APB2" s="1818"/>
      <c r="APC2" s="1818"/>
      <c r="APD2" s="1818"/>
      <c r="APE2" s="1818"/>
      <c r="APF2" s="1818"/>
      <c r="APG2" s="1818"/>
      <c r="APH2" s="1818"/>
      <c r="API2" s="1818"/>
      <c r="APJ2" s="1818"/>
      <c r="APK2" s="1818"/>
      <c r="APL2" s="1818"/>
      <c r="APM2" s="1818"/>
      <c r="APN2" s="1818"/>
      <c r="APO2" s="1818"/>
      <c r="APP2" s="1818"/>
      <c r="APQ2" s="1818"/>
      <c r="APR2" s="1818"/>
      <c r="APS2" s="1818"/>
      <c r="APT2" s="1818"/>
      <c r="APU2" s="1818"/>
      <c r="APV2" s="1818"/>
      <c r="APW2" s="1818"/>
      <c r="APX2" s="1818"/>
      <c r="APY2" s="1818"/>
      <c r="APZ2" s="1818"/>
      <c r="AQA2" s="1818"/>
      <c r="AQB2" s="1818"/>
      <c r="AQC2" s="1818"/>
      <c r="AQD2" s="1818"/>
      <c r="AQE2" s="1818"/>
      <c r="AQF2" s="1818"/>
      <c r="AQG2" s="1818"/>
      <c r="AQH2" s="1818"/>
      <c r="AQI2" s="1818"/>
      <c r="AQJ2" s="1818"/>
      <c r="AQK2" s="1818"/>
      <c r="AQL2" s="1818"/>
      <c r="AQM2" s="1818"/>
      <c r="AQN2" s="1818"/>
      <c r="AQO2" s="1818"/>
      <c r="AQP2" s="1818"/>
      <c r="AQQ2" s="1818"/>
      <c r="AQR2" s="1818"/>
      <c r="AQS2" s="1818"/>
      <c r="AQT2" s="1818"/>
      <c r="AQU2" s="1818"/>
      <c r="AQV2" s="1818"/>
      <c r="AQW2" s="1818"/>
      <c r="AQX2" s="1818"/>
      <c r="AQY2" s="1818"/>
      <c r="AQZ2" s="1818"/>
      <c r="ARA2" s="1818"/>
      <c r="ARB2" s="1818"/>
      <c r="ARC2" s="1818"/>
      <c r="ARD2" s="1818"/>
      <c r="ARE2" s="1818"/>
      <c r="ARF2" s="1818"/>
      <c r="ARG2" s="1818"/>
      <c r="ARH2" s="1818"/>
      <c r="ARI2" s="1818"/>
      <c r="ARJ2" s="1818"/>
      <c r="ARK2" s="1818"/>
      <c r="ARL2" s="1818"/>
      <c r="ARM2" s="1818"/>
      <c r="ARN2" s="1818"/>
      <c r="ARO2" s="1818"/>
      <c r="ARP2" s="1818"/>
      <c r="ARQ2" s="1818"/>
      <c r="ARR2" s="1818"/>
      <c r="ARS2" s="1818"/>
      <c r="ART2" s="1818"/>
      <c r="ARU2" s="1818"/>
      <c r="ARV2" s="1818"/>
      <c r="ARW2" s="1818"/>
      <c r="ARX2" s="1818"/>
      <c r="ARY2" s="1818"/>
      <c r="ARZ2" s="1818"/>
      <c r="ASA2" s="1818"/>
      <c r="ASB2" s="1818"/>
      <c r="ASC2" s="1818"/>
      <c r="ASD2" s="1818"/>
      <c r="ASE2" s="1818"/>
      <c r="ASF2" s="1818"/>
      <c r="ASG2" s="1818"/>
      <c r="ASH2" s="1818"/>
      <c r="ASI2" s="1818"/>
      <c r="ASJ2" s="1818"/>
      <c r="ASK2" s="1818"/>
      <c r="ASL2" s="1818"/>
      <c r="ASM2" s="1818"/>
      <c r="ASN2" s="1818"/>
      <c r="ASO2" s="1818"/>
      <c r="ASP2" s="1818"/>
      <c r="ASQ2" s="1818"/>
      <c r="ASR2" s="1818"/>
      <c r="ASS2" s="1818"/>
      <c r="AST2" s="1818"/>
      <c r="ASU2" s="1818"/>
      <c r="ASV2" s="1818"/>
      <c r="ASW2" s="1818"/>
      <c r="ASX2" s="1818"/>
      <c r="ASY2" s="1818"/>
      <c r="ASZ2" s="1818"/>
      <c r="ATA2" s="1818"/>
      <c r="ATB2" s="1818"/>
      <c r="ATC2" s="1818"/>
      <c r="ATD2" s="1818"/>
      <c r="ATE2" s="1818"/>
      <c r="ATF2" s="1818"/>
      <c r="ATG2" s="1818"/>
      <c r="ATH2" s="1818"/>
      <c r="ATI2" s="1818"/>
      <c r="ATJ2" s="1818"/>
      <c r="ATK2" s="1818"/>
      <c r="ATL2" s="1818"/>
      <c r="ATM2" s="1818"/>
      <c r="ATN2" s="1818"/>
      <c r="ATO2" s="1818"/>
      <c r="ATP2" s="1818"/>
      <c r="ATQ2" s="1818"/>
      <c r="ATR2" s="1818"/>
      <c r="ATS2" s="1818"/>
      <c r="ATT2" s="1818"/>
      <c r="ATU2" s="1818"/>
      <c r="ATV2" s="1818"/>
      <c r="ATW2" s="1818"/>
      <c r="ATX2" s="1818"/>
      <c r="ATY2" s="1818"/>
      <c r="ATZ2" s="1818"/>
      <c r="AUA2" s="1818"/>
      <c r="AUB2" s="1818"/>
      <c r="AUC2" s="1818"/>
      <c r="AUD2" s="1818"/>
      <c r="AUE2" s="1818"/>
      <c r="AUF2" s="1818"/>
      <c r="AUG2" s="1818"/>
      <c r="AUH2" s="1818"/>
      <c r="AUI2" s="1818"/>
      <c r="AUJ2" s="1818"/>
      <c r="AUK2" s="1818"/>
      <c r="AUL2" s="1818"/>
      <c r="AUM2" s="1818"/>
      <c r="AUN2" s="1818"/>
      <c r="AUO2" s="1818"/>
      <c r="AUP2" s="1818"/>
      <c r="AUQ2" s="1818"/>
      <c r="AUR2" s="1818"/>
      <c r="AUS2" s="1818"/>
      <c r="AUT2" s="1818"/>
      <c r="AUU2" s="1818"/>
      <c r="AUV2" s="1818"/>
      <c r="AUW2" s="1818"/>
      <c r="AUX2" s="1818"/>
      <c r="AUY2" s="1818"/>
      <c r="AUZ2" s="1818"/>
      <c r="AVA2" s="1818"/>
      <c r="AVB2" s="1818"/>
      <c r="AVC2" s="1818"/>
      <c r="AVD2" s="1818"/>
      <c r="AVE2" s="1818"/>
      <c r="AVF2" s="1818"/>
      <c r="AVG2" s="1818"/>
      <c r="AVH2" s="1818"/>
      <c r="AVI2" s="1818"/>
      <c r="AVJ2" s="1818"/>
      <c r="AVK2" s="1818"/>
      <c r="AVL2" s="1818"/>
      <c r="AVM2" s="1818"/>
      <c r="AVN2" s="1818"/>
      <c r="AVO2" s="1818"/>
      <c r="AVP2" s="1818"/>
      <c r="AVQ2" s="1818"/>
      <c r="AVR2" s="1818"/>
      <c r="AVS2" s="1818"/>
      <c r="AVT2" s="1818"/>
      <c r="AVU2" s="1818"/>
      <c r="AVV2" s="1818"/>
      <c r="AVW2" s="1818"/>
      <c r="AVX2" s="1818"/>
      <c r="AVY2" s="1818"/>
      <c r="AVZ2" s="1818"/>
      <c r="AWA2" s="1818"/>
      <c r="AWB2" s="1818"/>
      <c r="AWC2" s="1818"/>
      <c r="AWD2" s="1818"/>
      <c r="AWE2" s="1818"/>
      <c r="AWF2" s="1818"/>
      <c r="AWG2" s="1818"/>
      <c r="AWH2" s="1818"/>
      <c r="AWI2" s="1818"/>
      <c r="AWJ2" s="1818"/>
      <c r="AWK2" s="1818"/>
      <c r="AWL2" s="1818"/>
      <c r="AWM2" s="1818"/>
      <c r="AWN2" s="1818"/>
      <c r="AWO2" s="1818"/>
      <c r="AWP2" s="1818"/>
      <c r="AWQ2" s="1818"/>
      <c r="AWR2" s="1818"/>
      <c r="AWS2" s="1818"/>
      <c r="AWT2" s="1818"/>
      <c r="AWU2" s="1818"/>
      <c r="AWV2" s="1818"/>
      <c r="AWW2" s="1818"/>
      <c r="AWX2" s="1818"/>
      <c r="AWY2" s="1818"/>
      <c r="AWZ2" s="1818"/>
      <c r="AXA2" s="1818"/>
      <c r="AXB2" s="1818"/>
      <c r="AXC2" s="1818"/>
      <c r="AXD2" s="1818"/>
      <c r="AXE2" s="1818"/>
      <c r="AXF2" s="1818"/>
      <c r="AXG2" s="1818"/>
      <c r="AXH2" s="1818"/>
      <c r="AXI2" s="1818"/>
      <c r="AXJ2" s="1818"/>
      <c r="AXK2" s="1818"/>
      <c r="AXL2" s="1818"/>
      <c r="AXM2" s="1818"/>
      <c r="AXN2" s="1818"/>
      <c r="AXO2" s="1818"/>
      <c r="AXP2" s="1818"/>
      <c r="AXQ2" s="1818"/>
      <c r="AXR2" s="1818"/>
      <c r="AXS2" s="1818"/>
      <c r="AXT2" s="1818"/>
      <c r="AXU2" s="1818"/>
      <c r="AXV2" s="1818"/>
      <c r="AXW2" s="1818"/>
      <c r="AXX2" s="1818"/>
      <c r="AXY2" s="1818"/>
      <c r="AXZ2" s="1818"/>
      <c r="AYA2" s="1818"/>
      <c r="AYB2" s="1818"/>
      <c r="AYC2" s="1818"/>
      <c r="AYD2" s="1818"/>
      <c r="AYE2" s="1818"/>
      <c r="AYF2" s="1818"/>
      <c r="AYG2" s="1818"/>
      <c r="AYH2" s="1818"/>
      <c r="AYI2" s="1818"/>
      <c r="AYJ2" s="1818"/>
      <c r="AYK2" s="1818"/>
      <c r="AYL2" s="1818"/>
      <c r="AYM2" s="1818"/>
      <c r="AYN2" s="1818"/>
      <c r="AYO2" s="1818"/>
      <c r="AYP2" s="1818"/>
      <c r="AYQ2" s="1818"/>
      <c r="AYR2" s="1818"/>
      <c r="AYS2" s="1818"/>
      <c r="AYT2" s="1818"/>
      <c r="AYU2" s="1818"/>
      <c r="AYV2" s="1818"/>
      <c r="AYW2" s="1818"/>
      <c r="AYX2" s="1818"/>
      <c r="AYY2" s="1818"/>
      <c r="AYZ2" s="1818"/>
      <c r="AZA2" s="1818"/>
      <c r="AZB2" s="1818"/>
      <c r="AZC2" s="1818"/>
      <c r="AZD2" s="1818"/>
      <c r="AZE2" s="1818"/>
      <c r="AZF2" s="1818"/>
      <c r="AZG2" s="1818"/>
      <c r="AZH2" s="1818"/>
      <c r="AZI2" s="1818"/>
      <c r="AZJ2" s="1818"/>
      <c r="AZK2" s="1818"/>
      <c r="AZL2" s="1818"/>
      <c r="AZM2" s="1818"/>
      <c r="AZN2" s="1818"/>
      <c r="AZO2" s="1818"/>
      <c r="AZP2" s="1818"/>
      <c r="AZQ2" s="1818"/>
      <c r="AZR2" s="1818"/>
      <c r="AZS2" s="1818"/>
      <c r="AZT2" s="1818"/>
      <c r="AZU2" s="1818"/>
      <c r="AZV2" s="1818"/>
      <c r="AZW2" s="1818"/>
      <c r="AZX2" s="1818"/>
      <c r="AZY2" s="1818"/>
      <c r="AZZ2" s="1818"/>
      <c r="BAA2" s="1818"/>
      <c r="BAB2" s="1818"/>
      <c r="BAC2" s="1818"/>
      <c r="BAD2" s="1818"/>
      <c r="BAE2" s="1818"/>
      <c r="BAF2" s="1818"/>
      <c r="BAG2" s="1818"/>
      <c r="BAH2" s="1818"/>
      <c r="BAI2" s="1818"/>
      <c r="BAJ2" s="1818"/>
      <c r="BAK2" s="1818"/>
      <c r="BAL2" s="1818"/>
      <c r="BAM2" s="1818"/>
      <c r="BAN2" s="1818"/>
      <c r="BAO2" s="1818"/>
      <c r="BAP2" s="1818"/>
      <c r="BAQ2" s="1818"/>
      <c r="BAR2" s="1818"/>
      <c r="BAS2" s="1818"/>
      <c r="BAT2" s="1818"/>
      <c r="BAU2" s="1818"/>
      <c r="BAV2" s="1818"/>
      <c r="BAW2" s="1818"/>
      <c r="BAX2" s="1818"/>
      <c r="BAY2" s="1818"/>
      <c r="BAZ2" s="1818"/>
      <c r="BBA2" s="1818"/>
      <c r="BBB2" s="1818"/>
      <c r="BBC2" s="1818"/>
      <c r="BBD2" s="1818"/>
      <c r="BBE2" s="1818"/>
      <c r="BBF2" s="1818"/>
      <c r="BBG2" s="1818"/>
      <c r="BBH2" s="1818"/>
      <c r="BBI2" s="1818"/>
      <c r="BBJ2" s="1818"/>
      <c r="BBK2" s="1818"/>
      <c r="BBL2" s="1818"/>
      <c r="BBM2" s="1818"/>
      <c r="BBN2" s="1818"/>
      <c r="BBO2" s="1818"/>
      <c r="BBP2" s="1818"/>
      <c r="BBQ2" s="1818"/>
      <c r="BBR2" s="1818"/>
      <c r="BBS2" s="1818"/>
      <c r="BBT2" s="1818"/>
      <c r="BBU2" s="1818"/>
      <c r="BBV2" s="1818"/>
      <c r="BBW2" s="1818"/>
      <c r="BBX2" s="1818"/>
      <c r="BBY2" s="1818"/>
      <c r="BBZ2" s="1818"/>
      <c r="BCA2" s="1818"/>
      <c r="BCB2" s="1818"/>
      <c r="BCC2" s="1818"/>
      <c r="BCD2" s="1818"/>
      <c r="BCE2" s="1818"/>
      <c r="BCF2" s="1818"/>
      <c r="BCG2" s="1818"/>
      <c r="BCH2" s="1818"/>
      <c r="BCI2" s="1818"/>
      <c r="BCJ2" s="1818"/>
      <c r="BCK2" s="1818"/>
      <c r="BCL2" s="1818"/>
      <c r="BCM2" s="1818"/>
      <c r="BCN2" s="1818"/>
      <c r="BCO2" s="1818"/>
      <c r="BCP2" s="1818"/>
      <c r="BCQ2" s="1818"/>
      <c r="BCR2" s="1818"/>
      <c r="BCS2" s="1818"/>
      <c r="BCT2" s="1818"/>
      <c r="BCU2" s="1818"/>
      <c r="BCV2" s="1818"/>
      <c r="BCW2" s="1818"/>
      <c r="BCX2" s="1818"/>
      <c r="BCY2" s="1818"/>
      <c r="BCZ2" s="1818"/>
      <c r="BDA2" s="1818"/>
      <c r="BDB2" s="1818"/>
      <c r="BDC2" s="1818"/>
      <c r="BDD2" s="1818"/>
      <c r="BDE2" s="1818"/>
      <c r="BDF2" s="1818"/>
      <c r="BDG2" s="1818"/>
      <c r="BDH2" s="1818"/>
      <c r="BDI2" s="1818"/>
      <c r="BDJ2" s="1818"/>
      <c r="BDK2" s="1818"/>
      <c r="BDL2" s="1818"/>
      <c r="BDM2" s="1818"/>
      <c r="BDN2" s="1818"/>
      <c r="BDO2" s="1818"/>
      <c r="BDP2" s="1818"/>
      <c r="BDQ2" s="1818"/>
      <c r="BDR2" s="1818"/>
      <c r="BDS2" s="1818"/>
      <c r="BDT2" s="1818"/>
      <c r="BDU2" s="1818"/>
      <c r="BDV2" s="1818"/>
      <c r="BDW2" s="1818"/>
      <c r="BDX2" s="1818"/>
      <c r="BDY2" s="1818"/>
      <c r="BDZ2" s="1818"/>
      <c r="BEA2" s="1818"/>
      <c r="BEB2" s="1818"/>
      <c r="BEC2" s="1818"/>
      <c r="BED2" s="1818"/>
      <c r="BEE2" s="1818"/>
      <c r="BEF2" s="1818"/>
      <c r="BEG2" s="1818"/>
      <c r="BEH2" s="1818"/>
      <c r="BEI2" s="1818"/>
      <c r="BEJ2" s="1818"/>
      <c r="BEK2" s="1818"/>
      <c r="BEL2" s="1818"/>
      <c r="BEM2" s="1818"/>
      <c r="BEN2" s="1818"/>
      <c r="BEO2" s="1818"/>
      <c r="BEP2" s="1818"/>
      <c r="BEQ2" s="1818"/>
      <c r="BER2" s="1818"/>
      <c r="BES2" s="1818"/>
      <c r="BET2" s="1818"/>
      <c r="BEU2" s="1818"/>
      <c r="BEV2" s="1818"/>
      <c r="BEW2" s="1818"/>
      <c r="BEX2" s="1818"/>
      <c r="BEY2" s="1818"/>
      <c r="BEZ2" s="1818"/>
      <c r="BFA2" s="1818"/>
      <c r="BFB2" s="1818"/>
      <c r="BFC2" s="1818"/>
      <c r="BFD2" s="1818"/>
      <c r="BFE2" s="1818"/>
      <c r="BFF2" s="1818"/>
      <c r="BFG2" s="1818"/>
      <c r="BFH2" s="1818"/>
      <c r="BFI2" s="1818"/>
      <c r="BFJ2" s="1818"/>
      <c r="BFK2" s="1818"/>
      <c r="BFL2" s="1818"/>
      <c r="BFM2" s="1818"/>
      <c r="BFN2" s="1818"/>
      <c r="BFO2" s="1818"/>
      <c r="BFP2" s="1818"/>
      <c r="BFQ2" s="1818"/>
      <c r="BFR2" s="1818"/>
      <c r="BFS2" s="1818"/>
      <c r="BFT2" s="1818"/>
      <c r="BFU2" s="1818"/>
      <c r="BFV2" s="1818"/>
      <c r="BFW2" s="1818"/>
      <c r="BFX2" s="1818"/>
      <c r="BFY2" s="1818"/>
      <c r="BFZ2" s="1818"/>
      <c r="BGA2" s="1818"/>
      <c r="BGB2" s="1818"/>
      <c r="BGC2" s="1818"/>
      <c r="BGD2" s="1818"/>
      <c r="BGE2" s="1818"/>
      <c r="BGF2" s="1818"/>
      <c r="BGG2" s="1818"/>
      <c r="BGH2" s="1818"/>
      <c r="BGI2" s="1818"/>
      <c r="BGJ2" s="1818"/>
      <c r="BGK2" s="1818"/>
      <c r="BGL2" s="1818"/>
      <c r="BGM2" s="1818"/>
      <c r="BGN2" s="1818"/>
      <c r="BGO2" s="1818"/>
      <c r="BGP2" s="1818"/>
      <c r="BGQ2" s="1818"/>
      <c r="BGR2" s="1818"/>
      <c r="BGS2" s="1818"/>
      <c r="BGT2" s="1818"/>
      <c r="BGU2" s="1818"/>
      <c r="BGV2" s="1818"/>
      <c r="BGW2" s="1818"/>
      <c r="BGX2" s="1818"/>
      <c r="BGY2" s="1818"/>
      <c r="BGZ2" s="1818"/>
      <c r="BHA2" s="1818"/>
      <c r="BHB2" s="1818"/>
      <c r="BHC2" s="1818"/>
      <c r="BHD2" s="1818"/>
      <c r="BHE2" s="1818"/>
      <c r="BHF2" s="1818"/>
      <c r="BHG2" s="1818"/>
      <c r="BHH2" s="1818"/>
      <c r="BHI2" s="1818"/>
      <c r="BHJ2" s="1818"/>
      <c r="BHK2" s="1818"/>
      <c r="BHL2" s="1818"/>
      <c r="BHM2" s="1818"/>
      <c r="BHN2" s="1818"/>
      <c r="BHO2" s="1818"/>
      <c r="BHP2" s="1818"/>
      <c r="BHQ2" s="1818"/>
      <c r="BHR2" s="1818"/>
      <c r="BHS2" s="1818"/>
      <c r="BHT2" s="1818"/>
      <c r="BHU2" s="1818"/>
      <c r="BHV2" s="1818"/>
      <c r="BHW2" s="1818"/>
      <c r="BHX2" s="1818"/>
      <c r="BHY2" s="1818"/>
      <c r="BHZ2" s="1818"/>
      <c r="BIA2" s="1818"/>
      <c r="BIB2" s="1818"/>
      <c r="BIC2" s="1818"/>
      <c r="BID2" s="1818"/>
      <c r="BIE2" s="1818"/>
      <c r="BIF2" s="1818"/>
      <c r="BIG2" s="1818"/>
      <c r="BIH2" s="1818"/>
      <c r="BII2" s="1818"/>
      <c r="BIJ2" s="1818"/>
      <c r="BIK2" s="1818"/>
      <c r="BIL2" s="1818"/>
      <c r="BIM2" s="1818"/>
      <c r="BIN2" s="1818"/>
      <c r="BIO2" s="1818"/>
      <c r="BIP2" s="1818"/>
      <c r="BIQ2" s="1818"/>
      <c r="BIR2" s="1818"/>
      <c r="BIS2" s="1818"/>
      <c r="BIT2" s="1818"/>
      <c r="BIU2" s="1818"/>
      <c r="BIV2" s="1818"/>
      <c r="BIW2" s="1818"/>
      <c r="BIX2" s="1818"/>
      <c r="BIY2" s="1818"/>
      <c r="BIZ2" s="1818"/>
      <c r="BJA2" s="1818"/>
      <c r="BJB2" s="1818"/>
      <c r="BJC2" s="1818"/>
      <c r="BJD2" s="1818"/>
      <c r="BJE2" s="1818"/>
      <c r="BJF2" s="1818"/>
      <c r="BJG2" s="1818"/>
      <c r="BJH2" s="1818"/>
      <c r="BJI2" s="1818"/>
      <c r="BJJ2" s="1818"/>
      <c r="BJK2" s="1818"/>
      <c r="BJL2" s="1818"/>
      <c r="BJM2" s="1818"/>
      <c r="BJN2" s="1818"/>
      <c r="BJO2" s="1818"/>
      <c r="BJP2" s="1818"/>
      <c r="BJQ2" s="1818"/>
      <c r="BJR2" s="1818"/>
      <c r="BJS2" s="1818"/>
      <c r="BJT2" s="1818"/>
      <c r="BJU2" s="1818"/>
      <c r="BJV2" s="1818"/>
      <c r="BJW2" s="1818"/>
      <c r="BJX2" s="1818"/>
      <c r="BJY2" s="1818"/>
      <c r="BJZ2" s="1818"/>
      <c r="BKA2" s="1818"/>
      <c r="BKB2" s="1818"/>
      <c r="BKC2" s="1818"/>
      <c r="BKD2" s="1818"/>
      <c r="BKE2" s="1818"/>
      <c r="BKF2" s="1818"/>
      <c r="BKG2" s="1818"/>
      <c r="BKH2" s="1818"/>
      <c r="BKI2" s="1818"/>
      <c r="BKJ2" s="1818"/>
      <c r="BKK2" s="1818"/>
      <c r="BKL2" s="1818"/>
      <c r="BKM2" s="1818"/>
      <c r="BKN2" s="1818"/>
      <c r="BKO2" s="1818"/>
      <c r="BKP2" s="1818"/>
      <c r="BKQ2" s="1818"/>
      <c r="BKR2" s="1818"/>
      <c r="BKS2" s="1818"/>
      <c r="BKT2" s="1818"/>
      <c r="BKU2" s="1818"/>
      <c r="BKV2" s="1818"/>
      <c r="BKW2" s="1818"/>
      <c r="BKX2" s="1818"/>
      <c r="BKY2" s="1818"/>
      <c r="BKZ2" s="1818"/>
      <c r="BLA2" s="1818"/>
      <c r="BLB2" s="1818"/>
      <c r="BLC2" s="1818"/>
      <c r="BLD2" s="1818"/>
      <c r="BLE2" s="1818"/>
      <c r="BLF2" s="1818"/>
      <c r="BLG2" s="1818"/>
      <c r="BLH2" s="1818"/>
      <c r="BLI2" s="1818"/>
      <c r="BLJ2" s="1818"/>
      <c r="BLK2" s="1818"/>
      <c r="BLL2" s="1818"/>
      <c r="BLM2" s="1818"/>
      <c r="BLN2" s="1818"/>
      <c r="BLO2" s="1818"/>
      <c r="BLP2" s="1818"/>
      <c r="BLQ2" s="1818"/>
      <c r="BLR2" s="1818"/>
      <c r="BLS2" s="1818"/>
      <c r="BLT2" s="1818"/>
      <c r="BLU2" s="1818"/>
      <c r="BLV2" s="1818"/>
      <c r="BLW2" s="1818"/>
      <c r="BLX2" s="1818"/>
      <c r="BLY2" s="1818"/>
      <c r="BLZ2" s="1818"/>
      <c r="BMA2" s="1818"/>
      <c r="BMB2" s="1818"/>
      <c r="BMC2" s="1818"/>
      <c r="BMD2" s="1818"/>
      <c r="BME2" s="1818"/>
      <c r="BMF2" s="1818"/>
      <c r="BMG2" s="1818"/>
      <c r="BMH2" s="1818"/>
      <c r="BMI2" s="1818"/>
      <c r="BMJ2" s="1818"/>
      <c r="BMK2" s="1818"/>
      <c r="BML2" s="1818"/>
      <c r="BMM2" s="1818"/>
      <c r="BMN2" s="1818"/>
      <c r="BMO2" s="1818"/>
      <c r="BMP2" s="1818"/>
      <c r="BMQ2" s="1818"/>
      <c r="BMR2" s="1818"/>
      <c r="BMS2" s="1818"/>
      <c r="BMT2" s="1818"/>
      <c r="BMU2" s="1818"/>
      <c r="BMV2" s="1818"/>
      <c r="BMW2" s="1818"/>
      <c r="BMX2" s="1818"/>
      <c r="BMY2" s="1818"/>
      <c r="BMZ2" s="1818"/>
      <c r="BNA2" s="1818"/>
      <c r="BNB2" s="1818"/>
      <c r="BNC2" s="1818"/>
      <c r="BND2" s="1818"/>
      <c r="BNE2" s="1818"/>
      <c r="BNF2" s="1818"/>
      <c r="BNG2" s="1818"/>
      <c r="BNH2" s="1818"/>
      <c r="BNI2" s="1818"/>
      <c r="BNJ2" s="1818"/>
      <c r="BNK2" s="1818"/>
      <c r="BNL2" s="1818"/>
      <c r="BNM2" s="1818"/>
      <c r="BNN2" s="1818"/>
      <c r="BNO2" s="1818"/>
      <c r="BNP2" s="1818"/>
      <c r="BNQ2" s="1818"/>
      <c r="BNR2" s="1818"/>
      <c r="BNS2" s="1818"/>
      <c r="BNT2" s="1818"/>
      <c r="BNU2" s="1818"/>
      <c r="BNV2" s="1818"/>
      <c r="BNW2" s="1818"/>
      <c r="BNX2" s="1818"/>
      <c r="BNY2" s="1818"/>
      <c r="BNZ2" s="1818"/>
      <c r="BOA2" s="1818"/>
      <c r="BOB2" s="1818"/>
      <c r="BOC2" s="1818"/>
      <c r="BOD2" s="1818"/>
      <c r="BOE2" s="1818"/>
      <c r="BOF2" s="1818"/>
      <c r="BOG2" s="1818"/>
      <c r="BOH2" s="1818"/>
      <c r="BOI2" s="1818"/>
      <c r="BOJ2" s="1818"/>
      <c r="BOK2" s="1818"/>
      <c r="BOL2" s="1818"/>
      <c r="BOM2" s="1818"/>
      <c r="BON2" s="1818"/>
      <c r="BOO2" s="1818"/>
      <c r="BOP2" s="1818"/>
      <c r="BOQ2" s="1818"/>
      <c r="BOR2" s="1818"/>
      <c r="BOS2" s="1818"/>
      <c r="BOT2" s="1818"/>
      <c r="BOU2" s="1818"/>
      <c r="BOV2" s="1818"/>
      <c r="BOW2" s="1818"/>
      <c r="BOX2" s="1818"/>
      <c r="BOY2" s="1818"/>
      <c r="BOZ2" s="1818"/>
      <c r="BPA2" s="1818"/>
      <c r="BPB2" s="1818"/>
      <c r="BPC2" s="1818"/>
      <c r="BPD2" s="1818"/>
      <c r="BPE2" s="1818"/>
      <c r="BPF2" s="1818"/>
      <c r="BPG2" s="1818"/>
      <c r="BPH2" s="1818"/>
      <c r="BPI2" s="1818"/>
      <c r="BPJ2" s="1818"/>
      <c r="BPK2" s="1818"/>
      <c r="BPL2" s="1818"/>
      <c r="BPM2" s="1818"/>
      <c r="BPN2" s="1818"/>
      <c r="BPO2" s="1818"/>
      <c r="BPP2" s="1818"/>
      <c r="BPQ2" s="1818"/>
      <c r="BPR2" s="1818"/>
      <c r="BPS2" s="1818"/>
      <c r="BPT2" s="1818"/>
      <c r="BPU2" s="1818"/>
      <c r="BPV2" s="1818"/>
      <c r="BPW2" s="1818"/>
      <c r="BPX2" s="1818"/>
      <c r="BPY2" s="1818"/>
      <c r="BPZ2" s="1818"/>
      <c r="BQA2" s="1818"/>
      <c r="BQB2" s="1818"/>
      <c r="BQC2" s="1818"/>
      <c r="BQD2" s="1818"/>
      <c r="BQE2" s="1818"/>
      <c r="BQF2" s="1818"/>
      <c r="BQG2" s="1818"/>
      <c r="BQH2" s="1818"/>
      <c r="BQI2" s="1818"/>
      <c r="BQJ2" s="1818"/>
      <c r="BQK2" s="1818"/>
      <c r="BQL2" s="1818"/>
      <c r="BQM2" s="1818"/>
      <c r="BQN2" s="1818"/>
      <c r="BQO2" s="1818"/>
      <c r="BQP2" s="1818"/>
      <c r="BQQ2" s="1818"/>
      <c r="BQR2" s="1818"/>
      <c r="BQS2" s="1818"/>
      <c r="BQT2" s="1818"/>
      <c r="BQU2" s="1818"/>
      <c r="BQV2" s="1818"/>
      <c r="BQW2" s="1818"/>
      <c r="BQX2" s="1818"/>
      <c r="BQY2" s="1818"/>
      <c r="BQZ2" s="1818"/>
      <c r="BRA2" s="1818"/>
      <c r="BRB2" s="1818"/>
      <c r="BRC2" s="1818"/>
      <c r="BRD2" s="1818"/>
      <c r="BRE2" s="1818"/>
      <c r="BRF2" s="1818"/>
      <c r="BRG2" s="1818"/>
      <c r="BRH2" s="1818"/>
      <c r="BRI2" s="1818"/>
      <c r="BRJ2" s="1818"/>
      <c r="BRK2" s="1818"/>
      <c r="BRL2" s="1818"/>
      <c r="BRM2" s="1818"/>
      <c r="BRN2" s="1818"/>
      <c r="BRO2" s="1818"/>
      <c r="BRP2" s="1818"/>
      <c r="BRQ2" s="1818"/>
      <c r="BRR2" s="1818"/>
      <c r="BRS2" s="1818"/>
      <c r="BRT2" s="1818"/>
      <c r="BRU2" s="1818"/>
      <c r="BRV2" s="1818"/>
      <c r="BRW2" s="1818"/>
      <c r="BRX2" s="1818"/>
      <c r="BRY2" s="1818"/>
      <c r="BRZ2" s="1818"/>
      <c r="BSA2" s="1818"/>
      <c r="BSB2" s="1818"/>
      <c r="BSC2" s="1818"/>
      <c r="BSD2" s="1818"/>
      <c r="BSE2" s="1818"/>
      <c r="BSF2" s="1818"/>
      <c r="BSG2" s="1818"/>
      <c r="BSH2" s="1818"/>
      <c r="BSI2" s="1818"/>
      <c r="BSJ2" s="1818"/>
      <c r="BSK2" s="1818"/>
      <c r="BSL2" s="1818"/>
      <c r="BSM2" s="1818"/>
      <c r="BSN2" s="1818"/>
      <c r="BSO2" s="1818"/>
      <c r="BSP2" s="1818"/>
      <c r="BSQ2" s="1818"/>
      <c r="BSR2" s="1818"/>
      <c r="BSS2" s="1818"/>
      <c r="BST2" s="1818"/>
      <c r="BSU2" s="1818"/>
      <c r="BSV2" s="1818"/>
      <c r="BSW2" s="1818"/>
      <c r="BSX2" s="1818"/>
      <c r="BSY2" s="1818"/>
      <c r="BSZ2" s="1818"/>
      <c r="BTA2" s="1818"/>
      <c r="BTB2" s="1818"/>
      <c r="BTC2" s="1818"/>
      <c r="BTD2" s="1818"/>
      <c r="BTE2" s="1818"/>
      <c r="BTF2" s="1818"/>
      <c r="BTG2" s="1818"/>
      <c r="BTH2" s="1818"/>
      <c r="BTI2" s="1818"/>
      <c r="BTJ2" s="1818"/>
      <c r="BTK2" s="1818"/>
      <c r="BTL2" s="1818"/>
      <c r="BTM2" s="1818"/>
      <c r="BTN2" s="1818"/>
      <c r="BTO2" s="1818"/>
      <c r="BTP2" s="1818"/>
      <c r="BTQ2" s="1818"/>
      <c r="BTR2" s="1818"/>
      <c r="BTS2" s="1818"/>
      <c r="BTT2" s="1818"/>
      <c r="BTU2" s="1818"/>
      <c r="BTV2" s="1818"/>
      <c r="BTW2" s="1818"/>
      <c r="BTX2" s="1818"/>
      <c r="BTY2" s="1818"/>
      <c r="BTZ2" s="1818"/>
      <c r="BUA2" s="1818"/>
      <c r="BUB2" s="1818"/>
      <c r="BUC2" s="1818"/>
      <c r="BUD2" s="1818"/>
      <c r="BUE2" s="1818"/>
      <c r="BUF2" s="1818"/>
      <c r="BUG2" s="1818"/>
      <c r="BUH2" s="1818"/>
      <c r="BUI2" s="1818"/>
      <c r="BUJ2" s="1818"/>
      <c r="BUK2" s="1818"/>
      <c r="BUL2" s="1818"/>
      <c r="BUM2" s="1818"/>
      <c r="BUN2" s="1818"/>
      <c r="BUO2" s="1818"/>
      <c r="BUP2" s="1818"/>
      <c r="BUQ2" s="1818"/>
      <c r="BUR2" s="1818"/>
      <c r="BUS2" s="1818"/>
      <c r="BUT2" s="1818"/>
      <c r="BUU2" s="1818"/>
      <c r="BUV2" s="1818"/>
      <c r="BUW2" s="1818"/>
      <c r="BUX2" s="1818"/>
      <c r="BUY2" s="1818"/>
      <c r="BUZ2" s="1818"/>
      <c r="BVA2" s="1818"/>
      <c r="BVB2" s="1818"/>
      <c r="BVC2" s="1818"/>
      <c r="BVD2" s="1818"/>
      <c r="BVE2" s="1818"/>
      <c r="BVF2" s="1818"/>
      <c r="BVG2" s="1818"/>
      <c r="BVH2" s="1818"/>
      <c r="BVI2" s="1818"/>
      <c r="BVJ2" s="1818"/>
      <c r="BVK2" s="1818"/>
      <c r="BVL2" s="1818"/>
      <c r="BVM2" s="1818"/>
      <c r="BVN2" s="1818"/>
      <c r="BVO2" s="1818"/>
      <c r="BVP2" s="1818"/>
      <c r="BVQ2" s="1818"/>
      <c r="BVR2" s="1818"/>
      <c r="BVS2" s="1818"/>
      <c r="BVT2" s="1818"/>
      <c r="BVU2" s="1818"/>
      <c r="BVV2" s="1818"/>
      <c r="BVW2" s="1818"/>
      <c r="BVX2" s="1818"/>
      <c r="BVY2" s="1818"/>
      <c r="BVZ2" s="1818"/>
      <c r="BWA2" s="1818"/>
      <c r="BWB2" s="1818"/>
      <c r="BWC2" s="1818"/>
      <c r="BWD2" s="1818"/>
      <c r="BWE2" s="1818"/>
      <c r="BWF2" s="1818"/>
      <c r="BWG2" s="1818"/>
      <c r="BWH2" s="1818"/>
      <c r="BWI2" s="1818"/>
      <c r="BWJ2" s="1818"/>
      <c r="BWK2" s="1818"/>
      <c r="BWL2" s="1818"/>
      <c r="BWM2" s="1818"/>
      <c r="BWN2" s="1818"/>
      <c r="BWO2" s="1818"/>
      <c r="BWP2" s="1818"/>
      <c r="BWQ2" s="1818"/>
      <c r="BWR2" s="1818"/>
      <c r="BWS2" s="1818"/>
      <c r="BWT2" s="1818"/>
      <c r="BWU2" s="1818"/>
      <c r="BWV2" s="1818"/>
      <c r="BWW2" s="1818"/>
      <c r="BWX2" s="1818"/>
      <c r="BWY2" s="1818"/>
      <c r="BWZ2" s="1818"/>
      <c r="BXA2" s="1818"/>
      <c r="BXB2" s="1818"/>
      <c r="BXC2" s="1818"/>
      <c r="BXD2" s="1818"/>
      <c r="BXE2" s="1818"/>
      <c r="BXF2" s="1818"/>
      <c r="BXG2" s="1818"/>
      <c r="BXH2" s="1818"/>
      <c r="BXI2" s="1818"/>
      <c r="BXJ2" s="1818"/>
      <c r="BXK2" s="1818"/>
      <c r="BXL2" s="1818"/>
      <c r="BXM2" s="1818"/>
      <c r="BXN2" s="1818"/>
      <c r="BXO2" s="1818"/>
      <c r="BXP2" s="1818"/>
      <c r="BXQ2" s="1818"/>
      <c r="BXR2" s="1818"/>
      <c r="BXS2" s="1818"/>
      <c r="BXT2" s="1818"/>
      <c r="BXU2" s="1818"/>
      <c r="BXV2" s="1818"/>
      <c r="BXW2" s="1818"/>
      <c r="BXX2" s="1818"/>
      <c r="BXY2" s="1818"/>
      <c r="BXZ2" s="1818"/>
      <c r="BYA2" s="1818"/>
      <c r="BYB2" s="1818"/>
      <c r="BYC2" s="1818"/>
      <c r="BYD2" s="1818"/>
      <c r="BYE2" s="1818"/>
      <c r="BYF2" s="1818"/>
      <c r="BYG2" s="1818"/>
      <c r="BYH2" s="1818"/>
      <c r="BYI2" s="1818"/>
      <c r="BYJ2" s="1818"/>
      <c r="BYK2" s="1818"/>
      <c r="BYL2" s="1818"/>
      <c r="BYM2" s="1818"/>
      <c r="BYN2" s="1818"/>
      <c r="BYO2" s="1818"/>
      <c r="BYP2" s="1818"/>
      <c r="BYQ2" s="1818"/>
      <c r="BYR2" s="1818"/>
      <c r="BYS2" s="1818"/>
      <c r="BYT2" s="1818"/>
      <c r="BYU2" s="1818"/>
      <c r="BYV2" s="1818"/>
      <c r="BYW2" s="1818"/>
      <c r="BYX2" s="1818"/>
      <c r="BYY2" s="1818"/>
      <c r="BYZ2" s="1818"/>
      <c r="BZA2" s="1818"/>
      <c r="BZB2" s="1818"/>
      <c r="BZC2" s="1818"/>
      <c r="BZD2" s="1818"/>
      <c r="BZE2" s="1818"/>
      <c r="BZF2" s="1818"/>
      <c r="BZG2" s="1818"/>
      <c r="BZH2" s="1818"/>
      <c r="BZI2" s="1818"/>
      <c r="BZJ2" s="1818"/>
      <c r="BZK2" s="1818"/>
      <c r="BZL2" s="1818"/>
      <c r="BZM2" s="1818"/>
      <c r="BZN2" s="1818"/>
      <c r="BZO2" s="1818"/>
      <c r="BZP2" s="1818"/>
      <c r="BZQ2" s="1818"/>
      <c r="BZR2" s="1818"/>
      <c r="BZS2" s="1818"/>
      <c r="BZT2" s="1818"/>
      <c r="BZU2" s="1818"/>
      <c r="BZV2" s="1818"/>
      <c r="BZW2" s="1818"/>
      <c r="BZX2" s="1818"/>
      <c r="BZY2" s="1818"/>
      <c r="BZZ2" s="1818"/>
      <c r="CAA2" s="1818"/>
      <c r="CAB2" s="1818"/>
      <c r="CAC2" s="1818"/>
      <c r="CAD2" s="1818"/>
      <c r="CAE2" s="1818"/>
      <c r="CAF2" s="1818"/>
      <c r="CAG2" s="1818"/>
      <c r="CAH2" s="1818"/>
      <c r="CAI2" s="1818"/>
      <c r="CAJ2" s="1818"/>
      <c r="CAK2" s="1818"/>
      <c r="CAL2" s="1818"/>
      <c r="CAM2" s="1818"/>
      <c r="CAN2" s="1818"/>
      <c r="CAO2" s="1818"/>
      <c r="CAP2" s="1818"/>
      <c r="CAQ2" s="1818"/>
      <c r="CAR2" s="1818"/>
      <c r="CAS2" s="1818"/>
      <c r="CAT2" s="1818"/>
      <c r="CAU2" s="1818"/>
      <c r="CAV2" s="1818"/>
      <c r="CAW2" s="1818"/>
      <c r="CAX2" s="1818"/>
      <c r="CAY2" s="1818"/>
      <c r="CAZ2" s="1818"/>
      <c r="CBA2" s="1818"/>
      <c r="CBB2" s="1818"/>
      <c r="CBC2" s="1818"/>
      <c r="CBD2" s="1818"/>
      <c r="CBE2" s="1818"/>
      <c r="CBF2" s="1818"/>
      <c r="CBG2" s="1818"/>
      <c r="CBH2" s="1818"/>
      <c r="CBI2" s="1818"/>
      <c r="CBJ2" s="1818"/>
      <c r="CBK2" s="1818"/>
      <c r="CBL2" s="1818"/>
      <c r="CBM2" s="1818"/>
      <c r="CBN2" s="1818"/>
      <c r="CBO2" s="1818"/>
      <c r="CBP2" s="1818"/>
      <c r="CBQ2" s="1818"/>
      <c r="CBR2" s="1818"/>
      <c r="CBS2" s="1818"/>
      <c r="CBT2" s="1818"/>
      <c r="CBU2" s="1818"/>
      <c r="CBV2" s="1818"/>
      <c r="CBW2" s="1818"/>
      <c r="CBX2" s="1818"/>
      <c r="CBY2" s="1818"/>
      <c r="CBZ2" s="1818"/>
      <c r="CCA2" s="1818"/>
      <c r="CCB2" s="1818"/>
      <c r="CCC2" s="1818"/>
      <c r="CCD2" s="1818"/>
      <c r="CCE2" s="1818"/>
      <c r="CCF2" s="1818"/>
      <c r="CCG2" s="1818"/>
      <c r="CCH2" s="1818"/>
      <c r="CCI2" s="1818"/>
      <c r="CCJ2" s="1818"/>
      <c r="CCK2" s="1818"/>
      <c r="CCL2" s="1818"/>
      <c r="CCM2" s="1818"/>
      <c r="CCN2" s="1818"/>
      <c r="CCO2" s="1818"/>
      <c r="CCP2" s="1818"/>
      <c r="CCQ2" s="1818"/>
      <c r="CCR2" s="1818"/>
      <c r="CCS2" s="1818"/>
      <c r="CCT2" s="1818"/>
      <c r="CCU2" s="1818"/>
      <c r="CCV2" s="1818"/>
      <c r="CCW2" s="1818"/>
      <c r="CCX2" s="1818"/>
      <c r="CCY2" s="1818"/>
      <c r="CCZ2" s="1818"/>
      <c r="CDA2" s="1818"/>
      <c r="CDB2" s="1818"/>
      <c r="CDC2" s="1818"/>
      <c r="CDD2" s="1818"/>
      <c r="CDE2" s="1818"/>
      <c r="CDF2" s="1818"/>
      <c r="CDG2" s="1818"/>
      <c r="CDH2" s="1818"/>
      <c r="CDI2" s="1818"/>
      <c r="CDJ2" s="1818"/>
      <c r="CDK2" s="1818"/>
      <c r="CDL2" s="1818"/>
      <c r="CDM2" s="1818"/>
      <c r="CDN2" s="1818"/>
      <c r="CDO2" s="1818"/>
      <c r="CDP2" s="1818"/>
      <c r="CDQ2" s="1818"/>
      <c r="CDR2" s="1818"/>
      <c r="CDS2" s="1818"/>
      <c r="CDT2" s="1818"/>
      <c r="CDU2" s="1818"/>
      <c r="CDV2" s="1818"/>
      <c r="CDW2" s="1818"/>
      <c r="CDX2" s="1818"/>
      <c r="CDY2" s="1818"/>
      <c r="CDZ2" s="1818"/>
      <c r="CEA2" s="1818"/>
      <c r="CEB2" s="1818"/>
      <c r="CEC2" s="1818"/>
      <c r="CED2" s="1818"/>
      <c r="CEE2" s="1818"/>
      <c r="CEF2" s="1818"/>
      <c r="CEG2" s="1818"/>
      <c r="CEH2" s="1818"/>
      <c r="CEI2" s="1818"/>
      <c r="CEJ2" s="1818"/>
      <c r="CEK2" s="1818"/>
      <c r="CEL2" s="1818"/>
      <c r="CEM2" s="1818"/>
      <c r="CEN2" s="1818"/>
      <c r="CEO2" s="1818"/>
      <c r="CEP2" s="1818"/>
      <c r="CEQ2" s="1818"/>
      <c r="CER2" s="1818"/>
      <c r="CES2" s="1818"/>
      <c r="CET2" s="1818"/>
      <c r="CEU2" s="1818"/>
      <c r="CEV2" s="1818"/>
      <c r="CEW2" s="1818"/>
      <c r="CEX2" s="1818"/>
      <c r="CEY2" s="1818"/>
      <c r="CEZ2" s="1818"/>
      <c r="CFA2" s="1818"/>
      <c r="CFB2" s="1818"/>
      <c r="CFC2" s="1818"/>
      <c r="CFD2" s="1818"/>
      <c r="CFE2" s="1818"/>
      <c r="CFF2" s="1818"/>
      <c r="CFG2" s="1818"/>
      <c r="CFH2" s="1818"/>
      <c r="CFI2" s="1818"/>
      <c r="CFJ2" s="1818"/>
      <c r="CFK2" s="1818"/>
      <c r="CFL2" s="1818"/>
      <c r="CFM2" s="1818"/>
      <c r="CFN2" s="1818"/>
      <c r="CFO2" s="1818"/>
      <c r="CFP2" s="1818"/>
      <c r="CFQ2" s="1818"/>
      <c r="CFR2" s="1818"/>
      <c r="CFS2" s="1818"/>
      <c r="CFT2" s="1818"/>
      <c r="CFU2" s="1818"/>
      <c r="CFV2" s="1818"/>
      <c r="CFW2" s="1818"/>
      <c r="CFX2" s="1818"/>
      <c r="CFY2" s="1818"/>
      <c r="CFZ2" s="1818"/>
      <c r="CGA2" s="1818"/>
      <c r="CGB2" s="1818"/>
      <c r="CGC2" s="1818"/>
      <c r="CGD2" s="1818"/>
      <c r="CGE2" s="1818"/>
      <c r="CGF2" s="1818"/>
      <c r="CGG2" s="1818"/>
      <c r="CGH2" s="1818"/>
      <c r="CGI2" s="1818"/>
      <c r="CGJ2" s="1818"/>
      <c r="CGK2" s="1818"/>
      <c r="CGL2" s="1818"/>
      <c r="CGM2" s="1818"/>
      <c r="CGN2" s="1818"/>
      <c r="CGO2" s="1818"/>
      <c r="CGP2" s="1818"/>
      <c r="CGQ2" s="1818"/>
      <c r="CGR2" s="1818"/>
      <c r="CGS2" s="1818"/>
      <c r="CGT2" s="1818"/>
      <c r="CGU2" s="1818"/>
      <c r="CGV2" s="1818"/>
      <c r="CGW2" s="1818"/>
      <c r="CGX2" s="1818"/>
      <c r="CGY2" s="1818"/>
      <c r="CGZ2" s="1818"/>
      <c r="CHA2" s="1818"/>
      <c r="CHB2" s="1818"/>
      <c r="CHC2" s="1818"/>
      <c r="CHD2" s="1818"/>
      <c r="CHE2" s="1818"/>
      <c r="CHF2" s="1818"/>
      <c r="CHG2" s="1818"/>
      <c r="CHH2" s="1818"/>
      <c r="CHI2" s="1818"/>
      <c r="CHJ2" s="1818"/>
      <c r="CHK2" s="1818"/>
      <c r="CHL2" s="1818"/>
      <c r="CHM2" s="1818"/>
      <c r="CHN2" s="1818"/>
      <c r="CHO2" s="1818"/>
      <c r="CHP2" s="1818"/>
      <c r="CHQ2" s="1818"/>
      <c r="CHR2" s="1818"/>
      <c r="CHS2" s="1818"/>
      <c r="CHT2" s="1818"/>
      <c r="CHU2" s="1818"/>
      <c r="CHV2" s="1818"/>
      <c r="CHW2" s="1818"/>
      <c r="CHX2" s="1818"/>
      <c r="CHY2" s="1818"/>
      <c r="CHZ2" s="1818"/>
      <c r="CIA2" s="1818"/>
      <c r="CIB2" s="1818"/>
      <c r="CIC2" s="1818"/>
      <c r="CID2" s="1818"/>
      <c r="CIE2" s="1818"/>
      <c r="CIF2" s="1818"/>
      <c r="CIG2" s="1818"/>
      <c r="CIH2" s="1818"/>
      <c r="CII2" s="1818"/>
      <c r="CIJ2" s="1818"/>
      <c r="CIK2" s="1818"/>
      <c r="CIL2" s="1818"/>
      <c r="CIM2" s="1818"/>
      <c r="CIN2" s="1818"/>
      <c r="CIO2" s="1818"/>
      <c r="CIP2" s="1818"/>
      <c r="CIQ2" s="1818"/>
      <c r="CIR2" s="1818"/>
      <c r="CIS2" s="1818"/>
      <c r="CIT2" s="1818"/>
      <c r="CIU2" s="1818"/>
      <c r="CIV2" s="1818"/>
      <c r="CIW2" s="1818"/>
      <c r="CIX2" s="1818"/>
      <c r="CIY2" s="1818"/>
      <c r="CIZ2" s="1818"/>
      <c r="CJA2" s="1818"/>
      <c r="CJB2" s="1818"/>
      <c r="CJC2" s="1818"/>
      <c r="CJD2" s="1818"/>
      <c r="CJE2" s="1818"/>
      <c r="CJF2" s="1818"/>
      <c r="CJG2" s="1818"/>
      <c r="CJH2" s="1818"/>
      <c r="CJI2" s="1818"/>
      <c r="CJJ2" s="1818"/>
      <c r="CJK2" s="1818"/>
      <c r="CJL2" s="1818"/>
      <c r="CJM2" s="1818"/>
      <c r="CJN2" s="1818"/>
      <c r="CJO2" s="1818"/>
      <c r="CJP2" s="1818"/>
      <c r="CJQ2" s="1818"/>
      <c r="CJR2" s="1818"/>
      <c r="CJS2" s="1818"/>
      <c r="CJT2" s="1818"/>
      <c r="CJU2" s="1818"/>
      <c r="CJV2" s="1818"/>
      <c r="CJW2" s="1818"/>
      <c r="CJX2" s="1818"/>
      <c r="CJY2" s="1818"/>
      <c r="CJZ2" s="1818"/>
      <c r="CKA2" s="1818"/>
      <c r="CKB2" s="1818"/>
      <c r="CKC2" s="1818"/>
      <c r="CKD2" s="1818"/>
      <c r="CKE2" s="1818"/>
      <c r="CKF2" s="1818"/>
      <c r="CKG2" s="1818"/>
      <c r="CKH2" s="1818"/>
      <c r="CKI2" s="1818"/>
      <c r="CKJ2" s="1818"/>
      <c r="CKK2" s="1818"/>
      <c r="CKL2" s="1818"/>
      <c r="CKM2" s="1818"/>
      <c r="CKN2" s="1818"/>
      <c r="CKO2" s="1818"/>
      <c r="CKP2" s="1818"/>
      <c r="CKQ2" s="1818"/>
      <c r="CKR2" s="1818"/>
      <c r="CKS2" s="1818"/>
      <c r="CKT2" s="1818"/>
      <c r="CKU2" s="1818"/>
      <c r="CKV2" s="1818"/>
      <c r="CKW2" s="1818"/>
      <c r="CKX2" s="1818"/>
      <c r="CKY2" s="1818"/>
      <c r="CKZ2" s="1818"/>
      <c r="CLA2" s="1818"/>
      <c r="CLB2" s="1818"/>
      <c r="CLC2" s="1818"/>
      <c r="CLD2" s="1818"/>
      <c r="CLE2" s="1818"/>
      <c r="CLF2" s="1818"/>
      <c r="CLG2" s="1818"/>
      <c r="CLH2" s="1818"/>
      <c r="CLI2" s="1818"/>
      <c r="CLJ2" s="1818"/>
      <c r="CLK2" s="1818"/>
      <c r="CLL2" s="1818"/>
      <c r="CLM2" s="1818"/>
      <c r="CLN2" s="1818"/>
      <c r="CLO2" s="1818"/>
      <c r="CLP2" s="1818"/>
      <c r="CLQ2" s="1818"/>
      <c r="CLR2" s="1818"/>
      <c r="CLS2" s="1818"/>
      <c r="CLT2" s="1818"/>
      <c r="CLU2" s="1818"/>
      <c r="CLV2" s="1818"/>
      <c r="CLW2" s="1818"/>
      <c r="CLX2" s="1818"/>
      <c r="CLY2" s="1818"/>
      <c r="CLZ2" s="1818"/>
      <c r="CMA2" s="1818"/>
      <c r="CMB2" s="1818"/>
      <c r="CMC2" s="1818"/>
      <c r="CMD2" s="1818"/>
      <c r="CME2" s="1818"/>
      <c r="CMF2" s="1818"/>
      <c r="CMG2" s="1818"/>
      <c r="CMH2" s="1818"/>
      <c r="CMI2" s="1818"/>
      <c r="CMJ2" s="1818"/>
      <c r="CMK2" s="1818"/>
      <c r="CML2" s="1818"/>
      <c r="CMM2" s="1818"/>
      <c r="CMN2" s="1818"/>
      <c r="CMO2" s="1818"/>
      <c r="CMP2" s="1818"/>
      <c r="CMQ2" s="1818"/>
      <c r="CMR2" s="1818"/>
      <c r="CMS2" s="1818"/>
      <c r="CMT2" s="1818"/>
      <c r="CMU2" s="1818"/>
      <c r="CMV2" s="1818"/>
      <c r="CMW2" s="1818"/>
      <c r="CMX2" s="1818"/>
      <c r="CMY2" s="1818"/>
      <c r="CMZ2" s="1818"/>
      <c r="CNA2" s="1818"/>
      <c r="CNB2" s="1818"/>
      <c r="CNC2" s="1818"/>
      <c r="CND2" s="1818"/>
      <c r="CNE2" s="1818"/>
      <c r="CNF2" s="1818"/>
      <c r="CNG2" s="1818"/>
      <c r="CNH2" s="1818"/>
      <c r="CNI2" s="1818"/>
      <c r="CNJ2" s="1818"/>
      <c r="CNK2" s="1818"/>
      <c r="CNL2" s="1818"/>
      <c r="CNM2" s="1818"/>
      <c r="CNN2" s="1818"/>
      <c r="CNO2" s="1818"/>
      <c r="CNP2" s="1818"/>
      <c r="CNQ2" s="1818"/>
      <c r="CNR2" s="1818"/>
      <c r="CNS2" s="1818"/>
      <c r="CNT2" s="1818"/>
      <c r="CNU2" s="1818"/>
      <c r="CNV2" s="1818"/>
      <c r="CNW2" s="1818"/>
      <c r="CNX2" s="1818"/>
      <c r="CNY2" s="1818"/>
      <c r="CNZ2" s="1818"/>
      <c r="COA2" s="1818"/>
      <c r="COB2" s="1818"/>
      <c r="COC2" s="1818"/>
      <c r="COD2" s="1818"/>
      <c r="COE2" s="1818"/>
      <c r="COF2" s="1818"/>
      <c r="COG2" s="1818"/>
      <c r="COH2" s="1818"/>
      <c r="COI2" s="1818"/>
      <c r="COJ2" s="1818"/>
      <c r="COK2" s="1818"/>
      <c r="COL2" s="1818"/>
      <c r="COM2" s="1818"/>
      <c r="CON2" s="1818"/>
      <c r="COO2" s="1818"/>
      <c r="COP2" s="1818"/>
      <c r="COQ2" s="1818"/>
      <c r="COR2" s="1818"/>
      <c r="COS2" s="1818"/>
      <c r="COT2" s="1818"/>
      <c r="COU2" s="1818"/>
      <c r="COV2" s="1818"/>
      <c r="COW2" s="1818"/>
      <c r="COX2" s="1818"/>
      <c r="COY2" s="1818"/>
      <c r="COZ2" s="1818"/>
      <c r="CPA2" s="1818"/>
      <c r="CPB2" s="1818"/>
      <c r="CPC2" s="1818"/>
      <c r="CPD2" s="1818"/>
      <c r="CPE2" s="1818"/>
      <c r="CPF2" s="1818"/>
      <c r="CPG2" s="1818"/>
      <c r="CPH2" s="1818"/>
      <c r="CPI2" s="1818"/>
      <c r="CPJ2" s="1818"/>
      <c r="CPK2" s="1818"/>
      <c r="CPL2" s="1818"/>
      <c r="CPM2" s="1818"/>
      <c r="CPN2" s="1818"/>
      <c r="CPO2" s="1818"/>
      <c r="CPP2" s="1818"/>
      <c r="CPQ2" s="1818"/>
      <c r="CPR2" s="1818"/>
      <c r="CPS2" s="1818"/>
      <c r="CPT2" s="1818"/>
      <c r="CPU2" s="1818"/>
      <c r="CPV2" s="1818"/>
      <c r="CPW2" s="1818"/>
      <c r="CPX2" s="1818"/>
      <c r="CPY2" s="1818"/>
      <c r="CPZ2" s="1818"/>
      <c r="CQA2" s="1818"/>
      <c r="CQB2" s="1818"/>
      <c r="CQC2" s="1818"/>
      <c r="CQD2" s="1818"/>
      <c r="CQE2" s="1818"/>
      <c r="CQF2" s="1818"/>
      <c r="CQG2" s="1818"/>
      <c r="CQH2" s="1818"/>
      <c r="CQI2" s="1818"/>
      <c r="CQJ2" s="1818"/>
      <c r="CQK2" s="1818"/>
      <c r="CQL2" s="1818"/>
      <c r="CQM2" s="1818"/>
      <c r="CQN2" s="1818"/>
      <c r="CQO2" s="1818"/>
      <c r="CQP2" s="1818"/>
      <c r="CQQ2" s="1818"/>
      <c r="CQR2" s="1818"/>
      <c r="CQS2" s="1818"/>
      <c r="CQT2" s="1818"/>
      <c r="CQU2" s="1818"/>
      <c r="CQV2" s="1818"/>
      <c r="CQW2" s="1818"/>
      <c r="CQX2" s="1818"/>
      <c r="CQY2" s="1818"/>
      <c r="CQZ2" s="1818"/>
      <c r="CRA2" s="1818"/>
      <c r="CRB2" s="1818"/>
      <c r="CRC2" s="1818"/>
      <c r="CRD2" s="1818"/>
      <c r="CRE2" s="1818"/>
      <c r="CRF2" s="1818"/>
      <c r="CRG2" s="1818"/>
      <c r="CRH2" s="1818"/>
      <c r="CRI2" s="1818"/>
      <c r="CRJ2" s="1818"/>
      <c r="CRK2" s="1818"/>
      <c r="CRL2" s="1818"/>
      <c r="CRM2" s="1818"/>
      <c r="CRN2" s="1818"/>
      <c r="CRO2" s="1818"/>
      <c r="CRP2" s="1818"/>
      <c r="CRQ2" s="1818"/>
      <c r="CRR2" s="1818"/>
      <c r="CRS2" s="1818"/>
      <c r="CRT2" s="1818"/>
      <c r="CRU2" s="1818"/>
      <c r="CRV2" s="1818"/>
      <c r="CRW2" s="1818"/>
      <c r="CRX2" s="1818"/>
      <c r="CRY2" s="1818"/>
      <c r="CRZ2" s="1818"/>
      <c r="CSA2" s="1818"/>
      <c r="CSB2" s="1818"/>
      <c r="CSC2" s="1818"/>
      <c r="CSD2" s="1818"/>
      <c r="CSE2" s="1818"/>
      <c r="CSF2" s="1818"/>
      <c r="CSG2" s="1818"/>
      <c r="CSH2" s="1818"/>
      <c r="CSI2" s="1818"/>
      <c r="CSJ2" s="1818"/>
      <c r="CSK2" s="1818"/>
      <c r="CSL2" s="1818"/>
      <c r="CSM2" s="1818"/>
      <c r="CSN2" s="1818"/>
      <c r="CSO2" s="1818"/>
      <c r="CSP2" s="1818"/>
      <c r="CSQ2" s="1818"/>
      <c r="CSR2" s="1818"/>
      <c r="CSS2" s="1818"/>
      <c r="CST2" s="1818"/>
      <c r="CSU2" s="1818"/>
      <c r="CSV2" s="1818"/>
      <c r="CSW2" s="1818"/>
      <c r="CSX2" s="1818"/>
      <c r="CSY2" s="1818"/>
      <c r="CSZ2" s="1818"/>
      <c r="CTA2" s="1818"/>
      <c r="CTB2" s="1818"/>
      <c r="CTC2" s="1818"/>
      <c r="CTD2" s="1818"/>
      <c r="CTE2" s="1818"/>
      <c r="CTF2" s="1818"/>
      <c r="CTG2" s="1818"/>
      <c r="CTH2" s="1818"/>
      <c r="CTI2" s="1818"/>
      <c r="CTJ2" s="1818"/>
      <c r="CTK2" s="1818"/>
      <c r="CTL2" s="1818"/>
      <c r="CTM2" s="1818"/>
      <c r="CTN2" s="1818"/>
      <c r="CTO2" s="1818"/>
      <c r="CTP2" s="1818"/>
      <c r="CTQ2" s="1818"/>
      <c r="CTR2" s="1818"/>
      <c r="CTS2" s="1818"/>
      <c r="CTT2" s="1818"/>
      <c r="CTU2" s="1818"/>
      <c r="CTV2" s="1818"/>
      <c r="CTW2" s="1818"/>
      <c r="CTX2" s="1818"/>
      <c r="CTY2" s="1818"/>
      <c r="CTZ2" s="1818"/>
      <c r="CUA2" s="1818"/>
      <c r="CUB2" s="1818"/>
      <c r="CUC2" s="1818"/>
      <c r="CUD2" s="1818"/>
      <c r="CUE2" s="1818"/>
      <c r="CUF2" s="1818"/>
      <c r="CUG2" s="1818"/>
      <c r="CUH2" s="1818"/>
      <c r="CUI2" s="1818"/>
      <c r="CUJ2" s="1818"/>
      <c r="CUK2" s="1818"/>
      <c r="CUL2" s="1818"/>
      <c r="CUM2" s="1818"/>
      <c r="CUN2" s="1818"/>
      <c r="CUO2" s="1818"/>
      <c r="CUP2" s="1818"/>
      <c r="CUQ2" s="1818"/>
      <c r="CUR2" s="1818"/>
      <c r="CUS2" s="1818"/>
      <c r="CUT2" s="1818"/>
      <c r="CUU2" s="1818"/>
      <c r="CUV2" s="1818"/>
      <c r="CUW2" s="1818"/>
      <c r="CUX2" s="1818"/>
      <c r="CUY2" s="1818"/>
      <c r="CUZ2" s="1818"/>
      <c r="CVA2" s="1818"/>
      <c r="CVB2" s="1818"/>
      <c r="CVC2" s="1818"/>
      <c r="CVD2" s="1818"/>
      <c r="CVE2" s="1818"/>
      <c r="CVF2" s="1818"/>
      <c r="CVG2" s="1818"/>
      <c r="CVH2" s="1818"/>
      <c r="CVI2" s="1818"/>
      <c r="CVJ2" s="1818"/>
      <c r="CVK2" s="1818"/>
      <c r="CVL2" s="1818"/>
      <c r="CVM2" s="1818"/>
      <c r="CVN2" s="1818"/>
      <c r="CVO2" s="1818"/>
      <c r="CVP2" s="1818"/>
      <c r="CVQ2" s="1818"/>
      <c r="CVR2" s="1818"/>
      <c r="CVS2" s="1818"/>
      <c r="CVT2" s="1818"/>
      <c r="CVU2" s="1818"/>
      <c r="CVV2" s="1818"/>
      <c r="CVW2" s="1818"/>
      <c r="CVX2" s="1818"/>
      <c r="CVY2" s="1818"/>
      <c r="CVZ2" s="1818"/>
      <c r="CWA2" s="1818"/>
      <c r="CWB2" s="1818"/>
      <c r="CWC2" s="1818"/>
      <c r="CWD2" s="1818"/>
      <c r="CWE2" s="1818"/>
      <c r="CWF2" s="1818"/>
      <c r="CWG2" s="1818"/>
      <c r="CWH2" s="1818"/>
      <c r="CWI2" s="1818"/>
      <c r="CWJ2" s="1818"/>
      <c r="CWK2" s="1818"/>
      <c r="CWL2" s="1818"/>
      <c r="CWM2" s="1818"/>
      <c r="CWN2" s="1818"/>
      <c r="CWO2" s="1818"/>
      <c r="CWP2" s="1818"/>
      <c r="CWQ2" s="1818"/>
      <c r="CWR2" s="1818"/>
      <c r="CWS2" s="1818"/>
      <c r="CWT2" s="1818"/>
      <c r="CWU2" s="1818"/>
      <c r="CWV2" s="1818"/>
      <c r="CWW2" s="1818"/>
      <c r="CWX2" s="1818"/>
      <c r="CWY2" s="1818"/>
      <c r="CWZ2" s="1818"/>
      <c r="CXA2" s="1818"/>
      <c r="CXB2" s="1818"/>
      <c r="CXC2" s="1818"/>
      <c r="CXD2" s="1818"/>
      <c r="CXE2" s="1818"/>
      <c r="CXF2" s="1818"/>
      <c r="CXG2" s="1818"/>
      <c r="CXH2" s="1818"/>
      <c r="CXI2" s="1818"/>
      <c r="CXJ2" s="1818"/>
      <c r="CXK2" s="1818"/>
      <c r="CXL2" s="1818"/>
      <c r="CXM2" s="1818"/>
      <c r="CXN2" s="1818"/>
      <c r="CXO2" s="1818"/>
      <c r="CXP2" s="1818"/>
      <c r="CXQ2" s="1818"/>
      <c r="CXR2" s="1818"/>
      <c r="CXS2" s="1818"/>
      <c r="CXT2" s="1818"/>
      <c r="CXU2" s="1818"/>
      <c r="CXV2" s="1818"/>
      <c r="CXW2" s="1818"/>
      <c r="CXX2" s="1818"/>
      <c r="CXY2" s="1818"/>
      <c r="CXZ2" s="1818"/>
      <c r="CYA2" s="1818"/>
      <c r="CYB2" s="1818"/>
      <c r="CYC2" s="1818"/>
      <c r="CYD2" s="1818"/>
      <c r="CYE2" s="1818"/>
      <c r="CYF2" s="1818"/>
      <c r="CYG2" s="1818"/>
      <c r="CYH2" s="1818"/>
      <c r="CYI2" s="1818"/>
      <c r="CYJ2" s="1818"/>
      <c r="CYK2" s="1818"/>
      <c r="CYL2" s="1818"/>
      <c r="CYM2" s="1818"/>
      <c r="CYN2" s="1818"/>
      <c r="CYO2" s="1818"/>
      <c r="CYP2" s="1818"/>
      <c r="CYQ2" s="1818"/>
      <c r="CYR2" s="1818"/>
      <c r="CYS2" s="1818"/>
      <c r="CYT2" s="1818"/>
      <c r="CYU2" s="1818"/>
      <c r="CYV2" s="1818"/>
      <c r="CYW2" s="1818"/>
      <c r="CYX2" s="1818"/>
      <c r="CYY2" s="1818"/>
      <c r="CYZ2" s="1818"/>
      <c r="CZA2" s="1818"/>
      <c r="CZB2" s="1818"/>
      <c r="CZC2" s="1818"/>
      <c r="CZD2" s="1818"/>
      <c r="CZE2" s="1818"/>
      <c r="CZF2" s="1818"/>
      <c r="CZG2" s="1818"/>
      <c r="CZH2" s="1818"/>
      <c r="CZI2" s="1818"/>
      <c r="CZJ2" s="1818"/>
      <c r="CZK2" s="1818"/>
      <c r="CZL2" s="1818"/>
      <c r="CZM2" s="1818"/>
      <c r="CZN2" s="1818"/>
      <c r="CZO2" s="1818"/>
      <c r="CZP2" s="1818"/>
      <c r="CZQ2" s="1818"/>
      <c r="CZR2" s="1818"/>
      <c r="CZS2" s="1818"/>
      <c r="CZT2" s="1818"/>
      <c r="CZU2" s="1818"/>
      <c r="CZV2" s="1818"/>
      <c r="CZW2" s="1818"/>
      <c r="CZX2" s="1818"/>
      <c r="CZY2" s="1818"/>
      <c r="CZZ2" s="1818"/>
      <c r="DAA2" s="1818"/>
      <c r="DAB2" s="1818"/>
      <c r="DAC2" s="1818"/>
      <c r="DAD2" s="1818"/>
      <c r="DAE2" s="1818"/>
      <c r="DAF2" s="1818"/>
      <c r="DAG2" s="1818"/>
      <c r="DAH2" s="1818"/>
      <c r="DAI2" s="1818"/>
      <c r="DAJ2" s="1818"/>
      <c r="DAK2" s="1818"/>
      <c r="DAL2" s="1818"/>
      <c r="DAM2" s="1818"/>
      <c r="DAN2" s="1818"/>
      <c r="DAO2" s="1818"/>
      <c r="DAP2" s="1818"/>
      <c r="DAQ2" s="1818"/>
      <c r="DAR2" s="1818"/>
      <c r="DAS2" s="1818"/>
      <c r="DAT2" s="1818"/>
      <c r="DAU2" s="1818"/>
      <c r="DAV2" s="1818"/>
      <c r="DAW2" s="1818"/>
      <c r="DAX2" s="1818"/>
      <c r="DAY2" s="1818"/>
      <c r="DAZ2" s="1818"/>
      <c r="DBA2" s="1818"/>
      <c r="DBB2" s="1818"/>
      <c r="DBC2" s="1818"/>
      <c r="DBD2" s="1818"/>
      <c r="DBE2" s="1818"/>
      <c r="DBF2" s="1818"/>
      <c r="DBG2" s="1818"/>
      <c r="DBH2" s="1818"/>
      <c r="DBI2" s="1818"/>
      <c r="DBJ2" s="1818"/>
      <c r="DBK2" s="1818"/>
      <c r="DBL2" s="1818"/>
      <c r="DBM2" s="1818"/>
      <c r="DBN2" s="1818"/>
      <c r="DBO2" s="1818"/>
      <c r="DBP2" s="1818"/>
      <c r="DBQ2" s="1818"/>
      <c r="DBR2" s="1818"/>
      <c r="DBS2" s="1818"/>
      <c r="DBT2" s="1818"/>
      <c r="DBU2" s="1818"/>
      <c r="DBV2" s="1818"/>
      <c r="DBW2" s="1818"/>
      <c r="DBX2" s="1818"/>
      <c r="DBY2" s="1818"/>
      <c r="DBZ2" s="1818"/>
      <c r="DCA2" s="1818"/>
      <c r="DCB2" s="1818"/>
      <c r="DCC2" s="1818"/>
      <c r="DCD2" s="1818"/>
      <c r="DCE2" s="1818"/>
      <c r="DCF2" s="1818"/>
      <c r="DCG2" s="1818"/>
      <c r="DCH2" s="1818"/>
      <c r="DCI2" s="1818"/>
      <c r="DCJ2" s="1818"/>
      <c r="DCK2" s="1818"/>
      <c r="DCL2" s="1818"/>
      <c r="DCM2" s="1818"/>
      <c r="DCN2" s="1818"/>
      <c r="DCO2" s="1818"/>
      <c r="DCP2" s="1818"/>
      <c r="DCQ2" s="1818"/>
      <c r="DCR2" s="1818"/>
      <c r="DCS2" s="1818"/>
      <c r="DCT2" s="1818"/>
      <c r="DCU2" s="1818"/>
      <c r="DCV2" s="1818"/>
      <c r="DCW2" s="1818"/>
      <c r="DCX2" s="1818"/>
      <c r="DCY2" s="1818"/>
      <c r="DCZ2" s="1818"/>
      <c r="DDA2" s="1818"/>
      <c r="DDB2" s="1818"/>
      <c r="DDC2" s="1818"/>
      <c r="DDD2" s="1818"/>
      <c r="DDE2" s="1818"/>
      <c r="DDF2" s="1818"/>
      <c r="DDG2" s="1818"/>
      <c r="DDH2" s="1818"/>
      <c r="DDI2" s="1818"/>
      <c r="DDJ2" s="1818"/>
      <c r="DDK2" s="1818"/>
      <c r="DDL2" s="1818"/>
      <c r="DDM2" s="1818"/>
      <c r="DDN2" s="1818"/>
      <c r="DDO2" s="1818"/>
      <c r="DDP2" s="1818"/>
      <c r="DDQ2" s="1818"/>
      <c r="DDR2" s="1818"/>
      <c r="DDS2" s="1818"/>
      <c r="DDT2" s="1818"/>
      <c r="DDU2" s="1818"/>
      <c r="DDV2" s="1818"/>
      <c r="DDW2" s="1818"/>
      <c r="DDX2" s="1818"/>
      <c r="DDY2" s="1818"/>
      <c r="DDZ2" s="1818"/>
      <c r="DEA2" s="1818"/>
      <c r="DEB2" s="1818"/>
      <c r="DEC2" s="1818"/>
      <c r="DED2" s="1818"/>
      <c r="DEE2" s="1818"/>
      <c r="DEF2" s="1818"/>
      <c r="DEG2" s="1818"/>
      <c r="DEH2" s="1818"/>
      <c r="DEI2" s="1818"/>
      <c r="DEJ2" s="1818"/>
      <c r="DEK2" s="1818"/>
      <c r="DEL2" s="1818"/>
      <c r="DEM2" s="1818"/>
      <c r="DEN2" s="1818"/>
      <c r="DEO2" s="1818"/>
      <c r="DEP2" s="1818"/>
      <c r="DEQ2" s="1818"/>
      <c r="DER2" s="1818"/>
      <c r="DES2" s="1818"/>
      <c r="DET2" s="1818"/>
      <c r="DEU2" s="1818"/>
      <c r="DEV2" s="1818"/>
      <c r="DEW2" s="1818"/>
      <c r="DEX2" s="1818"/>
      <c r="DEY2" s="1818"/>
      <c r="DEZ2" s="1818"/>
      <c r="DFA2" s="1818"/>
      <c r="DFB2" s="1818"/>
      <c r="DFC2" s="1818"/>
      <c r="DFD2" s="1818"/>
      <c r="DFE2" s="1818"/>
      <c r="DFF2" s="1818"/>
      <c r="DFG2" s="1818"/>
      <c r="DFH2" s="1818"/>
      <c r="DFI2" s="1818"/>
      <c r="DFJ2" s="1818"/>
      <c r="DFK2" s="1818"/>
      <c r="DFL2" s="1818"/>
      <c r="DFM2" s="1818"/>
      <c r="DFN2" s="1818"/>
      <c r="DFO2" s="1818"/>
      <c r="DFP2" s="1818"/>
      <c r="DFQ2" s="1818"/>
      <c r="DFR2" s="1818"/>
      <c r="DFS2" s="1818"/>
      <c r="DFT2" s="1818"/>
      <c r="DFU2" s="1818"/>
      <c r="DFV2" s="1818"/>
      <c r="DFW2" s="1818"/>
      <c r="DFX2" s="1818"/>
      <c r="DFY2" s="1818"/>
      <c r="DFZ2" s="1818"/>
      <c r="DGA2" s="1818"/>
      <c r="DGB2" s="1818"/>
      <c r="DGC2" s="1818"/>
      <c r="DGD2" s="1818"/>
      <c r="DGE2" s="1818"/>
      <c r="DGF2" s="1818"/>
      <c r="DGG2" s="1818"/>
      <c r="DGH2" s="1818"/>
      <c r="DGI2" s="1818"/>
      <c r="DGJ2" s="1818"/>
      <c r="DGK2" s="1818"/>
      <c r="DGL2" s="1818"/>
      <c r="DGM2" s="1818"/>
      <c r="DGN2" s="1818"/>
      <c r="DGO2" s="1818"/>
      <c r="DGP2" s="1818"/>
      <c r="DGQ2" s="1818"/>
      <c r="DGR2" s="1818"/>
      <c r="DGS2" s="1818"/>
      <c r="DGT2" s="1818"/>
      <c r="DGU2" s="1818"/>
      <c r="DGV2" s="1818"/>
      <c r="DGW2" s="1818"/>
      <c r="DGX2" s="1818"/>
      <c r="DGY2" s="1818"/>
      <c r="DGZ2" s="1818"/>
      <c r="DHA2" s="1818"/>
      <c r="DHB2" s="1818"/>
      <c r="DHC2" s="1818"/>
      <c r="DHD2" s="1818"/>
      <c r="DHE2" s="1818"/>
      <c r="DHF2" s="1818"/>
      <c r="DHG2" s="1818"/>
      <c r="DHH2" s="1818"/>
      <c r="DHI2" s="1818"/>
      <c r="DHJ2" s="1818"/>
      <c r="DHK2" s="1818"/>
      <c r="DHL2" s="1818"/>
      <c r="DHM2" s="1818"/>
      <c r="DHN2" s="1818"/>
      <c r="DHO2" s="1818"/>
      <c r="DHP2" s="1818"/>
      <c r="DHQ2" s="1818"/>
      <c r="DHR2" s="1818"/>
      <c r="DHS2" s="1818"/>
      <c r="DHT2" s="1818"/>
      <c r="DHU2" s="1818"/>
      <c r="DHV2" s="1818"/>
      <c r="DHW2" s="1818"/>
      <c r="DHX2" s="1818"/>
      <c r="DHY2" s="1818"/>
      <c r="DHZ2" s="1818"/>
      <c r="DIA2" s="1818"/>
      <c r="DIB2" s="1818"/>
      <c r="DIC2" s="1818"/>
      <c r="DID2" s="1818"/>
      <c r="DIE2" s="1818"/>
      <c r="DIF2" s="1818"/>
      <c r="DIG2" s="1818"/>
      <c r="DIH2" s="1818"/>
      <c r="DII2" s="1818"/>
      <c r="DIJ2" s="1818"/>
      <c r="DIK2" s="1818"/>
      <c r="DIL2" s="1818"/>
      <c r="DIM2" s="1818"/>
      <c r="DIN2" s="1818"/>
      <c r="DIO2" s="1818"/>
      <c r="DIP2" s="1818"/>
      <c r="DIQ2" s="1818"/>
      <c r="DIR2" s="1818"/>
      <c r="DIS2" s="1818"/>
      <c r="DIT2" s="1818"/>
      <c r="DIU2" s="1818"/>
      <c r="DIV2" s="1818"/>
      <c r="DIW2" s="1818"/>
      <c r="DIX2" s="1818"/>
      <c r="DIY2" s="1818"/>
      <c r="DIZ2" s="1818"/>
      <c r="DJA2" s="1818"/>
      <c r="DJB2" s="1818"/>
      <c r="DJC2" s="1818"/>
      <c r="DJD2" s="1818"/>
      <c r="DJE2" s="1818"/>
      <c r="DJF2" s="1818"/>
      <c r="DJG2" s="1818"/>
      <c r="DJH2" s="1818"/>
      <c r="DJI2" s="1818"/>
      <c r="DJJ2" s="1818"/>
      <c r="DJK2" s="1818"/>
      <c r="DJL2" s="1818"/>
      <c r="DJM2" s="1818"/>
      <c r="DJN2" s="1818"/>
      <c r="DJO2" s="1818"/>
      <c r="DJP2" s="1818"/>
      <c r="DJQ2" s="1818"/>
      <c r="DJR2" s="1818"/>
      <c r="DJS2" s="1818"/>
      <c r="DJT2" s="1818"/>
      <c r="DJU2" s="1818"/>
      <c r="DJV2" s="1818"/>
      <c r="DJW2" s="1818"/>
      <c r="DJX2" s="1818"/>
      <c r="DJY2" s="1818"/>
      <c r="DJZ2" s="1818"/>
      <c r="DKA2" s="1818"/>
      <c r="DKB2" s="1818"/>
      <c r="DKC2" s="1818"/>
      <c r="DKD2" s="1818"/>
      <c r="DKE2" s="1818"/>
      <c r="DKF2" s="1818"/>
      <c r="DKG2" s="1818"/>
      <c r="DKH2" s="1818"/>
      <c r="DKI2" s="1818"/>
      <c r="DKJ2" s="1818"/>
      <c r="DKK2" s="1818"/>
      <c r="DKL2" s="1818"/>
      <c r="DKM2" s="1818"/>
      <c r="DKN2" s="1818"/>
      <c r="DKO2" s="1818"/>
      <c r="DKP2" s="1818"/>
      <c r="DKQ2" s="1818"/>
      <c r="DKR2" s="1818"/>
      <c r="DKS2" s="1818"/>
      <c r="DKT2" s="1818"/>
      <c r="DKU2" s="1818"/>
      <c r="DKV2" s="1818"/>
      <c r="DKW2" s="1818"/>
      <c r="DKX2" s="1818"/>
      <c r="DKY2" s="1818"/>
      <c r="DKZ2" s="1818"/>
      <c r="DLA2" s="1818"/>
      <c r="DLB2" s="1818"/>
      <c r="DLC2" s="1818"/>
      <c r="DLD2" s="1818"/>
      <c r="DLE2" s="1818"/>
      <c r="DLF2" s="1818"/>
      <c r="DLG2" s="1818"/>
      <c r="DLH2" s="1818"/>
      <c r="DLI2" s="1818"/>
      <c r="DLJ2" s="1818"/>
      <c r="DLK2" s="1818"/>
      <c r="DLL2" s="1818"/>
      <c r="DLM2" s="1818"/>
      <c r="DLN2" s="1818"/>
      <c r="DLO2" s="1818"/>
      <c r="DLP2" s="1818"/>
      <c r="DLQ2" s="1818"/>
      <c r="DLR2" s="1818"/>
      <c r="DLS2" s="1818"/>
      <c r="DLT2" s="1818"/>
      <c r="DLU2" s="1818"/>
      <c r="DLV2" s="1818"/>
      <c r="DLW2" s="1818"/>
      <c r="DLX2" s="1818"/>
      <c r="DLY2" s="1818"/>
      <c r="DLZ2" s="1818"/>
      <c r="DMA2" s="1818"/>
      <c r="DMB2" s="1818"/>
      <c r="DMC2" s="1818"/>
      <c r="DMD2" s="1818"/>
      <c r="DME2" s="1818"/>
      <c r="DMF2" s="1818"/>
      <c r="DMG2" s="1818"/>
      <c r="DMH2" s="1818"/>
      <c r="DMI2" s="1818"/>
      <c r="DMJ2" s="1818"/>
      <c r="DMK2" s="1818"/>
      <c r="DML2" s="1818"/>
      <c r="DMM2" s="1818"/>
      <c r="DMN2" s="1818"/>
      <c r="DMO2" s="1818"/>
      <c r="DMP2" s="1818"/>
      <c r="DMQ2" s="1818"/>
      <c r="DMR2" s="1818"/>
      <c r="DMS2" s="1818"/>
      <c r="DMT2" s="1818"/>
      <c r="DMU2" s="1818"/>
      <c r="DMV2" s="1818"/>
      <c r="DMW2" s="1818"/>
      <c r="DMX2" s="1818"/>
      <c r="DMY2" s="1818"/>
      <c r="DMZ2" s="1818"/>
      <c r="DNA2" s="1818"/>
      <c r="DNB2" s="1818"/>
      <c r="DNC2" s="1818"/>
      <c r="DND2" s="1818"/>
      <c r="DNE2" s="1818"/>
      <c r="DNF2" s="1818"/>
      <c r="DNG2" s="1818"/>
      <c r="DNH2" s="1818"/>
      <c r="DNI2" s="1818"/>
      <c r="DNJ2" s="1818"/>
      <c r="DNK2" s="1818"/>
      <c r="DNL2" s="1818"/>
      <c r="DNM2" s="1818"/>
      <c r="DNN2" s="1818"/>
      <c r="DNO2" s="1818"/>
      <c r="DNP2" s="1818"/>
      <c r="DNQ2" s="1818"/>
      <c r="DNR2" s="1818"/>
      <c r="DNS2" s="1818"/>
      <c r="DNT2" s="1818"/>
      <c r="DNU2" s="1818"/>
      <c r="DNV2" s="1818"/>
      <c r="DNW2" s="1818"/>
      <c r="DNX2" s="1818"/>
      <c r="DNY2" s="1818"/>
      <c r="DNZ2" s="1818"/>
      <c r="DOA2" s="1818"/>
      <c r="DOB2" s="1818"/>
      <c r="DOC2" s="1818"/>
      <c r="DOD2" s="1818"/>
      <c r="DOE2" s="1818"/>
      <c r="DOF2" s="1818"/>
      <c r="DOG2" s="1818"/>
      <c r="DOH2" s="1818"/>
      <c r="DOI2" s="1818"/>
      <c r="DOJ2" s="1818"/>
      <c r="DOK2" s="1818"/>
      <c r="DOL2" s="1818"/>
      <c r="DOM2" s="1818"/>
      <c r="DON2" s="1818"/>
      <c r="DOO2" s="1818"/>
      <c r="DOP2" s="1818"/>
      <c r="DOQ2" s="1818"/>
      <c r="DOR2" s="1818"/>
      <c r="DOS2" s="1818"/>
      <c r="DOT2" s="1818"/>
      <c r="DOU2" s="1818"/>
      <c r="DOV2" s="1818"/>
      <c r="DOW2" s="1818"/>
      <c r="DOX2" s="1818"/>
      <c r="DOY2" s="1818"/>
      <c r="DOZ2" s="1818"/>
      <c r="DPA2" s="1818"/>
      <c r="DPB2" s="1818"/>
      <c r="DPC2" s="1818"/>
      <c r="DPD2" s="1818"/>
      <c r="DPE2" s="1818"/>
      <c r="DPF2" s="1818"/>
      <c r="DPG2" s="1818"/>
      <c r="DPH2" s="1818"/>
      <c r="DPI2" s="1818"/>
      <c r="DPJ2" s="1818"/>
      <c r="DPK2" s="1818"/>
      <c r="DPL2" s="1818"/>
      <c r="DPM2" s="1818"/>
      <c r="DPN2" s="1818"/>
      <c r="DPO2" s="1818"/>
      <c r="DPP2" s="1818"/>
      <c r="DPQ2" s="1818"/>
      <c r="DPR2" s="1818"/>
      <c r="DPS2" s="1818"/>
      <c r="DPT2" s="1818"/>
      <c r="DPU2" s="1818"/>
      <c r="DPV2" s="1818"/>
      <c r="DPW2" s="1818"/>
      <c r="DPX2" s="1818"/>
      <c r="DPY2" s="1818"/>
      <c r="DPZ2" s="1818"/>
      <c r="DQA2" s="1818"/>
      <c r="DQB2" s="1818"/>
      <c r="DQC2" s="1818"/>
      <c r="DQD2" s="1818"/>
      <c r="DQE2" s="1818"/>
      <c r="DQF2" s="1818"/>
      <c r="DQG2" s="1818"/>
      <c r="DQH2" s="1818"/>
      <c r="DQI2" s="1818"/>
      <c r="DQJ2" s="1818"/>
      <c r="DQK2" s="1818"/>
      <c r="DQL2" s="1818"/>
      <c r="DQM2" s="1818"/>
      <c r="DQN2" s="1818"/>
      <c r="DQO2" s="1818"/>
      <c r="DQP2" s="1818"/>
      <c r="DQQ2" s="1818"/>
      <c r="DQR2" s="1818"/>
      <c r="DQS2" s="1818"/>
      <c r="DQT2" s="1818"/>
      <c r="DQU2" s="1818"/>
      <c r="DQV2" s="1818"/>
      <c r="DQW2" s="1818"/>
      <c r="DQX2" s="1818"/>
      <c r="DQY2" s="1818"/>
      <c r="DQZ2" s="1818"/>
      <c r="DRA2" s="1818"/>
      <c r="DRB2" s="1818"/>
      <c r="DRC2" s="1818"/>
      <c r="DRD2" s="1818"/>
      <c r="DRE2" s="1818"/>
      <c r="DRF2" s="1818"/>
      <c r="DRG2" s="1818"/>
      <c r="DRH2" s="1818"/>
      <c r="DRI2" s="1818"/>
      <c r="DRJ2" s="1818"/>
      <c r="DRK2" s="1818"/>
      <c r="DRL2" s="1818"/>
      <c r="DRM2" s="1818"/>
      <c r="DRN2" s="1818"/>
      <c r="DRO2" s="1818"/>
      <c r="DRP2" s="1818"/>
      <c r="DRQ2" s="1818"/>
      <c r="DRR2" s="1818"/>
      <c r="DRS2" s="1818"/>
      <c r="DRT2" s="1818"/>
      <c r="DRU2" s="1818"/>
      <c r="DRV2" s="1818"/>
      <c r="DRW2" s="1818"/>
      <c r="DRX2" s="1818"/>
      <c r="DRY2" s="1818"/>
      <c r="DRZ2" s="1818"/>
      <c r="DSA2" s="1818"/>
      <c r="DSB2" s="1818"/>
      <c r="DSC2" s="1818"/>
      <c r="DSD2" s="1818"/>
      <c r="DSE2" s="1818"/>
      <c r="DSF2" s="1818"/>
      <c r="DSG2" s="1818"/>
      <c r="DSH2" s="1818"/>
      <c r="DSI2" s="1818"/>
      <c r="DSJ2" s="1818"/>
      <c r="DSK2" s="1818"/>
      <c r="DSL2" s="1818"/>
      <c r="DSM2" s="1818"/>
      <c r="DSN2" s="1818"/>
      <c r="DSO2" s="1818"/>
      <c r="DSP2" s="1818"/>
      <c r="DSQ2" s="1818"/>
      <c r="DSR2" s="1818"/>
      <c r="DSS2" s="1818"/>
      <c r="DST2" s="1818"/>
      <c r="DSU2" s="1818"/>
      <c r="DSV2" s="1818"/>
      <c r="DSW2" s="1818"/>
      <c r="DSX2" s="1818"/>
      <c r="DSY2" s="1818"/>
      <c r="DSZ2" s="1818"/>
      <c r="DTA2" s="1818"/>
      <c r="DTB2" s="1818"/>
      <c r="DTC2" s="1818"/>
      <c r="DTD2" s="1818"/>
      <c r="DTE2" s="1818"/>
      <c r="DTF2" s="1818"/>
      <c r="DTG2" s="1818"/>
      <c r="DTH2" s="1818"/>
      <c r="DTI2" s="1818"/>
      <c r="DTJ2" s="1818"/>
      <c r="DTK2" s="1818"/>
      <c r="DTL2" s="1818"/>
      <c r="DTM2" s="1818"/>
      <c r="DTN2" s="1818"/>
      <c r="DTO2" s="1818"/>
      <c r="DTP2" s="1818"/>
      <c r="DTQ2" s="1818"/>
      <c r="DTR2" s="1818"/>
      <c r="DTS2" s="1818"/>
      <c r="DTT2" s="1818"/>
      <c r="DTU2" s="1818"/>
      <c r="DTV2" s="1818"/>
      <c r="DTW2" s="1818"/>
      <c r="DTX2" s="1818"/>
      <c r="DTY2" s="1818"/>
      <c r="DTZ2" s="1818"/>
      <c r="DUA2" s="1818"/>
      <c r="DUB2" s="1818"/>
      <c r="DUC2" s="1818"/>
      <c r="DUD2" s="1818"/>
      <c r="DUE2" s="1818"/>
      <c r="DUF2" s="1818"/>
      <c r="DUG2" s="1818"/>
      <c r="DUH2" s="1818"/>
      <c r="DUI2" s="1818"/>
      <c r="DUJ2" s="1818"/>
      <c r="DUK2" s="1818"/>
      <c r="DUL2" s="1818"/>
      <c r="DUM2" s="1818"/>
      <c r="DUN2" s="1818"/>
      <c r="DUO2" s="1818"/>
      <c r="DUP2" s="1818"/>
      <c r="DUQ2" s="1818"/>
      <c r="DUR2" s="1818"/>
      <c r="DUS2" s="1818"/>
      <c r="DUT2" s="1818"/>
      <c r="DUU2" s="1818"/>
      <c r="DUV2" s="1818"/>
      <c r="DUW2" s="1818"/>
      <c r="DUX2" s="1818"/>
      <c r="DUY2" s="1818"/>
      <c r="DUZ2" s="1818"/>
      <c r="DVA2" s="1818"/>
      <c r="DVB2" s="1818"/>
      <c r="DVC2" s="1818"/>
      <c r="DVD2" s="1818"/>
      <c r="DVE2" s="1818"/>
      <c r="DVF2" s="1818"/>
      <c r="DVG2" s="1818"/>
      <c r="DVH2" s="1818"/>
      <c r="DVI2" s="1818"/>
      <c r="DVJ2" s="1818"/>
      <c r="DVK2" s="1818"/>
      <c r="DVL2" s="1818"/>
      <c r="DVM2" s="1818"/>
      <c r="DVN2" s="1818"/>
      <c r="DVO2" s="1818"/>
      <c r="DVP2" s="1818"/>
      <c r="DVQ2" s="1818"/>
      <c r="DVR2" s="1818"/>
      <c r="DVS2" s="1818"/>
      <c r="DVT2" s="1818"/>
      <c r="DVU2" s="1818"/>
      <c r="DVV2" s="1818"/>
      <c r="DVW2" s="1818"/>
      <c r="DVX2" s="1818"/>
      <c r="DVY2" s="1818"/>
      <c r="DVZ2" s="1818"/>
      <c r="DWA2" s="1818"/>
      <c r="DWB2" s="1818"/>
      <c r="DWC2" s="1818"/>
      <c r="DWD2" s="1818"/>
      <c r="DWE2" s="1818"/>
      <c r="DWF2" s="1818"/>
      <c r="DWG2" s="1818"/>
      <c r="DWH2" s="1818"/>
      <c r="DWI2" s="1818"/>
      <c r="DWJ2" s="1818"/>
      <c r="DWK2" s="1818"/>
      <c r="DWL2" s="1818"/>
      <c r="DWM2" s="1818"/>
      <c r="DWN2" s="1818"/>
      <c r="DWO2" s="1818"/>
      <c r="DWP2" s="1818"/>
      <c r="DWQ2" s="1818"/>
      <c r="DWR2" s="1818"/>
      <c r="DWS2" s="1818"/>
      <c r="DWT2" s="1818"/>
      <c r="DWU2" s="1818"/>
      <c r="DWV2" s="1818"/>
      <c r="DWW2" s="1818"/>
      <c r="DWX2" s="1818"/>
      <c r="DWY2" s="1818"/>
      <c r="DWZ2" s="1818"/>
      <c r="DXA2" s="1818"/>
      <c r="DXB2" s="1818"/>
      <c r="DXC2" s="1818"/>
      <c r="DXD2" s="1818"/>
      <c r="DXE2" s="1818"/>
      <c r="DXF2" s="1818"/>
      <c r="DXG2" s="1818"/>
      <c r="DXH2" s="1818"/>
      <c r="DXI2" s="1818"/>
      <c r="DXJ2" s="1818"/>
      <c r="DXK2" s="1818"/>
      <c r="DXL2" s="1818"/>
      <c r="DXM2" s="1818"/>
      <c r="DXN2" s="1818"/>
      <c r="DXO2" s="1818"/>
      <c r="DXP2" s="1818"/>
      <c r="DXQ2" s="1818"/>
      <c r="DXR2" s="1818"/>
      <c r="DXS2" s="1818"/>
      <c r="DXT2" s="1818"/>
      <c r="DXU2" s="1818"/>
      <c r="DXV2" s="1818"/>
      <c r="DXW2" s="1818"/>
      <c r="DXX2" s="1818"/>
      <c r="DXY2" s="1818"/>
      <c r="DXZ2" s="1818"/>
      <c r="DYA2" s="1818"/>
      <c r="DYB2" s="1818"/>
      <c r="DYC2" s="1818"/>
      <c r="DYD2" s="1818"/>
      <c r="DYE2" s="1818"/>
      <c r="DYF2" s="1818"/>
      <c r="DYG2" s="1818"/>
      <c r="DYH2" s="1818"/>
      <c r="DYI2" s="1818"/>
      <c r="DYJ2" s="1818"/>
      <c r="DYK2" s="1818"/>
      <c r="DYL2" s="1818"/>
      <c r="DYM2" s="1818"/>
      <c r="DYN2" s="1818"/>
      <c r="DYO2" s="1818"/>
      <c r="DYP2" s="1818"/>
      <c r="DYQ2" s="1818"/>
      <c r="DYR2" s="1818"/>
      <c r="DYS2" s="1818"/>
      <c r="DYT2" s="1818"/>
      <c r="DYU2" s="1818"/>
      <c r="DYV2" s="1818"/>
      <c r="DYW2" s="1818"/>
      <c r="DYX2" s="1818"/>
      <c r="DYY2" s="1818"/>
      <c r="DYZ2" s="1818"/>
      <c r="DZA2" s="1818"/>
      <c r="DZB2" s="1818"/>
      <c r="DZC2" s="1818"/>
      <c r="DZD2" s="1818"/>
      <c r="DZE2" s="1818"/>
      <c r="DZF2" s="1818"/>
      <c r="DZG2" s="1818"/>
      <c r="DZH2" s="1818"/>
      <c r="DZI2" s="1818"/>
      <c r="DZJ2" s="1818"/>
      <c r="DZK2" s="1818"/>
      <c r="DZL2" s="1818"/>
      <c r="DZM2" s="1818"/>
      <c r="DZN2" s="1818"/>
      <c r="DZO2" s="1818"/>
      <c r="DZP2" s="1818"/>
      <c r="DZQ2" s="1818"/>
      <c r="DZR2" s="1818"/>
      <c r="DZS2" s="1818"/>
      <c r="DZT2" s="1818"/>
      <c r="DZU2" s="1818"/>
      <c r="DZV2" s="1818"/>
      <c r="DZW2" s="1818"/>
      <c r="DZX2" s="1818"/>
      <c r="DZY2" s="1818"/>
      <c r="DZZ2" s="1818"/>
      <c r="EAA2" s="1818"/>
      <c r="EAB2" s="1818"/>
      <c r="EAC2" s="1818"/>
      <c r="EAD2" s="1818"/>
      <c r="EAE2" s="1818"/>
      <c r="EAF2" s="1818"/>
      <c r="EAG2" s="1818"/>
      <c r="EAH2" s="1818"/>
      <c r="EAI2" s="1818"/>
      <c r="EAJ2" s="1818"/>
      <c r="EAK2" s="1818"/>
      <c r="EAL2" s="1818"/>
      <c r="EAM2" s="1818"/>
      <c r="EAN2" s="1818"/>
      <c r="EAO2" s="1818"/>
      <c r="EAP2" s="1818"/>
      <c r="EAQ2" s="1818"/>
      <c r="EAR2" s="1818"/>
      <c r="EAS2" s="1818"/>
      <c r="EAT2" s="1818"/>
      <c r="EAU2" s="1818"/>
      <c r="EAV2" s="1818"/>
      <c r="EAW2" s="1818"/>
      <c r="EAX2" s="1818"/>
      <c r="EAY2" s="1818"/>
      <c r="EAZ2" s="1818"/>
      <c r="EBA2" s="1818"/>
      <c r="EBB2" s="1818"/>
      <c r="EBC2" s="1818"/>
      <c r="EBD2" s="1818"/>
      <c r="EBE2" s="1818"/>
      <c r="EBF2" s="1818"/>
      <c r="EBG2" s="1818"/>
      <c r="EBH2" s="1818"/>
      <c r="EBI2" s="1818"/>
      <c r="EBJ2" s="1818"/>
      <c r="EBK2" s="1818"/>
      <c r="EBL2" s="1818"/>
      <c r="EBM2" s="1818"/>
      <c r="EBN2" s="1818"/>
      <c r="EBO2" s="1818"/>
      <c r="EBP2" s="1818"/>
      <c r="EBQ2" s="1818"/>
      <c r="EBR2" s="1818"/>
      <c r="EBS2" s="1818"/>
      <c r="EBT2" s="1818"/>
      <c r="EBU2" s="1818"/>
      <c r="EBV2" s="1818"/>
      <c r="EBW2" s="1818"/>
      <c r="EBX2" s="1818"/>
      <c r="EBY2" s="1818"/>
      <c r="EBZ2" s="1818"/>
      <c r="ECA2" s="1818"/>
      <c r="ECB2" s="1818"/>
      <c r="ECC2" s="1818"/>
      <c r="ECD2" s="1818"/>
      <c r="ECE2" s="1818"/>
      <c r="ECF2" s="1818"/>
      <c r="ECG2" s="1818"/>
      <c r="ECH2" s="1818"/>
      <c r="ECI2" s="1818"/>
      <c r="ECJ2" s="1818"/>
      <c r="ECK2" s="1818"/>
      <c r="ECL2" s="1818"/>
      <c r="ECM2" s="1818"/>
      <c r="ECN2" s="1818"/>
      <c r="ECO2" s="1818"/>
      <c r="ECP2" s="1818"/>
      <c r="ECQ2" s="1818"/>
      <c r="ECR2" s="1818"/>
      <c r="ECS2" s="1818"/>
      <c r="ECT2" s="1818"/>
      <c r="ECU2" s="1818"/>
      <c r="ECV2" s="1818"/>
      <c r="ECW2" s="1818"/>
      <c r="ECX2" s="1818"/>
      <c r="ECY2" s="1818"/>
      <c r="ECZ2" s="1818"/>
      <c r="EDA2" s="1818"/>
      <c r="EDB2" s="1818"/>
      <c r="EDC2" s="1818"/>
      <c r="EDD2" s="1818"/>
      <c r="EDE2" s="1818"/>
      <c r="EDF2" s="1818"/>
      <c r="EDG2" s="1818"/>
      <c r="EDH2" s="1818"/>
      <c r="EDI2" s="1818"/>
      <c r="EDJ2" s="1818"/>
      <c r="EDK2" s="1818"/>
      <c r="EDL2" s="1818"/>
      <c r="EDM2" s="1818"/>
      <c r="EDN2" s="1818"/>
      <c r="EDO2" s="1818"/>
      <c r="EDP2" s="1818"/>
      <c r="EDQ2" s="1818"/>
      <c r="EDR2" s="1818"/>
      <c r="EDS2" s="1818"/>
      <c r="EDT2" s="1818"/>
      <c r="EDU2" s="1818"/>
      <c r="EDV2" s="1818"/>
      <c r="EDW2" s="1818"/>
      <c r="EDX2" s="1818"/>
      <c r="EDY2" s="1818"/>
      <c r="EDZ2" s="1818"/>
      <c r="EEA2" s="1818"/>
      <c r="EEB2" s="1818"/>
      <c r="EEC2" s="1818"/>
      <c r="EED2" s="1818"/>
      <c r="EEE2" s="1818"/>
      <c r="EEF2" s="1818"/>
      <c r="EEG2" s="1818"/>
      <c r="EEH2" s="1818"/>
      <c r="EEI2" s="1818"/>
      <c r="EEJ2" s="1818"/>
      <c r="EEK2" s="1818"/>
      <c r="EEL2" s="1818"/>
      <c r="EEM2" s="1818"/>
      <c r="EEN2" s="1818"/>
      <c r="EEO2" s="1818"/>
      <c r="EEP2" s="1818"/>
      <c r="EEQ2" s="1818"/>
      <c r="EER2" s="1818"/>
      <c r="EES2" s="1818"/>
      <c r="EET2" s="1818"/>
      <c r="EEU2" s="1818"/>
      <c r="EEV2" s="1818"/>
      <c r="EEW2" s="1818"/>
      <c r="EEX2" s="1818"/>
      <c r="EEY2" s="1818"/>
      <c r="EEZ2" s="1818"/>
      <c r="EFA2" s="1818"/>
      <c r="EFB2" s="1818"/>
      <c r="EFC2" s="1818"/>
      <c r="EFD2" s="1818"/>
      <c r="EFE2" s="1818"/>
      <c r="EFF2" s="1818"/>
      <c r="EFG2" s="1818"/>
      <c r="EFH2" s="1818"/>
      <c r="EFI2" s="1818"/>
      <c r="EFJ2" s="1818"/>
      <c r="EFK2" s="1818"/>
      <c r="EFL2" s="1818"/>
      <c r="EFM2" s="1818"/>
      <c r="EFN2" s="1818"/>
      <c r="EFO2" s="1818"/>
      <c r="EFP2" s="1818"/>
      <c r="EFQ2" s="1818"/>
      <c r="EFR2" s="1818"/>
      <c r="EFS2" s="1818"/>
      <c r="EFT2" s="1818"/>
      <c r="EFU2" s="1818"/>
      <c r="EFV2" s="1818"/>
      <c r="EFW2" s="1818"/>
      <c r="EFX2" s="1818"/>
      <c r="EFY2" s="1818"/>
      <c r="EFZ2" s="1818"/>
      <c r="EGA2" s="1818"/>
      <c r="EGB2" s="1818"/>
      <c r="EGC2" s="1818"/>
      <c r="EGD2" s="1818"/>
      <c r="EGE2" s="1818"/>
      <c r="EGF2" s="1818"/>
      <c r="EGG2" s="1818"/>
      <c r="EGH2" s="1818"/>
      <c r="EGI2" s="1818"/>
      <c r="EGJ2" s="1818"/>
      <c r="EGK2" s="1818"/>
      <c r="EGL2" s="1818"/>
      <c r="EGM2" s="1818"/>
      <c r="EGN2" s="1818"/>
      <c r="EGO2" s="1818"/>
      <c r="EGP2" s="1818"/>
      <c r="EGQ2" s="1818"/>
      <c r="EGR2" s="1818"/>
      <c r="EGS2" s="1818"/>
      <c r="EGT2" s="1818"/>
      <c r="EGU2" s="1818"/>
      <c r="EGV2" s="1818"/>
      <c r="EGW2" s="1818"/>
      <c r="EGX2" s="1818"/>
      <c r="EGY2" s="1818"/>
      <c r="EGZ2" s="1818"/>
      <c r="EHA2" s="1818"/>
      <c r="EHB2" s="1818"/>
      <c r="EHC2" s="1818"/>
      <c r="EHD2" s="1818"/>
      <c r="EHE2" s="1818"/>
      <c r="EHF2" s="1818"/>
      <c r="EHG2" s="1818"/>
      <c r="EHH2" s="1818"/>
      <c r="EHI2" s="1818"/>
      <c r="EHJ2" s="1818"/>
      <c r="EHK2" s="1818"/>
      <c r="EHL2" s="1818"/>
      <c r="EHM2" s="1818"/>
      <c r="EHN2" s="1818"/>
      <c r="EHO2" s="1818"/>
      <c r="EHP2" s="1818"/>
      <c r="EHQ2" s="1818"/>
      <c r="EHR2" s="1818"/>
      <c r="EHS2" s="1818"/>
      <c r="EHT2" s="1818"/>
      <c r="EHU2" s="1818"/>
      <c r="EHV2" s="1818"/>
      <c r="EHW2" s="1818"/>
      <c r="EHX2" s="1818"/>
      <c r="EHY2" s="1818"/>
      <c r="EHZ2" s="1818"/>
      <c r="EIA2" s="1818"/>
      <c r="EIB2" s="1818"/>
      <c r="EIC2" s="1818"/>
      <c r="EID2" s="1818"/>
      <c r="EIE2" s="1818"/>
      <c r="EIF2" s="1818"/>
      <c r="EIG2" s="1818"/>
      <c r="EIH2" s="1818"/>
      <c r="EII2" s="1818"/>
      <c r="EIJ2" s="1818"/>
      <c r="EIK2" s="1818"/>
      <c r="EIL2" s="1818"/>
      <c r="EIM2" s="1818"/>
      <c r="EIN2" s="1818"/>
      <c r="EIO2" s="1818"/>
      <c r="EIP2" s="1818"/>
      <c r="EIQ2" s="1818"/>
      <c r="EIR2" s="1818"/>
      <c r="EIS2" s="1818"/>
      <c r="EIT2" s="1818"/>
      <c r="EIU2" s="1818"/>
      <c r="EIV2" s="1818"/>
      <c r="EIW2" s="1818"/>
      <c r="EIX2" s="1818"/>
      <c r="EIY2" s="1818"/>
      <c r="EIZ2" s="1818"/>
      <c r="EJA2" s="1818"/>
      <c r="EJB2" s="1818"/>
      <c r="EJC2" s="1818"/>
      <c r="EJD2" s="1818"/>
      <c r="EJE2" s="1818"/>
      <c r="EJF2" s="1818"/>
      <c r="EJG2" s="1818"/>
      <c r="EJH2" s="1818"/>
      <c r="EJI2" s="1818"/>
      <c r="EJJ2" s="1818"/>
      <c r="EJK2" s="1818"/>
      <c r="EJL2" s="1818"/>
      <c r="EJM2" s="1818"/>
      <c r="EJN2" s="1818"/>
      <c r="EJO2" s="1818"/>
      <c r="EJP2" s="1818"/>
      <c r="EJQ2" s="1818"/>
      <c r="EJR2" s="1818"/>
      <c r="EJS2" s="1818"/>
      <c r="EJT2" s="1818"/>
      <c r="EJU2" s="1818"/>
      <c r="EJV2" s="1818"/>
      <c r="EJW2" s="1818"/>
      <c r="EJX2" s="1818"/>
      <c r="EJY2" s="1818"/>
      <c r="EJZ2" s="1818"/>
      <c r="EKA2" s="1818"/>
      <c r="EKB2" s="1818"/>
      <c r="EKC2" s="1818"/>
      <c r="EKD2" s="1818"/>
      <c r="EKE2" s="1818"/>
      <c r="EKF2" s="1818"/>
      <c r="EKG2" s="1818"/>
      <c r="EKH2" s="1818"/>
      <c r="EKI2" s="1818"/>
      <c r="EKJ2" s="1818"/>
      <c r="EKK2" s="1818"/>
      <c r="EKL2" s="1818"/>
      <c r="EKM2" s="1818"/>
      <c r="EKN2" s="1818"/>
      <c r="EKO2" s="1818"/>
      <c r="EKP2" s="1818"/>
      <c r="EKQ2" s="1818"/>
      <c r="EKR2" s="1818"/>
      <c r="EKS2" s="1818"/>
      <c r="EKT2" s="1818"/>
      <c r="EKU2" s="1818"/>
      <c r="EKV2" s="1818"/>
      <c r="EKW2" s="1818"/>
      <c r="EKX2" s="1818"/>
      <c r="EKY2" s="1818"/>
      <c r="EKZ2" s="1818"/>
      <c r="ELA2" s="1818"/>
      <c r="ELB2" s="1818"/>
      <c r="ELC2" s="1818"/>
      <c r="ELD2" s="1818"/>
      <c r="ELE2" s="1818"/>
      <c r="ELF2" s="1818"/>
      <c r="ELG2" s="1818"/>
      <c r="ELH2" s="1818"/>
      <c r="ELI2" s="1818"/>
      <c r="ELJ2" s="1818"/>
      <c r="ELK2" s="1818"/>
      <c r="ELL2" s="1818"/>
      <c r="ELM2" s="1818"/>
      <c r="ELN2" s="1818"/>
      <c r="ELO2" s="1818"/>
      <c r="ELP2" s="1818"/>
      <c r="ELQ2" s="1818"/>
      <c r="ELR2" s="1818"/>
      <c r="ELS2" s="1818"/>
      <c r="ELT2" s="1818"/>
      <c r="ELU2" s="1818"/>
      <c r="ELV2" s="1818"/>
      <c r="ELW2" s="1818"/>
      <c r="ELX2" s="1818"/>
      <c r="ELY2" s="1818"/>
      <c r="ELZ2" s="1818"/>
      <c r="EMA2" s="1818"/>
      <c r="EMB2" s="1818"/>
      <c r="EMC2" s="1818"/>
      <c r="EMD2" s="1818"/>
      <c r="EME2" s="1818"/>
      <c r="EMF2" s="1818"/>
      <c r="EMG2" s="1818"/>
      <c r="EMH2" s="1818"/>
      <c r="EMI2" s="1818"/>
      <c r="EMJ2" s="1818"/>
      <c r="EMK2" s="1818"/>
      <c r="EML2" s="1818"/>
      <c r="EMM2" s="1818"/>
      <c r="EMN2" s="1818"/>
      <c r="EMO2" s="1818"/>
      <c r="EMP2" s="1818"/>
      <c r="EMQ2" s="1818"/>
      <c r="EMR2" s="1818"/>
      <c r="EMS2" s="1818"/>
      <c r="EMT2" s="1818"/>
      <c r="EMU2" s="1818"/>
      <c r="EMV2" s="1818"/>
      <c r="EMW2" s="1818"/>
      <c r="EMX2" s="1818"/>
      <c r="EMY2" s="1818"/>
      <c r="EMZ2" s="1818"/>
      <c r="ENA2" s="1818"/>
      <c r="ENB2" s="1818"/>
      <c r="ENC2" s="1818"/>
      <c r="END2" s="1818"/>
      <c r="ENE2" s="1818"/>
      <c r="ENF2" s="1818"/>
      <c r="ENG2" s="1818"/>
      <c r="ENH2" s="1818"/>
      <c r="ENI2" s="1818"/>
      <c r="ENJ2" s="1818"/>
      <c r="ENK2" s="1818"/>
      <c r="ENL2" s="1818"/>
      <c r="ENM2" s="1818"/>
      <c r="ENN2" s="1818"/>
      <c r="ENO2" s="1818"/>
      <c r="ENP2" s="1818"/>
      <c r="ENQ2" s="1818"/>
      <c r="ENR2" s="1818"/>
      <c r="ENS2" s="1818"/>
      <c r="ENT2" s="1818"/>
      <c r="ENU2" s="1818"/>
      <c r="ENV2" s="1818"/>
      <c r="ENW2" s="1818"/>
      <c r="ENX2" s="1818"/>
      <c r="ENY2" s="1818"/>
      <c r="ENZ2" s="1818"/>
      <c r="EOA2" s="1818"/>
      <c r="EOB2" s="1818"/>
      <c r="EOC2" s="1818"/>
      <c r="EOD2" s="1818"/>
      <c r="EOE2" s="1818"/>
      <c r="EOF2" s="1818"/>
      <c r="EOG2" s="1818"/>
      <c r="EOH2" s="1818"/>
      <c r="EOI2" s="1818"/>
      <c r="EOJ2" s="1818"/>
      <c r="EOK2" s="1818"/>
      <c r="EOL2" s="1818"/>
      <c r="EOM2" s="1818"/>
      <c r="EON2" s="1818"/>
      <c r="EOO2" s="1818"/>
      <c r="EOP2" s="1818"/>
      <c r="EOQ2" s="1818"/>
      <c r="EOR2" s="1818"/>
      <c r="EOS2" s="1818"/>
      <c r="EOT2" s="1818"/>
      <c r="EOU2" s="1818"/>
      <c r="EOV2" s="1818"/>
      <c r="EOW2" s="1818"/>
      <c r="EOX2" s="1818"/>
      <c r="EOY2" s="1818"/>
      <c r="EOZ2" s="1818"/>
      <c r="EPA2" s="1818"/>
      <c r="EPB2" s="1818"/>
      <c r="EPC2" s="1818"/>
      <c r="EPD2" s="1818"/>
      <c r="EPE2" s="1818"/>
      <c r="EPF2" s="1818"/>
      <c r="EPG2" s="1818"/>
      <c r="EPH2" s="1818"/>
      <c r="EPI2" s="1818"/>
      <c r="EPJ2" s="1818"/>
      <c r="EPK2" s="1818"/>
      <c r="EPL2" s="1818"/>
      <c r="EPM2" s="1818"/>
      <c r="EPN2" s="1818"/>
      <c r="EPO2" s="1818"/>
      <c r="EPP2" s="1818"/>
      <c r="EPQ2" s="1818"/>
      <c r="EPR2" s="1818"/>
      <c r="EPS2" s="1818"/>
      <c r="EPT2" s="1818"/>
      <c r="EPU2" s="1818"/>
      <c r="EPV2" s="1818"/>
      <c r="EPW2" s="1818"/>
      <c r="EPX2" s="1818"/>
      <c r="EPY2" s="1818"/>
      <c r="EPZ2" s="1818"/>
      <c r="EQA2" s="1818"/>
      <c r="EQB2" s="1818"/>
      <c r="EQC2" s="1818"/>
      <c r="EQD2" s="1818"/>
      <c r="EQE2" s="1818"/>
      <c r="EQF2" s="1818"/>
      <c r="EQG2" s="1818"/>
      <c r="EQH2" s="1818"/>
      <c r="EQI2" s="1818"/>
      <c r="EQJ2" s="1818"/>
      <c r="EQK2" s="1818"/>
      <c r="EQL2" s="1818"/>
      <c r="EQM2" s="1818"/>
      <c r="EQN2" s="1818"/>
      <c r="EQO2" s="1818"/>
      <c r="EQP2" s="1818"/>
      <c r="EQQ2" s="1818"/>
      <c r="EQR2" s="1818"/>
      <c r="EQS2" s="1818"/>
      <c r="EQT2" s="1818"/>
      <c r="EQU2" s="1818"/>
      <c r="EQV2" s="1818"/>
      <c r="EQW2" s="1818"/>
      <c r="EQX2" s="1818"/>
      <c r="EQY2" s="1818"/>
      <c r="EQZ2" s="1818"/>
      <c r="ERA2" s="1818"/>
      <c r="ERB2" s="1818"/>
      <c r="ERC2" s="1818"/>
      <c r="ERD2" s="1818"/>
      <c r="ERE2" s="1818"/>
      <c r="ERF2" s="1818"/>
      <c r="ERG2" s="1818"/>
      <c r="ERH2" s="1818"/>
      <c r="ERI2" s="1818"/>
      <c r="ERJ2" s="1818"/>
      <c r="ERK2" s="1818"/>
      <c r="ERL2" s="1818"/>
      <c r="ERM2" s="1818"/>
      <c r="ERN2" s="1818"/>
      <c r="ERO2" s="1818"/>
      <c r="ERP2" s="1818"/>
      <c r="ERQ2" s="1818"/>
      <c r="ERR2" s="1818"/>
      <c r="ERS2" s="1818"/>
      <c r="ERT2" s="1818"/>
      <c r="ERU2" s="1818"/>
      <c r="ERV2" s="1818"/>
      <c r="ERW2" s="1818"/>
      <c r="ERX2" s="1818"/>
      <c r="ERY2" s="1818"/>
      <c r="ERZ2" s="1818"/>
      <c r="ESA2" s="1818"/>
      <c r="ESB2" s="1818"/>
      <c r="ESC2" s="1818"/>
      <c r="ESD2" s="1818"/>
      <c r="ESE2" s="1818"/>
      <c r="ESF2" s="1818"/>
      <c r="ESG2" s="1818"/>
      <c r="ESH2" s="1818"/>
      <c r="ESI2" s="1818"/>
      <c r="ESJ2" s="1818"/>
      <c r="ESK2" s="1818"/>
      <c r="ESL2" s="1818"/>
      <c r="ESM2" s="1818"/>
      <c r="ESN2" s="1818"/>
      <c r="ESO2" s="1818"/>
      <c r="ESP2" s="1818"/>
      <c r="ESQ2" s="1818"/>
      <c r="ESR2" s="1818"/>
      <c r="ESS2" s="1818"/>
      <c r="EST2" s="1818"/>
      <c r="ESU2" s="1818"/>
      <c r="ESV2" s="1818"/>
      <c r="ESW2" s="1818"/>
      <c r="ESX2" s="1818"/>
      <c r="ESY2" s="1818"/>
      <c r="ESZ2" s="1818"/>
      <c r="ETA2" s="1818"/>
      <c r="ETB2" s="1818"/>
      <c r="ETC2" s="1818"/>
      <c r="ETD2" s="1818"/>
      <c r="ETE2" s="1818"/>
      <c r="ETF2" s="1818"/>
      <c r="ETG2" s="1818"/>
      <c r="ETH2" s="1818"/>
      <c r="ETI2" s="1818"/>
      <c r="ETJ2" s="1818"/>
      <c r="ETK2" s="1818"/>
      <c r="ETL2" s="1818"/>
      <c r="ETM2" s="1818"/>
      <c r="ETN2" s="1818"/>
      <c r="ETO2" s="1818"/>
      <c r="ETP2" s="1818"/>
      <c r="ETQ2" s="1818"/>
      <c r="ETR2" s="1818"/>
      <c r="ETS2" s="1818"/>
      <c r="ETT2" s="1818"/>
      <c r="ETU2" s="1818"/>
      <c r="ETV2" s="1818"/>
      <c r="ETW2" s="1818"/>
      <c r="ETX2" s="1818"/>
      <c r="ETY2" s="1818"/>
      <c r="ETZ2" s="1818"/>
      <c r="EUA2" s="1818"/>
      <c r="EUB2" s="1818"/>
      <c r="EUC2" s="1818"/>
      <c r="EUD2" s="1818"/>
      <c r="EUE2" s="1818"/>
      <c r="EUF2" s="1818"/>
      <c r="EUG2" s="1818"/>
      <c r="EUH2" s="1818"/>
      <c r="EUI2" s="1818"/>
      <c r="EUJ2" s="1818"/>
      <c r="EUK2" s="1818"/>
      <c r="EUL2" s="1818"/>
      <c r="EUM2" s="1818"/>
      <c r="EUN2" s="1818"/>
      <c r="EUO2" s="1818"/>
      <c r="EUP2" s="1818"/>
      <c r="EUQ2" s="1818"/>
      <c r="EUR2" s="1818"/>
      <c r="EUS2" s="1818"/>
      <c r="EUT2" s="1818"/>
      <c r="EUU2" s="1818"/>
      <c r="EUV2" s="1818"/>
      <c r="EUW2" s="1818"/>
      <c r="EUX2" s="1818"/>
      <c r="EUY2" s="1818"/>
      <c r="EUZ2" s="1818"/>
      <c r="EVA2" s="1818"/>
      <c r="EVB2" s="1818"/>
      <c r="EVC2" s="1818"/>
      <c r="EVD2" s="1818"/>
      <c r="EVE2" s="1818"/>
      <c r="EVF2" s="1818"/>
      <c r="EVG2" s="1818"/>
      <c r="EVH2" s="1818"/>
      <c r="EVI2" s="1818"/>
      <c r="EVJ2" s="1818"/>
      <c r="EVK2" s="1818"/>
      <c r="EVL2" s="1818"/>
      <c r="EVM2" s="1818"/>
      <c r="EVN2" s="1818"/>
      <c r="EVO2" s="1818"/>
      <c r="EVP2" s="1818"/>
      <c r="EVQ2" s="1818"/>
      <c r="EVR2" s="1818"/>
      <c r="EVS2" s="1818"/>
      <c r="EVT2" s="1818"/>
      <c r="EVU2" s="1818"/>
      <c r="EVV2" s="1818"/>
      <c r="EVW2" s="1818"/>
      <c r="EVX2" s="1818"/>
      <c r="EVY2" s="1818"/>
      <c r="EVZ2" s="1818"/>
      <c r="EWA2" s="1818"/>
      <c r="EWB2" s="1818"/>
      <c r="EWC2" s="1818"/>
      <c r="EWD2" s="1818"/>
      <c r="EWE2" s="1818"/>
      <c r="EWF2" s="1818"/>
      <c r="EWG2" s="1818"/>
      <c r="EWH2" s="1818"/>
      <c r="EWI2" s="1818"/>
      <c r="EWJ2" s="1818"/>
      <c r="EWK2" s="1818"/>
      <c r="EWL2" s="1818"/>
      <c r="EWM2" s="1818"/>
      <c r="EWN2" s="1818"/>
      <c r="EWO2" s="1818"/>
      <c r="EWP2" s="1818"/>
      <c r="EWQ2" s="1818"/>
      <c r="EWR2" s="1818"/>
      <c r="EWS2" s="1818"/>
      <c r="EWT2" s="1818"/>
      <c r="EWU2" s="1818"/>
      <c r="EWV2" s="1818"/>
      <c r="EWW2" s="1818"/>
      <c r="EWX2" s="1818"/>
      <c r="EWY2" s="1818"/>
      <c r="EWZ2" s="1818"/>
      <c r="EXA2" s="1818"/>
      <c r="EXB2" s="1818"/>
      <c r="EXC2" s="1818"/>
      <c r="EXD2" s="1818"/>
      <c r="EXE2" s="1818"/>
      <c r="EXF2" s="1818"/>
      <c r="EXG2" s="1818"/>
      <c r="EXH2" s="1818"/>
      <c r="EXI2" s="1818"/>
      <c r="EXJ2" s="1818"/>
      <c r="EXK2" s="1818"/>
      <c r="EXL2" s="1818"/>
      <c r="EXM2" s="1818"/>
      <c r="EXN2" s="1818"/>
      <c r="EXO2" s="1818"/>
      <c r="EXP2" s="1818"/>
      <c r="EXQ2" s="1818"/>
      <c r="EXR2" s="1818"/>
      <c r="EXS2" s="1818"/>
      <c r="EXT2" s="1818"/>
      <c r="EXU2" s="1818"/>
      <c r="EXV2" s="1818"/>
      <c r="EXW2" s="1818"/>
      <c r="EXX2" s="1818"/>
      <c r="EXY2" s="1818"/>
      <c r="EXZ2" s="1818"/>
      <c r="EYA2" s="1818"/>
      <c r="EYB2" s="1818"/>
      <c r="EYC2" s="1818"/>
      <c r="EYD2" s="1818"/>
      <c r="EYE2" s="1818"/>
      <c r="EYF2" s="1818"/>
      <c r="EYG2" s="1818"/>
      <c r="EYH2" s="1818"/>
      <c r="EYI2" s="1818"/>
      <c r="EYJ2" s="1818"/>
      <c r="EYK2" s="1818"/>
      <c r="EYL2" s="1818"/>
      <c r="EYM2" s="1818"/>
      <c r="EYN2" s="1818"/>
      <c r="EYO2" s="1818"/>
      <c r="EYP2" s="1818"/>
      <c r="EYQ2" s="1818"/>
      <c r="EYR2" s="1818"/>
      <c r="EYS2" s="1818"/>
      <c r="EYT2" s="1818"/>
      <c r="EYU2" s="1818"/>
      <c r="EYV2" s="1818"/>
      <c r="EYW2" s="1818"/>
      <c r="EYX2" s="1818"/>
      <c r="EYY2" s="1818"/>
      <c r="EYZ2" s="1818"/>
      <c r="EZA2" s="1818"/>
      <c r="EZB2" s="1818"/>
      <c r="EZC2" s="1818"/>
      <c r="EZD2" s="1818"/>
      <c r="EZE2" s="1818"/>
      <c r="EZF2" s="1818"/>
      <c r="EZG2" s="1818"/>
      <c r="EZH2" s="1818"/>
      <c r="EZI2" s="1818"/>
      <c r="EZJ2" s="1818"/>
      <c r="EZK2" s="1818"/>
      <c r="EZL2" s="1818"/>
      <c r="EZM2" s="1818"/>
      <c r="EZN2" s="1818"/>
      <c r="EZO2" s="1818"/>
      <c r="EZP2" s="1818"/>
      <c r="EZQ2" s="1818"/>
      <c r="EZR2" s="1818"/>
      <c r="EZS2" s="1818"/>
      <c r="EZT2" s="1818"/>
      <c r="EZU2" s="1818"/>
      <c r="EZV2" s="1818"/>
      <c r="EZW2" s="1818"/>
      <c r="EZX2" s="1818"/>
      <c r="EZY2" s="1818"/>
      <c r="EZZ2" s="1818"/>
      <c r="FAA2" s="1818"/>
      <c r="FAB2" s="1818"/>
      <c r="FAC2" s="1818"/>
      <c r="FAD2" s="1818"/>
      <c r="FAE2" s="1818"/>
      <c r="FAF2" s="1818"/>
      <c r="FAG2" s="1818"/>
      <c r="FAH2" s="1818"/>
      <c r="FAI2" s="1818"/>
      <c r="FAJ2" s="1818"/>
      <c r="FAK2" s="1818"/>
      <c r="FAL2" s="1818"/>
      <c r="FAM2" s="1818"/>
      <c r="FAN2" s="1818"/>
      <c r="FAO2" s="1818"/>
      <c r="FAP2" s="1818"/>
      <c r="FAQ2" s="1818"/>
      <c r="FAR2" s="1818"/>
      <c r="FAS2" s="1818"/>
      <c r="FAT2" s="1818"/>
      <c r="FAU2" s="1818"/>
      <c r="FAV2" s="1818"/>
      <c r="FAW2" s="1818"/>
      <c r="FAX2" s="1818"/>
      <c r="FAY2" s="1818"/>
      <c r="FAZ2" s="1818"/>
      <c r="FBA2" s="1818"/>
      <c r="FBB2" s="1818"/>
      <c r="FBC2" s="1818"/>
      <c r="FBD2" s="1818"/>
      <c r="FBE2" s="1818"/>
      <c r="FBF2" s="1818"/>
      <c r="FBG2" s="1818"/>
      <c r="FBH2" s="1818"/>
      <c r="FBI2" s="1818"/>
      <c r="FBJ2" s="1818"/>
      <c r="FBK2" s="1818"/>
      <c r="FBL2" s="1818"/>
      <c r="FBM2" s="1818"/>
      <c r="FBN2" s="1818"/>
      <c r="FBO2" s="1818"/>
      <c r="FBP2" s="1818"/>
      <c r="FBQ2" s="1818"/>
      <c r="FBR2" s="1818"/>
      <c r="FBS2" s="1818"/>
      <c r="FBT2" s="1818"/>
      <c r="FBU2" s="1818"/>
      <c r="FBV2" s="1818"/>
      <c r="FBW2" s="1818"/>
      <c r="FBX2" s="1818"/>
      <c r="FBY2" s="1818"/>
      <c r="FBZ2" s="1818"/>
      <c r="FCA2" s="1818"/>
      <c r="FCB2" s="1818"/>
      <c r="FCC2" s="1818"/>
      <c r="FCD2" s="1818"/>
      <c r="FCE2" s="1818"/>
      <c r="FCF2" s="1818"/>
      <c r="FCG2" s="1818"/>
      <c r="FCH2" s="1818"/>
      <c r="FCI2" s="1818"/>
      <c r="FCJ2" s="1818"/>
      <c r="FCK2" s="1818"/>
      <c r="FCL2" s="1818"/>
      <c r="FCM2" s="1818"/>
      <c r="FCN2" s="1818"/>
      <c r="FCO2" s="1818"/>
      <c r="FCP2" s="1818"/>
      <c r="FCQ2" s="1818"/>
      <c r="FCR2" s="1818"/>
      <c r="FCS2" s="1818"/>
      <c r="FCT2" s="1818"/>
      <c r="FCU2" s="1818"/>
      <c r="FCV2" s="1818"/>
      <c r="FCW2" s="1818"/>
      <c r="FCX2" s="1818"/>
      <c r="FCY2" s="1818"/>
      <c r="FCZ2" s="1818"/>
      <c r="FDA2" s="1818"/>
      <c r="FDB2" s="1818"/>
      <c r="FDC2" s="1818"/>
      <c r="FDD2" s="1818"/>
      <c r="FDE2" s="1818"/>
      <c r="FDF2" s="1818"/>
      <c r="FDG2" s="1818"/>
      <c r="FDH2" s="1818"/>
      <c r="FDI2" s="1818"/>
      <c r="FDJ2" s="1818"/>
      <c r="FDK2" s="1818"/>
      <c r="FDL2" s="1818"/>
      <c r="FDM2" s="1818"/>
      <c r="FDN2" s="1818"/>
      <c r="FDO2" s="1818"/>
      <c r="FDP2" s="1818"/>
      <c r="FDQ2" s="1818"/>
      <c r="FDR2" s="1818"/>
      <c r="FDS2" s="1818"/>
      <c r="FDT2" s="1818"/>
      <c r="FDU2" s="1818"/>
      <c r="FDV2" s="1818"/>
      <c r="FDW2" s="1818"/>
      <c r="FDX2" s="1818"/>
      <c r="FDY2" s="1818"/>
      <c r="FDZ2" s="1818"/>
      <c r="FEA2" s="1818"/>
      <c r="FEB2" s="1818"/>
      <c r="FEC2" s="1818"/>
      <c r="FED2" s="1818"/>
      <c r="FEE2" s="1818"/>
      <c r="FEF2" s="1818"/>
      <c r="FEG2" s="1818"/>
      <c r="FEH2" s="1818"/>
      <c r="FEI2" s="1818"/>
      <c r="FEJ2" s="1818"/>
      <c r="FEK2" s="1818"/>
      <c r="FEL2" s="1818"/>
      <c r="FEM2" s="1818"/>
      <c r="FEN2" s="1818"/>
      <c r="FEO2" s="1818"/>
      <c r="FEP2" s="1818"/>
      <c r="FEQ2" s="1818"/>
      <c r="FER2" s="1818"/>
      <c r="FES2" s="1818"/>
      <c r="FET2" s="1818"/>
      <c r="FEU2" s="1818"/>
      <c r="FEV2" s="1818"/>
      <c r="FEW2" s="1818"/>
      <c r="FEX2" s="1818"/>
      <c r="FEY2" s="1818"/>
      <c r="FEZ2" s="1818"/>
      <c r="FFA2" s="1818"/>
      <c r="FFB2" s="1818"/>
      <c r="FFC2" s="1818"/>
      <c r="FFD2" s="1818"/>
      <c r="FFE2" s="1818"/>
      <c r="FFF2" s="1818"/>
      <c r="FFG2" s="1818"/>
      <c r="FFH2" s="1818"/>
      <c r="FFI2" s="1818"/>
      <c r="FFJ2" s="1818"/>
      <c r="FFK2" s="1818"/>
      <c r="FFL2" s="1818"/>
      <c r="FFM2" s="1818"/>
      <c r="FFN2" s="1818"/>
      <c r="FFO2" s="1818"/>
      <c r="FFP2" s="1818"/>
      <c r="FFQ2" s="1818"/>
      <c r="FFR2" s="1818"/>
      <c r="FFS2" s="1818"/>
      <c r="FFT2" s="1818"/>
      <c r="FFU2" s="1818"/>
      <c r="FFV2" s="1818"/>
      <c r="FFW2" s="1818"/>
      <c r="FFX2" s="1818"/>
      <c r="FFY2" s="1818"/>
      <c r="FFZ2" s="1818"/>
      <c r="FGA2" s="1818"/>
      <c r="FGB2" s="1818"/>
      <c r="FGC2" s="1818"/>
      <c r="FGD2" s="1818"/>
      <c r="FGE2" s="1818"/>
      <c r="FGF2" s="1818"/>
      <c r="FGG2" s="1818"/>
      <c r="FGH2" s="1818"/>
      <c r="FGI2" s="1818"/>
      <c r="FGJ2" s="1818"/>
      <c r="FGK2" s="1818"/>
      <c r="FGL2" s="1818"/>
      <c r="FGM2" s="1818"/>
      <c r="FGN2" s="1818"/>
      <c r="FGO2" s="1818"/>
      <c r="FGP2" s="1818"/>
      <c r="FGQ2" s="1818"/>
      <c r="FGR2" s="1818"/>
      <c r="FGS2" s="1818"/>
      <c r="FGT2" s="1818"/>
      <c r="FGU2" s="1818"/>
      <c r="FGV2" s="1818"/>
      <c r="FGW2" s="1818"/>
      <c r="FGX2" s="1818"/>
      <c r="FGY2" s="1818"/>
      <c r="FGZ2" s="1818"/>
      <c r="FHA2" s="1818"/>
      <c r="FHB2" s="1818"/>
      <c r="FHC2" s="1818"/>
      <c r="FHD2" s="1818"/>
      <c r="FHE2" s="1818"/>
      <c r="FHF2" s="1818"/>
      <c r="FHG2" s="1818"/>
      <c r="FHH2" s="1818"/>
      <c r="FHI2" s="1818"/>
      <c r="FHJ2" s="1818"/>
      <c r="FHK2" s="1818"/>
      <c r="FHL2" s="1818"/>
      <c r="FHM2" s="1818"/>
      <c r="FHN2" s="1818"/>
      <c r="FHO2" s="1818"/>
      <c r="FHP2" s="1818"/>
      <c r="FHQ2" s="1818"/>
      <c r="FHR2" s="1818"/>
      <c r="FHS2" s="1818"/>
      <c r="FHT2" s="1818"/>
      <c r="FHU2" s="1818"/>
      <c r="FHV2" s="1818"/>
      <c r="FHW2" s="1818"/>
      <c r="FHX2" s="1818"/>
      <c r="FHY2" s="1818"/>
      <c r="FHZ2" s="1818"/>
      <c r="FIA2" s="1818"/>
      <c r="FIB2" s="1818"/>
      <c r="FIC2" s="1818"/>
      <c r="FID2" s="1818"/>
      <c r="FIE2" s="1818"/>
      <c r="FIF2" s="1818"/>
      <c r="FIG2" s="1818"/>
      <c r="FIH2" s="1818"/>
      <c r="FII2" s="1818"/>
      <c r="FIJ2" s="1818"/>
      <c r="FIK2" s="1818"/>
      <c r="FIL2" s="1818"/>
      <c r="FIM2" s="1818"/>
      <c r="FIN2" s="1818"/>
      <c r="FIO2" s="1818"/>
      <c r="FIP2" s="1818"/>
      <c r="FIQ2" s="1818"/>
      <c r="FIR2" s="1818"/>
      <c r="FIS2" s="1818"/>
      <c r="FIT2" s="1818"/>
      <c r="FIU2" s="1818"/>
      <c r="FIV2" s="1818"/>
      <c r="FIW2" s="1818"/>
      <c r="FIX2" s="1818"/>
      <c r="FIY2" s="1818"/>
      <c r="FIZ2" s="1818"/>
      <c r="FJA2" s="1818"/>
      <c r="FJB2" s="1818"/>
      <c r="FJC2" s="1818"/>
      <c r="FJD2" s="1818"/>
      <c r="FJE2" s="1818"/>
      <c r="FJF2" s="1818"/>
      <c r="FJG2" s="1818"/>
      <c r="FJH2" s="1818"/>
      <c r="FJI2" s="1818"/>
      <c r="FJJ2" s="1818"/>
      <c r="FJK2" s="1818"/>
      <c r="FJL2" s="1818"/>
      <c r="FJM2" s="1818"/>
      <c r="FJN2" s="1818"/>
      <c r="FJO2" s="1818"/>
      <c r="FJP2" s="1818"/>
      <c r="FJQ2" s="1818"/>
      <c r="FJR2" s="1818"/>
      <c r="FJS2" s="1818"/>
      <c r="FJT2" s="1818"/>
      <c r="FJU2" s="1818"/>
      <c r="FJV2" s="1818"/>
      <c r="FJW2" s="1818"/>
      <c r="FJX2" s="1818"/>
      <c r="FJY2" s="1818"/>
      <c r="FJZ2" s="1818"/>
      <c r="FKA2" s="1818"/>
      <c r="FKB2" s="1818"/>
      <c r="FKC2" s="1818"/>
      <c r="FKD2" s="1818"/>
      <c r="FKE2" s="1818"/>
      <c r="FKF2" s="1818"/>
      <c r="FKG2" s="1818"/>
      <c r="FKH2" s="1818"/>
      <c r="FKI2" s="1818"/>
      <c r="FKJ2" s="1818"/>
      <c r="FKK2" s="1818"/>
      <c r="FKL2" s="1818"/>
      <c r="FKM2" s="1818"/>
      <c r="FKN2" s="1818"/>
      <c r="FKO2" s="1818"/>
      <c r="FKP2" s="1818"/>
      <c r="FKQ2" s="1818"/>
      <c r="FKR2" s="1818"/>
      <c r="FKS2" s="1818"/>
      <c r="FKT2" s="1818"/>
      <c r="FKU2" s="1818"/>
      <c r="FKV2" s="1818"/>
      <c r="FKW2" s="1818"/>
      <c r="FKX2" s="1818"/>
      <c r="FKY2" s="1818"/>
      <c r="FKZ2" s="1818"/>
      <c r="FLA2" s="1818"/>
      <c r="FLB2" s="1818"/>
      <c r="FLC2" s="1818"/>
      <c r="FLD2" s="1818"/>
      <c r="FLE2" s="1818"/>
      <c r="FLF2" s="1818"/>
      <c r="FLG2" s="1818"/>
      <c r="FLH2" s="1818"/>
      <c r="FLI2" s="1818"/>
      <c r="FLJ2" s="1818"/>
      <c r="FLK2" s="1818"/>
      <c r="FLL2" s="1818"/>
      <c r="FLM2" s="1818"/>
      <c r="FLN2" s="1818"/>
      <c r="FLO2" s="1818"/>
      <c r="FLP2" s="1818"/>
      <c r="FLQ2" s="1818"/>
      <c r="FLR2" s="1818"/>
      <c r="FLS2" s="1818"/>
      <c r="FLT2" s="1818"/>
      <c r="FLU2" s="1818"/>
      <c r="FLV2" s="1818"/>
      <c r="FLW2" s="1818"/>
      <c r="FLX2" s="1818"/>
      <c r="FLY2" s="1818"/>
      <c r="FLZ2" s="1818"/>
      <c r="FMA2" s="1818"/>
      <c r="FMB2" s="1818"/>
      <c r="FMC2" s="1818"/>
      <c r="FMD2" s="1818"/>
      <c r="FME2" s="1818"/>
      <c r="FMF2" s="1818"/>
      <c r="FMG2" s="1818"/>
      <c r="FMH2" s="1818"/>
      <c r="FMI2" s="1818"/>
      <c r="FMJ2" s="1818"/>
      <c r="FMK2" s="1818"/>
      <c r="FML2" s="1818"/>
      <c r="FMM2" s="1818"/>
      <c r="FMN2" s="1818"/>
      <c r="FMO2" s="1818"/>
      <c r="FMP2" s="1818"/>
      <c r="FMQ2" s="1818"/>
      <c r="FMR2" s="1818"/>
      <c r="FMS2" s="1818"/>
      <c r="FMT2" s="1818"/>
      <c r="FMU2" s="1818"/>
      <c r="FMV2" s="1818"/>
      <c r="FMW2" s="1818"/>
      <c r="FMX2" s="1818"/>
      <c r="FMY2" s="1818"/>
      <c r="FMZ2" s="1818"/>
      <c r="FNA2" s="1818"/>
      <c r="FNB2" s="1818"/>
      <c r="FNC2" s="1818"/>
      <c r="FND2" s="1818"/>
      <c r="FNE2" s="1818"/>
      <c r="FNF2" s="1818"/>
      <c r="FNG2" s="1818"/>
      <c r="FNH2" s="1818"/>
      <c r="FNI2" s="1818"/>
      <c r="FNJ2" s="1818"/>
      <c r="FNK2" s="1818"/>
      <c r="FNL2" s="1818"/>
      <c r="FNM2" s="1818"/>
      <c r="FNN2" s="1818"/>
      <c r="FNO2" s="1818"/>
      <c r="FNP2" s="1818"/>
      <c r="FNQ2" s="1818"/>
      <c r="FNR2" s="1818"/>
      <c r="FNS2" s="1818"/>
      <c r="FNT2" s="1818"/>
      <c r="FNU2" s="1818"/>
      <c r="FNV2" s="1818"/>
      <c r="FNW2" s="1818"/>
      <c r="FNX2" s="1818"/>
      <c r="FNY2" s="1818"/>
      <c r="FNZ2" s="1818"/>
      <c r="FOA2" s="1818"/>
      <c r="FOB2" s="1818"/>
      <c r="FOC2" s="1818"/>
      <c r="FOD2" s="1818"/>
      <c r="FOE2" s="1818"/>
      <c r="FOF2" s="1818"/>
      <c r="FOG2" s="1818"/>
      <c r="FOH2" s="1818"/>
      <c r="FOI2" s="1818"/>
      <c r="FOJ2" s="1818"/>
      <c r="FOK2" s="1818"/>
      <c r="FOL2" s="1818"/>
      <c r="FOM2" s="1818"/>
      <c r="FON2" s="1818"/>
      <c r="FOO2" s="1818"/>
      <c r="FOP2" s="1818"/>
      <c r="FOQ2" s="1818"/>
      <c r="FOR2" s="1818"/>
      <c r="FOS2" s="1818"/>
      <c r="FOT2" s="1818"/>
      <c r="FOU2" s="1818"/>
      <c r="FOV2" s="1818"/>
      <c r="FOW2" s="1818"/>
      <c r="FOX2" s="1818"/>
      <c r="FOY2" s="1818"/>
      <c r="FOZ2" s="1818"/>
      <c r="FPA2" s="1818"/>
      <c r="FPB2" s="1818"/>
      <c r="FPC2" s="1818"/>
      <c r="FPD2" s="1818"/>
      <c r="FPE2" s="1818"/>
      <c r="FPF2" s="1818"/>
      <c r="FPG2" s="1818"/>
      <c r="FPH2" s="1818"/>
      <c r="FPI2" s="1818"/>
      <c r="FPJ2" s="1818"/>
      <c r="FPK2" s="1818"/>
      <c r="FPL2" s="1818"/>
      <c r="FPM2" s="1818"/>
      <c r="FPN2" s="1818"/>
      <c r="FPO2" s="1818"/>
      <c r="FPP2" s="1818"/>
      <c r="FPQ2" s="1818"/>
      <c r="FPR2" s="1818"/>
      <c r="FPS2" s="1818"/>
      <c r="FPT2" s="1818"/>
      <c r="FPU2" s="1818"/>
      <c r="FPV2" s="1818"/>
      <c r="FPW2" s="1818"/>
      <c r="FPX2" s="1818"/>
      <c r="FPY2" s="1818"/>
      <c r="FPZ2" s="1818"/>
      <c r="FQA2" s="1818"/>
      <c r="FQB2" s="1818"/>
      <c r="FQC2" s="1818"/>
      <c r="FQD2" s="1818"/>
      <c r="FQE2" s="1818"/>
      <c r="FQF2" s="1818"/>
      <c r="FQG2" s="1818"/>
      <c r="FQH2" s="1818"/>
      <c r="FQI2" s="1818"/>
      <c r="FQJ2" s="1818"/>
      <c r="FQK2" s="1818"/>
      <c r="FQL2" s="1818"/>
      <c r="FQM2" s="1818"/>
      <c r="FQN2" s="1818"/>
      <c r="FQO2" s="1818"/>
      <c r="FQP2" s="1818"/>
      <c r="FQQ2" s="1818"/>
      <c r="FQR2" s="1818"/>
      <c r="FQS2" s="1818"/>
      <c r="FQT2" s="1818"/>
      <c r="FQU2" s="1818"/>
      <c r="FQV2" s="1818"/>
      <c r="FQW2" s="1818"/>
      <c r="FQX2" s="1818"/>
      <c r="FQY2" s="1818"/>
      <c r="FQZ2" s="1818"/>
      <c r="FRA2" s="1818"/>
      <c r="FRB2" s="1818"/>
      <c r="FRC2" s="1818"/>
      <c r="FRD2" s="1818"/>
      <c r="FRE2" s="1818"/>
      <c r="FRF2" s="1818"/>
      <c r="FRG2" s="1818"/>
      <c r="FRH2" s="1818"/>
      <c r="FRI2" s="1818"/>
      <c r="FRJ2" s="1818"/>
      <c r="FRK2" s="1818"/>
      <c r="FRL2" s="1818"/>
      <c r="FRM2" s="1818"/>
      <c r="FRN2" s="1818"/>
      <c r="FRO2" s="1818"/>
      <c r="FRP2" s="1818"/>
      <c r="FRQ2" s="1818"/>
      <c r="FRR2" s="1818"/>
      <c r="FRS2" s="1818"/>
      <c r="FRT2" s="1818"/>
      <c r="FRU2" s="1818"/>
      <c r="FRV2" s="1818"/>
      <c r="FRW2" s="1818"/>
      <c r="FRX2" s="1818"/>
      <c r="FRY2" s="1818"/>
      <c r="FRZ2" s="1818"/>
      <c r="FSA2" s="1818"/>
      <c r="FSB2" s="1818"/>
      <c r="FSC2" s="1818"/>
      <c r="FSD2" s="1818"/>
      <c r="FSE2" s="1818"/>
      <c r="FSF2" s="1818"/>
      <c r="FSG2" s="1818"/>
      <c r="FSH2" s="1818"/>
      <c r="FSI2" s="1818"/>
      <c r="FSJ2" s="1818"/>
      <c r="FSK2" s="1818"/>
      <c r="FSL2" s="1818"/>
      <c r="FSM2" s="1818"/>
      <c r="FSN2" s="1818"/>
      <c r="FSO2" s="1818"/>
      <c r="FSP2" s="1818"/>
      <c r="FSQ2" s="1818"/>
      <c r="FSR2" s="1818"/>
      <c r="FSS2" s="1818"/>
      <c r="FST2" s="1818"/>
      <c r="FSU2" s="1818"/>
      <c r="FSV2" s="1818"/>
      <c r="FSW2" s="1818"/>
      <c r="FSX2" s="1818"/>
      <c r="FSY2" s="1818"/>
      <c r="FSZ2" s="1818"/>
      <c r="FTA2" s="1818"/>
      <c r="FTB2" s="1818"/>
      <c r="FTC2" s="1818"/>
      <c r="FTD2" s="1818"/>
      <c r="FTE2" s="1818"/>
      <c r="FTF2" s="1818"/>
      <c r="FTG2" s="1818"/>
      <c r="FTH2" s="1818"/>
      <c r="FTI2" s="1818"/>
      <c r="FTJ2" s="1818"/>
      <c r="FTK2" s="1818"/>
      <c r="FTL2" s="1818"/>
      <c r="FTM2" s="1818"/>
      <c r="FTN2" s="1818"/>
      <c r="FTO2" s="1818"/>
      <c r="FTP2" s="1818"/>
      <c r="FTQ2" s="1818"/>
      <c r="FTR2" s="1818"/>
      <c r="FTS2" s="1818"/>
      <c r="FTT2" s="1818"/>
      <c r="FTU2" s="1818"/>
      <c r="FTV2" s="1818"/>
      <c r="FTW2" s="1818"/>
      <c r="FTX2" s="1818"/>
      <c r="FTY2" s="1818"/>
      <c r="FTZ2" s="1818"/>
      <c r="FUA2" s="1818"/>
      <c r="FUB2" s="1818"/>
      <c r="FUC2" s="1818"/>
      <c r="FUD2" s="1818"/>
      <c r="FUE2" s="1818"/>
      <c r="FUF2" s="1818"/>
      <c r="FUG2" s="1818"/>
      <c r="FUH2" s="1818"/>
      <c r="FUI2" s="1818"/>
      <c r="FUJ2" s="1818"/>
      <c r="FUK2" s="1818"/>
      <c r="FUL2" s="1818"/>
      <c r="FUM2" s="1818"/>
      <c r="FUN2" s="1818"/>
      <c r="FUO2" s="1818"/>
      <c r="FUP2" s="1818"/>
      <c r="FUQ2" s="1818"/>
      <c r="FUR2" s="1818"/>
      <c r="FUS2" s="1818"/>
      <c r="FUT2" s="1818"/>
      <c r="FUU2" s="1818"/>
      <c r="FUV2" s="1818"/>
      <c r="FUW2" s="1818"/>
      <c r="FUX2" s="1818"/>
      <c r="FUY2" s="1818"/>
      <c r="FUZ2" s="1818"/>
      <c r="FVA2" s="1818"/>
      <c r="FVB2" s="1818"/>
      <c r="FVC2" s="1818"/>
      <c r="FVD2" s="1818"/>
      <c r="FVE2" s="1818"/>
      <c r="FVF2" s="1818"/>
      <c r="FVG2" s="1818"/>
      <c r="FVH2" s="1818"/>
      <c r="FVI2" s="1818"/>
      <c r="FVJ2" s="1818"/>
      <c r="FVK2" s="1818"/>
      <c r="FVL2" s="1818"/>
      <c r="FVM2" s="1818"/>
      <c r="FVN2" s="1818"/>
      <c r="FVO2" s="1818"/>
      <c r="FVP2" s="1818"/>
      <c r="FVQ2" s="1818"/>
      <c r="FVR2" s="1818"/>
      <c r="FVS2" s="1818"/>
      <c r="FVT2" s="1818"/>
      <c r="FVU2" s="1818"/>
      <c r="FVV2" s="1818"/>
      <c r="FVW2" s="1818"/>
      <c r="FVX2" s="1818"/>
      <c r="FVY2" s="1818"/>
      <c r="FVZ2" s="1818"/>
      <c r="FWA2" s="1818"/>
      <c r="FWB2" s="1818"/>
      <c r="FWC2" s="1818"/>
      <c r="FWD2" s="1818"/>
      <c r="FWE2" s="1818"/>
      <c r="FWF2" s="1818"/>
      <c r="FWG2" s="1818"/>
      <c r="FWH2" s="1818"/>
      <c r="FWI2" s="1818"/>
      <c r="FWJ2" s="1818"/>
      <c r="FWK2" s="1818"/>
      <c r="FWL2" s="1818"/>
      <c r="FWM2" s="1818"/>
      <c r="FWN2" s="1818"/>
      <c r="FWO2" s="1818"/>
      <c r="FWP2" s="1818"/>
      <c r="FWQ2" s="1818"/>
      <c r="FWR2" s="1818"/>
      <c r="FWS2" s="1818"/>
      <c r="FWT2" s="1818"/>
      <c r="FWU2" s="1818"/>
      <c r="FWV2" s="1818"/>
      <c r="FWW2" s="1818"/>
      <c r="FWX2" s="1818"/>
      <c r="FWY2" s="1818"/>
      <c r="FWZ2" s="1818"/>
      <c r="FXA2" s="1818"/>
      <c r="FXB2" s="1818"/>
      <c r="FXC2" s="1818"/>
      <c r="FXD2" s="1818"/>
      <c r="FXE2" s="1818"/>
      <c r="FXF2" s="1818"/>
      <c r="FXG2" s="1818"/>
      <c r="FXH2" s="1818"/>
      <c r="FXI2" s="1818"/>
      <c r="FXJ2" s="1818"/>
      <c r="FXK2" s="1818"/>
      <c r="FXL2" s="1818"/>
      <c r="FXM2" s="1818"/>
      <c r="FXN2" s="1818"/>
      <c r="FXO2" s="1818"/>
      <c r="FXP2" s="1818"/>
      <c r="FXQ2" s="1818"/>
      <c r="FXR2" s="1818"/>
      <c r="FXS2" s="1818"/>
      <c r="FXT2" s="1818"/>
      <c r="FXU2" s="1818"/>
      <c r="FXV2" s="1818"/>
      <c r="FXW2" s="1818"/>
      <c r="FXX2" s="1818"/>
      <c r="FXY2" s="1818"/>
      <c r="FXZ2" s="1818"/>
      <c r="FYA2" s="1818"/>
      <c r="FYB2" s="1818"/>
      <c r="FYC2" s="1818"/>
      <c r="FYD2" s="1818"/>
      <c r="FYE2" s="1818"/>
      <c r="FYF2" s="1818"/>
      <c r="FYG2" s="1818"/>
      <c r="FYH2" s="1818"/>
      <c r="FYI2" s="1818"/>
      <c r="FYJ2" s="1818"/>
      <c r="FYK2" s="1818"/>
      <c r="FYL2" s="1818"/>
      <c r="FYM2" s="1818"/>
      <c r="FYN2" s="1818"/>
      <c r="FYO2" s="1818"/>
      <c r="FYP2" s="1818"/>
      <c r="FYQ2" s="1818"/>
      <c r="FYR2" s="1818"/>
      <c r="FYS2" s="1818"/>
      <c r="FYT2" s="1818"/>
      <c r="FYU2" s="1818"/>
      <c r="FYV2" s="1818"/>
      <c r="FYW2" s="1818"/>
      <c r="FYX2" s="1818"/>
      <c r="FYY2" s="1818"/>
      <c r="FYZ2" s="1818"/>
      <c r="FZA2" s="1818"/>
      <c r="FZB2" s="1818"/>
      <c r="FZC2" s="1818"/>
      <c r="FZD2" s="1818"/>
      <c r="FZE2" s="1818"/>
      <c r="FZF2" s="1818"/>
      <c r="FZG2" s="1818"/>
      <c r="FZH2" s="1818"/>
      <c r="FZI2" s="1818"/>
      <c r="FZJ2" s="1818"/>
      <c r="FZK2" s="1818"/>
      <c r="FZL2" s="1818"/>
      <c r="FZM2" s="1818"/>
      <c r="FZN2" s="1818"/>
      <c r="FZO2" s="1818"/>
      <c r="FZP2" s="1818"/>
      <c r="FZQ2" s="1818"/>
      <c r="FZR2" s="1818"/>
      <c r="FZS2" s="1818"/>
      <c r="FZT2" s="1818"/>
      <c r="FZU2" s="1818"/>
      <c r="FZV2" s="1818"/>
      <c r="FZW2" s="1818"/>
      <c r="FZX2" s="1818"/>
      <c r="FZY2" s="1818"/>
      <c r="FZZ2" s="1818"/>
      <c r="GAA2" s="1818"/>
      <c r="GAB2" s="1818"/>
      <c r="GAC2" s="1818"/>
      <c r="GAD2" s="1818"/>
      <c r="GAE2" s="1818"/>
      <c r="GAF2" s="1818"/>
      <c r="GAG2" s="1818"/>
      <c r="GAH2" s="1818"/>
      <c r="GAI2" s="1818"/>
      <c r="GAJ2" s="1818"/>
      <c r="GAK2" s="1818"/>
      <c r="GAL2" s="1818"/>
      <c r="GAM2" s="1818"/>
      <c r="GAN2" s="1818"/>
      <c r="GAO2" s="1818"/>
      <c r="GAP2" s="1818"/>
      <c r="GAQ2" s="1818"/>
      <c r="GAR2" s="1818"/>
      <c r="GAS2" s="1818"/>
      <c r="GAT2" s="1818"/>
      <c r="GAU2" s="1818"/>
      <c r="GAV2" s="1818"/>
      <c r="GAW2" s="1818"/>
      <c r="GAX2" s="1818"/>
      <c r="GAY2" s="1818"/>
      <c r="GAZ2" s="1818"/>
      <c r="GBA2" s="1818"/>
      <c r="GBB2" s="1818"/>
      <c r="GBC2" s="1818"/>
      <c r="GBD2" s="1818"/>
      <c r="GBE2" s="1818"/>
      <c r="GBF2" s="1818"/>
      <c r="GBG2" s="1818"/>
      <c r="GBH2" s="1818"/>
      <c r="GBI2" s="1818"/>
      <c r="GBJ2" s="1818"/>
      <c r="GBK2" s="1818"/>
      <c r="GBL2" s="1818"/>
      <c r="GBM2" s="1818"/>
      <c r="GBN2" s="1818"/>
      <c r="GBO2" s="1818"/>
      <c r="GBP2" s="1818"/>
      <c r="GBQ2" s="1818"/>
      <c r="GBR2" s="1818"/>
      <c r="GBS2" s="1818"/>
      <c r="GBT2" s="1818"/>
      <c r="GBU2" s="1818"/>
      <c r="GBV2" s="1818"/>
      <c r="GBW2" s="1818"/>
      <c r="GBX2" s="1818"/>
      <c r="GBY2" s="1818"/>
      <c r="GBZ2" s="1818"/>
      <c r="GCA2" s="1818"/>
      <c r="GCB2" s="1818"/>
      <c r="GCC2" s="1818"/>
      <c r="GCD2" s="1818"/>
      <c r="GCE2" s="1818"/>
      <c r="GCF2" s="1818"/>
      <c r="GCG2" s="1818"/>
      <c r="GCH2" s="1818"/>
      <c r="GCI2" s="1818"/>
      <c r="GCJ2" s="1818"/>
      <c r="GCK2" s="1818"/>
      <c r="GCL2" s="1818"/>
      <c r="GCM2" s="1818"/>
      <c r="GCN2" s="1818"/>
      <c r="GCO2" s="1818"/>
      <c r="GCP2" s="1818"/>
      <c r="GCQ2" s="1818"/>
      <c r="GCR2" s="1818"/>
      <c r="GCS2" s="1818"/>
      <c r="GCT2" s="1818"/>
      <c r="GCU2" s="1818"/>
      <c r="GCV2" s="1818"/>
      <c r="GCW2" s="1818"/>
      <c r="GCX2" s="1818"/>
      <c r="GCY2" s="1818"/>
      <c r="GCZ2" s="1818"/>
      <c r="GDA2" s="1818"/>
      <c r="GDB2" s="1818"/>
      <c r="GDC2" s="1818"/>
      <c r="GDD2" s="1818"/>
      <c r="GDE2" s="1818"/>
      <c r="GDF2" s="1818"/>
      <c r="GDG2" s="1818"/>
      <c r="GDH2" s="1818"/>
      <c r="GDI2" s="1818"/>
      <c r="GDJ2" s="1818"/>
      <c r="GDK2" s="1818"/>
      <c r="GDL2" s="1818"/>
      <c r="GDM2" s="1818"/>
      <c r="GDN2" s="1818"/>
      <c r="GDO2" s="1818"/>
      <c r="GDP2" s="1818"/>
      <c r="GDQ2" s="1818"/>
      <c r="GDR2" s="1818"/>
      <c r="GDS2" s="1818"/>
      <c r="GDT2" s="1818"/>
      <c r="GDU2" s="1818"/>
      <c r="GDV2" s="1818"/>
      <c r="GDW2" s="1818"/>
      <c r="GDX2" s="1818"/>
      <c r="GDY2" s="1818"/>
      <c r="GDZ2" s="1818"/>
      <c r="GEA2" s="1818"/>
      <c r="GEB2" s="1818"/>
      <c r="GEC2" s="1818"/>
      <c r="GED2" s="1818"/>
      <c r="GEE2" s="1818"/>
      <c r="GEF2" s="1818"/>
      <c r="GEG2" s="1818"/>
      <c r="GEH2" s="1818"/>
      <c r="GEI2" s="1818"/>
      <c r="GEJ2" s="1818"/>
      <c r="GEK2" s="1818"/>
      <c r="GEL2" s="1818"/>
      <c r="GEM2" s="1818"/>
      <c r="GEN2" s="1818"/>
      <c r="GEO2" s="1818"/>
      <c r="GEP2" s="1818"/>
      <c r="GEQ2" s="1818"/>
      <c r="GER2" s="1818"/>
      <c r="GES2" s="1818"/>
      <c r="GET2" s="1818"/>
      <c r="GEU2" s="1818"/>
      <c r="GEV2" s="1818"/>
      <c r="GEW2" s="1818"/>
      <c r="GEX2" s="1818"/>
      <c r="GEY2" s="1818"/>
      <c r="GEZ2" s="1818"/>
      <c r="GFA2" s="1818"/>
      <c r="GFB2" s="1818"/>
      <c r="GFC2" s="1818"/>
      <c r="GFD2" s="1818"/>
      <c r="GFE2" s="1818"/>
      <c r="GFF2" s="1818"/>
      <c r="GFG2" s="1818"/>
      <c r="GFH2" s="1818"/>
      <c r="GFI2" s="1818"/>
      <c r="GFJ2" s="1818"/>
      <c r="GFK2" s="1818"/>
      <c r="GFL2" s="1818"/>
      <c r="GFM2" s="1818"/>
      <c r="GFN2" s="1818"/>
      <c r="GFO2" s="1818"/>
      <c r="GFP2" s="1818"/>
      <c r="GFQ2" s="1818"/>
      <c r="GFR2" s="1818"/>
      <c r="GFS2" s="1818"/>
      <c r="GFT2" s="1818"/>
      <c r="GFU2" s="1818"/>
      <c r="GFV2" s="1818"/>
      <c r="GFW2" s="1818"/>
      <c r="GFX2" s="1818"/>
      <c r="GFY2" s="1818"/>
      <c r="GFZ2" s="1818"/>
      <c r="GGA2" s="1818"/>
      <c r="GGB2" s="1818"/>
      <c r="GGC2" s="1818"/>
      <c r="GGD2" s="1818"/>
      <c r="GGE2" s="1818"/>
      <c r="GGF2" s="1818"/>
      <c r="GGG2" s="1818"/>
      <c r="GGH2" s="1818"/>
      <c r="GGI2" s="1818"/>
      <c r="GGJ2" s="1818"/>
      <c r="GGK2" s="1818"/>
      <c r="GGL2" s="1818"/>
      <c r="GGM2" s="1818"/>
      <c r="GGN2" s="1818"/>
      <c r="GGO2" s="1818"/>
      <c r="GGP2" s="1818"/>
      <c r="GGQ2" s="1818"/>
      <c r="GGR2" s="1818"/>
      <c r="GGS2" s="1818"/>
      <c r="GGT2" s="1818"/>
      <c r="GGU2" s="1818"/>
      <c r="GGV2" s="1818"/>
      <c r="GGW2" s="1818"/>
      <c r="GGX2" s="1818"/>
      <c r="GGY2" s="1818"/>
      <c r="GGZ2" s="1818"/>
      <c r="GHA2" s="1818"/>
      <c r="GHB2" s="1818"/>
      <c r="GHC2" s="1818"/>
      <c r="GHD2" s="1818"/>
      <c r="GHE2" s="1818"/>
      <c r="GHF2" s="1818"/>
      <c r="GHG2" s="1818"/>
      <c r="GHH2" s="1818"/>
      <c r="GHI2" s="1818"/>
      <c r="GHJ2" s="1818"/>
      <c r="GHK2" s="1818"/>
      <c r="GHL2" s="1818"/>
      <c r="GHM2" s="1818"/>
      <c r="GHN2" s="1818"/>
      <c r="GHO2" s="1818"/>
      <c r="GHP2" s="1818"/>
      <c r="GHQ2" s="1818"/>
      <c r="GHR2" s="1818"/>
      <c r="GHS2" s="1818"/>
      <c r="GHT2" s="1818"/>
      <c r="GHU2" s="1818"/>
      <c r="GHV2" s="1818"/>
      <c r="GHW2" s="1818"/>
      <c r="GHX2" s="1818"/>
      <c r="GHY2" s="1818"/>
      <c r="GHZ2" s="1818"/>
      <c r="GIA2" s="1818"/>
      <c r="GIB2" s="1818"/>
      <c r="GIC2" s="1818"/>
      <c r="GID2" s="1818"/>
      <c r="GIE2" s="1818"/>
      <c r="GIF2" s="1818"/>
      <c r="GIG2" s="1818"/>
      <c r="GIH2" s="1818"/>
      <c r="GII2" s="1818"/>
      <c r="GIJ2" s="1818"/>
      <c r="GIK2" s="1818"/>
      <c r="GIL2" s="1818"/>
      <c r="GIM2" s="1818"/>
      <c r="GIN2" s="1818"/>
      <c r="GIO2" s="1818"/>
      <c r="GIP2" s="1818"/>
      <c r="GIQ2" s="1818"/>
      <c r="GIR2" s="1818"/>
      <c r="GIS2" s="1818"/>
      <c r="GIT2" s="1818"/>
      <c r="GIU2" s="1818"/>
      <c r="GIV2" s="1818"/>
      <c r="GIW2" s="1818"/>
      <c r="GIX2" s="1818"/>
      <c r="GIY2" s="1818"/>
      <c r="GIZ2" s="1818"/>
      <c r="GJA2" s="1818"/>
      <c r="GJB2" s="1818"/>
      <c r="GJC2" s="1818"/>
      <c r="GJD2" s="1818"/>
      <c r="GJE2" s="1818"/>
      <c r="GJF2" s="1818"/>
      <c r="GJG2" s="1818"/>
      <c r="GJH2" s="1818"/>
      <c r="GJI2" s="1818"/>
      <c r="GJJ2" s="1818"/>
      <c r="GJK2" s="1818"/>
      <c r="GJL2" s="1818"/>
      <c r="GJM2" s="1818"/>
      <c r="GJN2" s="1818"/>
      <c r="GJO2" s="1818"/>
      <c r="GJP2" s="1818"/>
      <c r="GJQ2" s="1818"/>
      <c r="GJR2" s="1818"/>
      <c r="GJS2" s="1818"/>
      <c r="GJT2" s="1818"/>
      <c r="GJU2" s="1818"/>
      <c r="GJV2" s="1818"/>
      <c r="GJW2" s="1818"/>
      <c r="GJX2" s="1818"/>
      <c r="GJY2" s="1818"/>
      <c r="GJZ2" s="1818"/>
      <c r="GKA2" s="1818"/>
      <c r="GKB2" s="1818"/>
      <c r="GKC2" s="1818"/>
      <c r="GKD2" s="1818"/>
      <c r="GKE2" s="1818"/>
      <c r="GKF2" s="1818"/>
      <c r="GKG2" s="1818"/>
      <c r="GKH2" s="1818"/>
      <c r="GKI2" s="1818"/>
      <c r="GKJ2" s="1818"/>
      <c r="GKK2" s="1818"/>
      <c r="GKL2" s="1818"/>
      <c r="GKM2" s="1818"/>
      <c r="GKN2" s="1818"/>
      <c r="GKO2" s="1818"/>
      <c r="GKP2" s="1818"/>
      <c r="GKQ2" s="1818"/>
      <c r="GKR2" s="1818"/>
      <c r="GKS2" s="1818"/>
      <c r="GKT2" s="1818"/>
      <c r="GKU2" s="1818"/>
      <c r="GKV2" s="1818"/>
      <c r="GKW2" s="1818"/>
      <c r="GKX2" s="1818"/>
      <c r="GKY2" s="1818"/>
      <c r="GKZ2" s="1818"/>
      <c r="GLA2" s="1818"/>
      <c r="GLB2" s="1818"/>
      <c r="GLC2" s="1818"/>
      <c r="GLD2" s="1818"/>
      <c r="GLE2" s="1818"/>
      <c r="GLF2" s="1818"/>
      <c r="GLG2" s="1818"/>
      <c r="GLH2" s="1818"/>
      <c r="GLI2" s="1818"/>
      <c r="GLJ2" s="1818"/>
      <c r="GLK2" s="1818"/>
      <c r="GLL2" s="1818"/>
      <c r="GLM2" s="1818"/>
      <c r="GLN2" s="1818"/>
      <c r="GLO2" s="1818"/>
      <c r="GLP2" s="1818"/>
      <c r="GLQ2" s="1818"/>
      <c r="GLR2" s="1818"/>
      <c r="GLS2" s="1818"/>
      <c r="GLT2" s="1818"/>
      <c r="GLU2" s="1818"/>
      <c r="GLV2" s="1818"/>
      <c r="GLW2" s="1818"/>
      <c r="GLX2" s="1818"/>
      <c r="GLY2" s="1818"/>
      <c r="GLZ2" s="1818"/>
      <c r="GMA2" s="1818"/>
      <c r="GMB2" s="1818"/>
      <c r="GMC2" s="1818"/>
      <c r="GMD2" s="1818"/>
      <c r="GME2" s="1818"/>
      <c r="GMF2" s="1818"/>
      <c r="GMG2" s="1818"/>
      <c r="GMH2" s="1818"/>
      <c r="GMI2" s="1818"/>
      <c r="GMJ2" s="1818"/>
      <c r="GMK2" s="1818"/>
      <c r="GML2" s="1818"/>
      <c r="GMM2" s="1818"/>
      <c r="GMN2" s="1818"/>
      <c r="GMO2" s="1818"/>
      <c r="GMP2" s="1818"/>
      <c r="GMQ2" s="1818"/>
      <c r="GMR2" s="1818"/>
      <c r="GMS2" s="1818"/>
      <c r="GMT2" s="1818"/>
      <c r="GMU2" s="1818"/>
      <c r="GMV2" s="1818"/>
      <c r="GMW2" s="1818"/>
      <c r="GMX2" s="1818"/>
      <c r="GMY2" s="1818"/>
      <c r="GMZ2" s="1818"/>
      <c r="GNA2" s="1818"/>
      <c r="GNB2" s="1818"/>
      <c r="GNC2" s="1818"/>
      <c r="GND2" s="1818"/>
      <c r="GNE2" s="1818"/>
      <c r="GNF2" s="1818"/>
      <c r="GNG2" s="1818"/>
      <c r="GNH2" s="1818"/>
      <c r="GNI2" s="1818"/>
      <c r="GNJ2" s="1818"/>
      <c r="GNK2" s="1818"/>
      <c r="GNL2" s="1818"/>
      <c r="GNM2" s="1818"/>
      <c r="GNN2" s="1818"/>
      <c r="GNO2" s="1818"/>
      <c r="GNP2" s="1818"/>
      <c r="GNQ2" s="1818"/>
      <c r="GNR2" s="1818"/>
      <c r="GNS2" s="1818"/>
      <c r="GNT2" s="1818"/>
      <c r="GNU2" s="1818"/>
      <c r="GNV2" s="1818"/>
      <c r="GNW2" s="1818"/>
      <c r="GNX2" s="1818"/>
      <c r="GNY2" s="1818"/>
      <c r="GNZ2" s="1818"/>
      <c r="GOA2" s="1818"/>
      <c r="GOB2" s="1818"/>
      <c r="GOC2" s="1818"/>
      <c r="GOD2" s="1818"/>
      <c r="GOE2" s="1818"/>
      <c r="GOF2" s="1818"/>
      <c r="GOG2" s="1818"/>
      <c r="GOH2" s="1818"/>
      <c r="GOI2" s="1818"/>
      <c r="GOJ2" s="1818"/>
      <c r="GOK2" s="1818"/>
      <c r="GOL2" s="1818"/>
      <c r="GOM2" s="1818"/>
      <c r="GON2" s="1818"/>
      <c r="GOO2" s="1818"/>
      <c r="GOP2" s="1818"/>
      <c r="GOQ2" s="1818"/>
      <c r="GOR2" s="1818"/>
      <c r="GOS2" s="1818"/>
      <c r="GOT2" s="1818"/>
      <c r="GOU2" s="1818"/>
      <c r="GOV2" s="1818"/>
      <c r="GOW2" s="1818"/>
      <c r="GOX2" s="1818"/>
      <c r="GOY2" s="1818"/>
      <c r="GOZ2" s="1818"/>
      <c r="GPA2" s="1818"/>
      <c r="GPB2" s="1818"/>
      <c r="GPC2" s="1818"/>
      <c r="GPD2" s="1818"/>
      <c r="GPE2" s="1818"/>
      <c r="GPF2" s="1818"/>
      <c r="GPG2" s="1818"/>
      <c r="GPH2" s="1818"/>
      <c r="GPI2" s="1818"/>
      <c r="GPJ2" s="1818"/>
      <c r="GPK2" s="1818"/>
      <c r="GPL2" s="1818"/>
      <c r="GPM2" s="1818"/>
      <c r="GPN2" s="1818"/>
      <c r="GPO2" s="1818"/>
      <c r="GPP2" s="1818"/>
      <c r="GPQ2" s="1818"/>
      <c r="GPR2" s="1818"/>
      <c r="GPS2" s="1818"/>
      <c r="GPT2" s="1818"/>
      <c r="GPU2" s="1818"/>
      <c r="GPV2" s="1818"/>
      <c r="GPW2" s="1818"/>
      <c r="GPX2" s="1818"/>
      <c r="GPY2" s="1818"/>
      <c r="GPZ2" s="1818"/>
      <c r="GQA2" s="1818"/>
      <c r="GQB2" s="1818"/>
      <c r="GQC2" s="1818"/>
      <c r="GQD2" s="1818"/>
      <c r="GQE2" s="1818"/>
      <c r="GQF2" s="1818"/>
      <c r="GQG2" s="1818"/>
      <c r="GQH2" s="1818"/>
      <c r="GQI2" s="1818"/>
      <c r="GQJ2" s="1818"/>
      <c r="GQK2" s="1818"/>
      <c r="GQL2" s="1818"/>
      <c r="GQM2" s="1818"/>
      <c r="GQN2" s="1818"/>
      <c r="GQO2" s="1818"/>
      <c r="GQP2" s="1818"/>
      <c r="GQQ2" s="1818"/>
      <c r="GQR2" s="1818"/>
      <c r="GQS2" s="1818"/>
      <c r="GQT2" s="1818"/>
      <c r="GQU2" s="1818"/>
      <c r="GQV2" s="1818"/>
      <c r="GQW2" s="1818"/>
      <c r="GQX2" s="1818"/>
      <c r="GQY2" s="1818"/>
      <c r="GQZ2" s="1818"/>
      <c r="GRA2" s="1818"/>
      <c r="GRB2" s="1818"/>
      <c r="GRC2" s="1818"/>
      <c r="GRD2" s="1818"/>
      <c r="GRE2" s="1818"/>
      <c r="GRF2" s="1818"/>
      <c r="GRG2" s="1818"/>
      <c r="GRH2" s="1818"/>
      <c r="GRI2" s="1818"/>
      <c r="GRJ2" s="1818"/>
      <c r="GRK2" s="1818"/>
      <c r="GRL2" s="1818"/>
      <c r="GRM2" s="1818"/>
      <c r="GRN2" s="1818"/>
      <c r="GRO2" s="1818"/>
      <c r="GRP2" s="1818"/>
      <c r="GRQ2" s="1818"/>
      <c r="GRR2" s="1818"/>
      <c r="GRS2" s="1818"/>
      <c r="GRT2" s="1818"/>
      <c r="GRU2" s="1818"/>
      <c r="GRV2" s="1818"/>
      <c r="GRW2" s="1818"/>
      <c r="GRX2" s="1818"/>
      <c r="GRY2" s="1818"/>
      <c r="GRZ2" s="1818"/>
      <c r="GSA2" s="1818"/>
      <c r="GSB2" s="1818"/>
      <c r="GSC2" s="1818"/>
      <c r="GSD2" s="1818"/>
      <c r="GSE2" s="1818"/>
      <c r="GSF2" s="1818"/>
      <c r="GSG2" s="1818"/>
      <c r="GSH2" s="1818"/>
      <c r="GSI2" s="1818"/>
      <c r="GSJ2" s="1818"/>
      <c r="GSK2" s="1818"/>
      <c r="GSL2" s="1818"/>
      <c r="GSM2" s="1818"/>
      <c r="GSN2" s="1818"/>
      <c r="GSO2" s="1818"/>
      <c r="GSP2" s="1818"/>
      <c r="GSQ2" s="1818"/>
      <c r="GSR2" s="1818"/>
      <c r="GSS2" s="1818"/>
      <c r="GST2" s="1818"/>
      <c r="GSU2" s="1818"/>
      <c r="GSV2" s="1818"/>
      <c r="GSW2" s="1818"/>
      <c r="GSX2" s="1818"/>
      <c r="GSY2" s="1818"/>
      <c r="GSZ2" s="1818"/>
      <c r="GTA2" s="1818"/>
      <c r="GTB2" s="1818"/>
      <c r="GTC2" s="1818"/>
      <c r="GTD2" s="1818"/>
      <c r="GTE2" s="1818"/>
      <c r="GTF2" s="1818"/>
      <c r="GTG2" s="1818"/>
      <c r="GTH2" s="1818"/>
      <c r="GTI2" s="1818"/>
      <c r="GTJ2" s="1818"/>
      <c r="GTK2" s="1818"/>
      <c r="GTL2" s="1818"/>
      <c r="GTM2" s="1818"/>
      <c r="GTN2" s="1818"/>
      <c r="GTO2" s="1818"/>
      <c r="GTP2" s="1818"/>
      <c r="GTQ2" s="1818"/>
      <c r="GTR2" s="1818"/>
      <c r="GTS2" s="1818"/>
      <c r="GTT2" s="1818"/>
      <c r="GTU2" s="1818"/>
      <c r="GTV2" s="1818"/>
      <c r="GTW2" s="1818"/>
      <c r="GTX2" s="1818"/>
      <c r="GTY2" s="1818"/>
      <c r="GTZ2" s="1818"/>
      <c r="GUA2" s="1818"/>
      <c r="GUB2" s="1818"/>
      <c r="GUC2" s="1818"/>
      <c r="GUD2" s="1818"/>
      <c r="GUE2" s="1818"/>
      <c r="GUF2" s="1818"/>
      <c r="GUG2" s="1818"/>
      <c r="GUH2" s="1818"/>
      <c r="GUI2" s="1818"/>
      <c r="GUJ2" s="1818"/>
      <c r="GUK2" s="1818"/>
      <c r="GUL2" s="1818"/>
      <c r="GUM2" s="1818"/>
      <c r="GUN2" s="1818"/>
      <c r="GUO2" s="1818"/>
      <c r="GUP2" s="1818"/>
      <c r="GUQ2" s="1818"/>
      <c r="GUR2" s="1818"/>
      <c r="GUS2" s="1818"/>
      <c r="GUT2" s="1818"/>
      <c r="GUU2" s="1818"/>
      <c r="GUV2" s="1818"/>
      <c r="GUW2" s="1818"/>
      <c r="GUX2" s="1818"/>
      <c r="GUY2" s="1818"/>
      <c r="GUZ2" s="1818"/>
      <c r="GVA2" s="1818"/>
      <c r="GVB2" s="1818"/>
      <c r="GVC2" s="1818"/>
      <c r="GVD2" s="1818"/>
      <c r="GVE2" s="1818"/>
      <c r="GVF2" s="1818"/>
      <c r="GVG2" s="1818"/>
      <c r="GVH2" s="1818"/>
      <c r="GVI2" s="1818"/>
      <c r="GVJ2" s="1818"/>
      <c r="GVK2" s="1818"/>
      <c r="GVL2" s="1818"/>
      <c r="GVM2" s="1818"/>
      <c r="GVN2" s="1818"/>
      <c r="GVO2" s="1818"/>
      <c r="GVP2" s="1818"/>
      <c r="GVQ2" s="1818"/>
      <c r="GVR2" s="1818"/>
      <c r="GVS2" s="1818"/>
      <c r="GVT2" s="1818"/>
      <c r="GVU2" s="1818"/>
      <c r="GVV2" s="1818"/>
      <c r="GVW2" s="1818"/>
      <c r="GVX2" s="1818"/>
      <c r="GVY2" s="1818"/>
      <c r="GVZ2" s="1818"/>
      <c r="GWA2" s="1818"/>
      <c r="GWB2" s="1818"/>
      <c r="GWC2" s="1818"/>
      <c r="GWD2" s="1818"/>
      <c r="GWE2" s="1818"/>
      <c r="GWF2" s="1818"/>
      <c r="GWG2" s="1818"/>
      <c r="GWH2" s="1818"/>
      <c r="GWI2" s="1818"/>
      <c r="GWJ2" s="1818"/>
      <c r="GWK2" s="1818"/>
      <c r="GWL2" s="1818"/>
      <c r="GWM2" s="1818"/>
      <c r="GWN2" s="1818"/>
      <c r="GWO2" s="1818"/>
      <c r="GWP2" s="1818"/>
      <c r="GWQ2" s="1818"/>
      <c r="GWR2" s="1818"/>
      <c r="GWS2" s="1818"/>
      <c r="GWT2" s="1818"/>
      <c r="GWU2" s="1818"/>
      <c r="GWV2" s="1818"/>
      <c r="GWW2" s="1818"/>
      <c r="GWX2" s="1818"/>
      <c r="GWY2" s="1818"/>
      <c r="GWZ2" s="1818"/>
      <c r="GXA2" s="1818"/>
      <c r="GXB2" s="1818"/>
      <c r="GXC2" s="1818"/>
      <c r="GXD2" s="1818"/>
      <c r="GXE2" s="1818"/>
      <c r="GXF2" s="1818"/>
      <c r="GXG2" s="1818"/>
      <c r="GXH2" s="1818"/>
      <c r="GXI2" s="1818"/>
      <c r="GXJ2" s="1818"/>
      <c r="GXK2" s="1818"/>
      <c r="GXL2" s="1818"/>
      <c r="GXM2" s="1818"/>
      <c r="GXN2" s="1818"/>
      <c r="GXO2" s="1818"/>
      <c r="GXP2" s="1818"/>
      <c r="GXQ2" s="1818"/>
      <c r="GXR2" s="1818"/>
      <c r="GXS2" s="1818"/>
      <c r="GXT2" s="1818"/>
      <c r="GXU2" s="1818"/>
      <c r="GXV2" s="1818"/>
      <c r="GXW2" s="1818"/>
      <c r="GXX2" s="1818"/>
      <c r="GXY2" s="1818"/>
      <c r="GXZ2" s="1818"/>
      <c r="GYA2" s="1818"/>
      <c r="GYB2" s="1818"/>
      <c r="GYC2" s="1818"/>
      <c r="GYD2" s="1818"/>
      <c r="GYE2" s="1818"/>
      <c r="GYF2" s="1818"/>
      <c r="GYG2" s="1818"/>
      <c r="GYH2" s="1818"/>
      <c r="GYI2" s="1818"/>
      <c r="GYJ2" s="1818"/>
      <c r="GYK2" s="1818"/>
      <c r="GYL2" s="1818"/>
      <c r="GYM2" s="1818"/>
      <c r="GYN2" s="1818"/>
      <c r="GYO2" s="1818"/>
      <c r="GYP2" s="1818"/>
      <c r="GYQ2" s="1818"/>
      <c r="GYR2" s="1818"/>
      <c r="GYS2" s="1818"/>
      <c r="GYT2" s="1818"/>
      <c r="GYU2" s="1818"/>
      <c r="GYV2" s="1818"/>
      <c r="GYW2" s="1818"/>
      <c r="GYX2" s="1818"/>
      <c r="GYY2" s="1818"/>
      <c r="GYZ2" s="1818"/>
      <c r="GZA2" s="1818"/>
      <c r="GZB2" s="1818"/>
      <c r="GZC2" s="1818"/>
      <c r="GZD2" s="1818"/>
      <c r="GZE2" s="1818"/>
      <c r="GZF2" s="1818"/>
      <c r="GZG2" s="1818"/>
      <c r="GZH2" s="1818"/>
      <c r="GZI2" s="1818"/>
      <c r="GZJ2" s="1818"/>
      <c r="GZK2" s="1818"/>
      <c r="GZL2" s="1818"/>
      <c r="GZM2" s="1818"/>
      <c r="GZN2" s="1818"/>
      <c r="GZO2" s="1818"/>
      <c r="GZP2" s="1818"/>
      <c r="GZQ2" s="1818"/>
      <c r="GZR2" s="1818"/>
      <c r="GZS2" s="1818"/>
      <c r="GZT2" s="1818"/>
      <c r="GZU2" s="1818"/>
      <c r="GZV2" s="1818"/>
      <c r="GZW2" s="1818"/>
      <c r="GZX2" s="1818"/>
      <c r="GZY2" s="1818"/>
      <c r="GZZ2" s="1818"/>
      <c r="HAA2" s="1818"/>
      <c r="HAB2" s="1818"/>
      <c r="HAC2" s="1818"/>
      <c r="HAD2" s="1818"/>
      <c r="HAE2" s="1818"/>
      <c r="HAF2" s="1818"/>
      <c r="HAG2" s="1818"/>
      <c r="HAH2" s="1818"/>
      <c r="HAI2" s="1818"/>
      <c r="HAJ2" s="1818"/>
      <c r="HAK2" s="1818"/>
      <c r="HAL2" s="1818"/>
      <c r="HAM2" s="1818"/>
      <c r="HAN2" s="1818"/>
      <c r="HAO2" s="1818"/>
      <c r="HAP2" s="1818"/>
      <c r="HAQ2" s="1818"/>
      <c r="HAR2" s="1818"/>
      <c r="HAS2" s="1818"/>
      <c r="HAT2" s="1818"/>
      <c r="HAU2" s="1818"/>
      <c r="HAV2" s="1818"/>
      <c r="HAW2" s="1818"/>
      <c r="HAX2" s="1818"/>
      <c r="HAY2" s="1818"/>
      <c r="HAZ2" s="1818"/>
      <c r="HBA2" s="1818"/>
      <c r="HBB2" s="1818"/>
      <c r="HBC2" s="1818"/>
      <c r="HBD2" s="1818"/>
      <c r="HBE2" s="1818"/>
      <c r="HBF2" s="1818"/>
      <c r="HBG2" s="1818"/>
      <c r="HBH2" s="1818"/>
      <c r="HBI2" s="1818"/>
      <c r="HBJ2" s="1818"/>
      <c r="HBK2" s="1818"/>
      <c r="HBL2" s="1818"/>
      <c r="HBM2" s="1818"/>
      <c r="HBN2" s="1818"/>
      <c r="HBO2" s="1818"/>
      <c r="HBP2" s="1818"/>
      <c r="HBQ2" s="1818"/>
      <c r="HBR2" s="1818"/>
      <c r="HBS2" s="1818"/>
      <c r="HBT2" s="1818"/>
      <c r="HBU2" s="1818"/>
      <c r="HBV2" s="1818"/>
      <c r="HBW2" s="1818"/>
      <c r="HBX2" s="1818"/>
      <c r="HBY2" s="1818"/>
      <c r="HBZ2" s="1818"/>
      <c r="HCA2" s="1818"/>
      <c r="HCB2" s="1818"/>
      <c r="HCC2" s="1818"/>
      <c r="HCD2" s="1818"/>
      <c r="HCE2" s="1818"/>
      <c r="HCF2" s="1818"/>
      <c r="HCG2" s="1818"/>
      <c r="HCH2" s="1818"/>
      <c r="HCI2" s="1818"/>
      <c r="HCJ2" s="1818"/>
      <c r="HCK2" s="1818"/>
      <c r="HCL2" s="1818"/>
      <c r="HCM2" s="1818"/>
      <c r="HCN2" s="1818"/>
      <c r="HCO2" s="1818"/>
      <c r="HCP2" s="1818"/>
      <c r="HCQ2" s="1818"/>
      <c r="HCR2" s="1818"/>
      <c r="HCS2" s="1818"/>
      <c r="HCT2" s="1818"/>
      <c r="HCU2" s="1818"/>
      <c r="HCV2" s="1818"/>
      <c r="HCW2" s="1818"/>
      <c r="HCX2" s="1818"/>
      <c r="HCY2" s="1818"/>
      <c r="HCZ2" s="1818"/>
      <c r="HDA2" s="1818"/>
      <c r="HDB2" s="1818"/>
      <c r="HDC2" s="1818"/>
      <c r="HDD2" s="1818"/>
      <c r="HDE2" s="1818"/>
      <c r="HDF2" s="1818"/>
      <c r="HDG2" s="1818"/>
      <c r="HDH2" s="1818"/>
      <c r="HDI2" s="1818"/>
      <c r="HDJ2" s="1818"/>
      <c r="HDK2" s="1818"/>
      <c r="HDL2" s="1818"/>
      <c r="HDM2" s="1818"/>
      <c r="HDN2" s="1818"/>
      <c r="HDO2" s="1818"/>
      <c r="HDP2" s="1818"/>
      <c r="HDQ2" s="1818"/>
      <c r="HDR2" s="1818"/>
      <c r="HDS2" s="1818"/>
      <c r="HDT2" s="1818"/>
      <c r="HDU2" s="1818"/>
      <c r="HDV2" s="1818"/>
      <c r="HDW2" s="1818"/>
      <c r="HDX2" s="1818"/>
      <c r="HDY2" s="1818"/>
      <c r="HDZ2" s="1818"/>
      <c r="HEA2" s="1818"/>
      <c r="HEB2" s="1818"/>
      <c r="HEC2" s="1818"/>
      <c r="HED2" s="1818"/>
      <c r="HEE2" s="1818"/>
      <c r="HEF2" s="1818"/>
      <c r="HEG2" s="1818"/>
      <c r="HEH2" s="1818"/>
      <c r="HEI2" s="1818"/>
      <c r="HEJ2" s="1818"/>
      <c r="HEK2" s="1818"/>
      <c r="HEL2" s="1818"/>
      <c r="HEM2" s="1818"/>
      <c r="HEN2" s="1818"/>
      <c r="HEO2" s="1818"/>
      <c r="HEP2" s="1818"/>
      <c r="HEQ2" s="1818"/>
      <c r="HER2" s="1818"/>
      <c r="HES2" s="1818"/>
      <c r="HET2" s="1818"/>
      <c r="HEU2" s="1818"/>
      <c r="HEV2" s="1818"/>
      <c r="HEW2" s="1818"/>
      <c r="HEX2" s="1818"/>
      <c r="HEY2" s="1818"/>
      <c r="HEZ2" s="1818"/>
      <c r="HFA2" s="1818"/>
      <c r="HFB2" s="1818"/>
      <c r="HFC2" s="1818"/>
      <c r="HFD2" s="1818"/>
      <c r="HFE2" s="1818"/>
      <c r="HFF2" s="1818"/>
      <c r="HFG2" s="1818"/>
      <c r="HFH2" s="1818"/>
      <c r="HFI2" s="1818"/>
      <c r="HFJ2" s="1818"/>
      <c r="HFK2" s="1818"/>
      <c r="HFL2" s="1818"/>
      <c r="HFM2" s="1818"/>
      <c r="HFN2" s="1818"/>
      <c r="HFO2" s="1818"/>
      <c r="HFP2" s="1818"/>
      <c r="HFQ2" s="1818"/>
      <c r="HFR2" s="1818"/>
      <c r="HFS2" s="1818"/>
      <c r="HFT2" s="1818"/>
      <c r="HFU2" s="1818"/>
      <c r="HFV2" s="1818"/>
      <c r="HFW2" s="1818"/>
      <c r="HFX2" s="1818"/>
      <c r="HFY2" s="1818"/>
      <c r="HFZ2" s="1818"/>
      <c r="HGA2" s="1818"/>
      <c r="HGB2" s="1818"/>
      <c r="HGC2" s="1818"/>
      <c r="HGD2" s="1818"/>
      <c r="HGE2" s="1818"/>
      <c r="HGF2" s="1818"/>
      <c r="HGG2" s="1818"/>
      <c r="HGH2" s="1818"/>
      <c r="HGI2" s="1818"/>
      <c r="HGJ2" s="1818"/>
      <c r="HGK2" s="1818"/>
      <c r="HGL2" s="1818"/>
      <c r="HGM2" s="1818"/>
      <c r="HGN2" s="1818"/>
      <c r="HGO2" s="1818"/>
      <c r="HGP2" s="1818"/>
      <c r="HGQ2" s="1818"/>
      <c r="HGR2" s="1818"/>
      <c r="HGS2" s="1818"/>
      <c r="HGT2" s="1818"/>
      <c r="HGU2" s="1818"/>
      <c r="HGV2" s="1818"/>
      <c r="HGW2" s="1818"/>
      <c r="HGX2" s="1818"/>
      <c r="HGY2" s="1818"/>
      <c r="HGZ2" s="1818"/>
      <c r="HHA2" s="1818"/>
      <c r="HHB2" s="1818"/>
      <c r="HHC2" s="1818"/>
      <c r="HHD2" s="1818"/>
      <c r="HHE2" s="1818"/>
      <c r="HHF2" s="1818"/>
      <c r="HHG2" s="1818"/>
      <c r="HHH2" s="1818"/>
      <c r="HHI2" s="1818"/>
      <c r="HHJ2" s="1818"/>
      <c r="HHK2" s="1818"/>
      <c r="HHL2" s="1818"/>
      <c r="HHM2" s="1818"/>
      <c r="HHN2" s="1818"/>
      <c r="HHO2" s="1818"/>
      <c r="HHP2" s="1818"/>
      <c r="HHQ2" s="1818"/>
      <c r="HHR2" s="1818"/>
      <c r="HHS2" s="1818"/>
      <c r="HHT2" s="1818"/>
      <c r="HHU2" s="1818"/>
      <c r="HHV2" s="1818"/>
      <c r="HHW2" s="1818"/>
      <c r="HHX2" s="1818"/>
      <c r="HHY2" s="1818"/>
      <c r="HHZ2" s="1818"/>
      <c r="HIA2" s="1818"/>
      <c r="HIB2" s="1818"/>
      <c r="HIC2" s="1818"/>
      <c r="HID2" s="1818"/>
      <c r="HIE2" s="1818"/>
      <c r="HIF2" s="1818"/>
      <c r="HIG2" s="1818"/>
      <c r="HIH2" s="1818"/>
      <c r="HII2" s="1818"/>
      <c r="HIJ2" s="1818"/>
      <c r="HIK2" s="1818"/>
      <c r="HIL2" s="1818"/>
      <c r="HIM2" s="1818"/>
      <c r="HIN2" s="1818"/>
      <c r="HIO2" s="1818"/>
      <c r="HIP2" s="1818"/>
      <c r="HIQ2" s="1818"/>
      <c r="HIR2" s="1818"/>
      <c r="HIS2" s="1818"/>
      <c r="HIT2" s="1818"/>
      <c r="HIU2" s="1818"/>
      <c r="HIV2" s="1818"/>
      <c r="HIW2" s="1818"/>
      <c r="HIX2" s="1818"/>
      <c r="HIY2" s="1818"/>
      <c r="HIZ2" s="1818"/>
      <c r="HJA2" s="1818"/>
      <c r="HJB2" s="1818"/>
      <c r="HJC2" s="1818"/>
      <c r="HJD2" s="1818"/>
      <c r="HJE2" s="1818"/>
      <c r="HJF2" s="1818"/>
      <c r="HJG2" s="1818"/>
      <c r="HJH2" s="1818"/>
      <c r="HJI2" s="1818"/>
      <c r="HJJ2" s="1818"/>
      <c r="HJK2" s="1818"/>
      <c r="HJL2" s="1818"/>
      <c r="HJM2" s="1818"/>
      <c r="HJN2" s="1818"/>
      <c r="HJO2" s="1818"/>
      <c r="HJP2" s="1818"/>
      <c r="HJQ2" s="1818"/>
      <c r="HJR2" s="1818"/>
      <c r="HJS2" s="1818"/>
      <c r="HJT2" s="1818"/>
      <c r="HJU2" s="1818"/>
      <c r="HJV2" s="1818"/>
      <c r="HJW2" s="1818"/>
      <c r="HJX2" s="1818"/>
      <c r="HJY2" s="1818"/>
      <c r="HJZ2" s="1818"/>
      <c r="HKA2" s="1818"/>
      <c r="HKB2" s="1818"/>
      <c r="HKC2" s="1818"/>
      <c r="HKD2" s="1818"/>
      <c r="HKE2" s="1818"/>
      <c r="HKF2" s="1818"/>
      <c r="HKG2" s="1818"/>
      <c r="HKH2" s="1818"/>
      <c r="HKI2" s="1818"/>
      <c r="HKJ2" s="1818"/>
      <c r="HKK2" s="1818"/>
      <c r="HKL2" s="1818"/>
      <c r="HKM2" s="1818"/>
      <c r="HKN2" s="1818"/>
      <c r="HKO2" s="1818"/>
      <c r="HKP2" s="1818"/>
      <c r="HKQ2" s="1818"/>
      <c r="HKR2" s="1818"/>
      <c r="HKS2" s="1818"/>
      <c r="HKT2" s="1818"/>
      <c r="HKU2" s="1818"/>
      <c r="HKV2" s="1818"/>
      <c r="HKW2" s="1818"/>
      <c r="HKX2" s="1818"/>
      <c r="HKY2" s="1818"/>
      <c r="HKZ2" s="1818"/>
      <c r="HLA2" s="1818"/>
      <c r="HLB2" s="1818"/>
      <c r="HLC2" s="1818"/>
      <c r="HLD2" s="1818"/>
      <c r="HLE2" s="1818"/>
      <c r="HLF2" s="1818"/>
      <c r="HLG2" s="1818"/>
      <c r="HLH2" s="1818"/>
      <c r="HLI2" s="1818"/>
      <c r="HLJ2" s="1818"/>
      <c r="HLK2" s="1818"/>
      <c r="HLL2" s="1818"/>
      <c r="HLM2" s="1818"/>
      <c r="HLN2" s="1818"/>
      <c r="HLO2" s="1818"/>
      <c r="HLP2" s="1818"/>
      <c r="HLQ2" s="1818"/>
      <c r="HLR2" s="1818"/>
      <c r="HLS2" s="1818"/>
      <c r="HLT2" s="1818"/>
      <c r="HLU2" s="1818"/>
      <c r="HLV2" s="1818"/>
      <c r="HLW2" s="1818"/>
      <c r="HLX2" s="1818"/>
      <c r="HLY2" s="1818"/>
      <c r="HLZ2" s="1818"/>
      <c r="HMA2" s="1818"/>
      <c r="HMB2" s="1818"/>
      <c r="HMC2" s="1818"/>
      <c r="HMD2" s="1818"/>
      <c r="HME2" s="1818"/>
      <c r="HMF2" s="1818"/>
      <c r="HMG2" s="1818"/>
      <c r="HMH2" s="1818"/>
      <c r="HMI2" s="1818"/>
      <c r="HMJ2" s="1818"/>
      <c r="HMK2" s="1818"/>
      <c r="HML2" s="1818"/>
      <c r="HMM2" s="1818"/>
      <c r="HMN2" s="1818"/>
      <c r="HMO2" s="1818"/>
      <c r="HMP2" s="1818"/>
      <c r="HMQ2" s="1818"/>
      <c r="HMR2" s="1818"/>
      <c r="HMS2" s="1818"/>
      <c r="HMT2" s="1818"/>
      <c r="HMU2" s="1818"/>
      <c r="HMV2" s="1818"/>
      <c r="HMW2" s="1818"/>
      <c r="HMX2" s="1818"/>
      <c r="HMY2" s="1818"/>
      <c r="HMZ2" s="1818"/>
      <c r="HNA2" s="1818"/>
      <c r="HNB2" s="1818"/>
      <c r="HNC2" s="1818"/>
      <c r="HND2" s="1818"/>
      <c r="HNE2" s="1818"/>
      <c r="HNF2" s="1818"/>
      <c r="HNG2" s="1818"/>
      <c r="HNH2" s="1818"/>
      <c r="HNI2" s="1818"/>
      <c r="HNJ2" s="1818"/>
      <c r="HNK2" s="1818"/>
      <c r="HNL2" s="1818"/>
      <c r="HNM2" s="1818"/>
      <c r="HNN2" s="1818"/>
      <c r="HNO2" s="1818"/>
      <c r="HNP2" s="1818"/>
      <c r="HNQ2" s="1818"/>
      <c r="HNR2" s="1818"/>
      <c r="HNS2" s="1818"/>
      <c r="HNT2" s="1818"/>
      <c r="HNU2" s="1818"/>
      <c r="HNV2" s="1818"/>
      <c r="HNW2" s="1818"/>
      <c r="HNX2" s="1818"/>
      <c r="HNY2" s="1818"/>
      <c r="HNZ2" s="1818"/>
      <c r="HOA2" s="1818"/>
      <c r="HOB2" s="1818"/>
      <c r="HOC2" s="1818"/>
      <c r="HOD2" s="1818"/>
      <c r="HOE2" s="1818"/>
      <c r="HOF2" s="1818"/>
      <c r="HOG2" s="1818"/>
      <c r="HOH2" s="1818"/>
      <c r="HOI2" s="1818"/>
      <c r="HOJ2" s="1818"/>
      <c r="HOK2" s="1818"/>
      <c r="HOL2" s="1818"/>
      <c r="HOM2" s="1818"/>
      <c r="HON2" s="1818"/>
      <c r="HOO2" s="1818"/>
      <c r="HOP2" s="1818"/>
      <c r="HOQ2" s="1818"/>
      <c r="HOR2" s="1818"/>
      <c r="HOS2" s="1818"/>
      <c r="HOT2" s="1818"/>
      <c r="HOU2" s="1818"/>
      <c r="HOV2" s="1818"/>
      <c r="HOW2" s="1818"/>
      <c r="HOX2" s="1818"/>
      <c r="HOY2" s="1818"/>
      <c r="HOZ2" s="1818"/>
      <c r="HPA2" s="1818"/>
      <c r="HPB2" s="1818"/>
      <c r="HPC2" s="1818"/>
      <c r="HPD2" s="1818"/>
      <c r="HPE2" s="1818"/>
      <c r="HPF2" s="1818"/>
      <c r="HPG2" s="1818"/>
      <c r="HPH2" s="1818"/>
      <c r="HPI2" s="1818"/>
      <c r="HPJ2" s="1818"/>
      <c r="HPK2" s="1818"/>
      <c r="HPL2" s="1818"/>
      <c r="HPM2" s="1818"/>
      <c r="HPN2" s="1818"/>
      <c r="HPO2" s="1818"/>
      <c r="HPP2" s="1818"/>
      <c r="HPQ2" s="1818"/>
      <c r="HPR2" s="1818"/>
      <c r="HPS2" s="1818"/>
      <c r="HPT2" s="1818"/>
      <c r="HPU2" s="1818"/>
      <c r="HPV2" s="1818"/>
      <c r="HPW2" s="1818"/>
      <c r="HPX2" s="1818"/>
      <c r="HPY2" s="1818"/>
      <c r="HPZ2" s="1818"/>
      <c r="HQA2" s="1818"/>
      <c r="HQB2" s="1818"/>
      <c r="HQC2" s="1818"/>
      <c r="HQD2" s="1818"/>
      <c r="HQE2" s="1818"/>
      <c r="HQF2" s="1818"/>
      <c r="HQG2" s="1818"/>
      <c r="HQH2" s="1818"/>
      <c r="HQI2" s="1818"/>
      <c r="HQJ2" s="1818"/>
      <c r="HQK2" s="1818"/>
      <c r="HQL2" s="1818"/>
      <c r="HQM2" s="1818"/>
      <c r="HQN2" s="1818"/>
      <c r="HQO2" s="1818"/>
      <c r="HQP2" s="1818"/>
      <c r="HQQ2" s="1818"/>
      <c r="HQR2" s="1818"/>
      <c r="HQS2" s="1818"/>
      <c r="HQT2" s="1818"/>
      <c r="HQU2" s="1818"/>
      <c r="HQV2" s="1818"/>
      <c r="HQW2" s="1818"/>
      <c r="HQX2" s="1818"/>
      <c r="HQY2" s="1818"/>
      <c r="HQZ2" s="1818"/>
      <c r="HRA2" s="1818"/>
      <c r="HRB2" s="1818"/>
      <c r="HRC2" s="1818"/>
      <c r="HRD2" s="1818"/>
      <c r="HRE2" s="1818"/>
      <c r="HRF2" s="1818"/>
      <c r="HRG2" s="1818"/>
      <c r="HRH2" s="1818"/>
      <c r="HRI2" s="1818"/>
      <c r="HRJ2" s="1818"/>
      <c r="HRK2" s="1818"/>
      <c r="HRL2" s="1818"/>
      <c r="HRM2" s="1818"/>
      <c r="HRN2" s="1818"/>
      <c r="HRO2" s="1818"/>
      <c r="HRP2" s="1818"/>
      <c r="HRQ2" s="1818"/>
      <c r="HRR2" s="1818"/>
      <c r="HRS2" s="1818"/>
      <c r="HRT2" s="1818"/>
      <c r="HRU2" s="1818"/>
      <c r="HRV2" s="1818"/>
      <c r="HRW2" s="1818"/>
      <c r="HRX2" s="1818"/>
      <c r="HRY2" s="1818"/>
      <c r="HRZ2" s="1818"/>
      <c r="HSA2" s="1818"/>
      <c r="HSB2" s="1818"/>
      <c r="HSC2" s="1818"/>
      <c r="HSD2" s="1818"/>
      <c r="HSE2" s="1818"/>
      <c r="HSF2" s="1818"/>
      <c r="HSG2" s="1818"/>
      <c r="HSH2" s="1818"/>
      <c r="HSI2" s="1818"/>
      <c r="HSJ2" s="1818"/>
      <c r="HSK2" s="1818"/>
      <c r="HSL2" s="1818"/>
      <c r="HSM2" s="1818"/>
      <c r="HSN2" s="1818"/>
      <c r="HSO2" s="1818"/>
      <c r="HSP2" s="1818"/>
      <c r="HSQ2" s="1818"/>
      <c r="HSR2" s="1818"/>
      <c r="HSS2" s="1818"/>
      <c r="HST2" s="1818"/>
      <c r="HSU2" s="1818"/>
      <c r="HSV2" s="1818"/>
      <c r="HSW2" s="1818"/>
      <c r="HSX2" s="1818"/>
      <c r="HSY2" s="1818"/>
      <c r="HSZ2" s="1818"/>
      <c r="HTA2" s="1818"/>
      <c r="HTB2" s="1818"/>
      <c r="HTC2" s="1818"/>
      <c r="HTD2" s="1818"/>
      <c r="HTE2" s="1818"/>
      <c r="HTF2" s="1818"/>
      <c r="HTG2" s="1818"/>
      <c r="HTH2" s="1818"/>
      <c r="HTI2" s="1818"/>
      <c r="HTJ2" s="1818"/>
      <c r="HTK2" s="1818"/>
      <c r="HTL2" s="1818"/>
      <c r="HTM2" s="1818"/>
      <c r="HTN2" s="1818"/>
      <c r="HTO2" s="1818"/>
      <c r="HTP2" s="1818"/>
      <c r="HTQ2" s="1818"/>
      <c r="HTR2" s="1818"/>
      <c r="HTS2" s="1818"/>
      <c r="HTT2" s="1818"/>
      <c r="HTU2" s="1818"/>
      <c r="HTV2" s="1818"/>
      <c r="HTW2" s="1818"/>
      <c r="HTX2" s="1818"/>
      <c r="HTY2" s="1818"/>
      <c r="HTZ2" s="1818"/>
      <c r="HUA2" s="1818"/>
      <c r="HUB2" s="1818"/>
      <c r="HUC2" s="1818"/>
      <c r="HUD2" s="1818"/>
      <c r="HUE2" s="1818"/>
      <c r="HUF2" s="1818"/>
      <c r="HUG2" s="1818"/>
      <c r="HUH2" s="1818"/>
      <c r="HUI2" s="1818"/>
      <c r="HUJ2" s="1818"/>
      <c r="HUK2" s="1818"/>
      <c r="HUL2" s="1818"/>
      <c r="HUM2" s="1818"/>
      <c r="HUN2" s="1818"/>
      <c r="HUO2" s="1818"/>
      <c r="HUP2" s="1818"/>
      <c r="HUQ2" s="1818"/>
      <c r="HUR2" s="1818"/>
      <c r="HUS2" s="1818"/>
      <c r="HUT2" s="1818"/>
      <c r="HUU2" s="1818"/>
      <c r="HUV2" s="1818"/>
      <c r="HUW2" s="1818"/>
      <c r="HUX2" s="1818"/>
      <c r="HUY2" s="1818"/>
      <c r="HUZ2" s="1818"/>
      <c r="HVA2" s="1818"/>
      <c r="HVB2" s="1818"/>
      <c r="HVC2" s="1818"/>
      <c r="HVD2" s="1818"/>
      <c r="HVE2" s="1818"/>
      <c r="HVF2" s="1818"/>
      <c r="HVG2" s="1818"/>
      <c r="HVH2" s="1818"/>
      <c r="HVI2" s="1818"/>
      <c r="HVJ2" s="1818"/>
      <c r="HVK2" s="1818"/>
      <c r="HVL2" s="1818"/>
      <c r="HVM2" s="1818"/>
      <c r="HVN2" s="1818"/>
      <c r="HVO2" s="1818"/>
      <c r="HVP2" s="1818"/>
      <c r="HVQ2" s="1818"/>
      <c r="HVR2" s="1818"/>
      <c r="HVS2" s="1818"/>
      <c r="HVT2" s="1818"/>
      <c r="HVU2" s="1818"/>
      <c r="HVV2" s="1818"/>
      <c r="HVW2" s="1818"/>
      <c r="HVX2" s="1818"/>
      <c r="HVY2" s="1818"/>
      <c r="HVZ2" s="1818"/>
      <c r="HWA2" s="1818"/>
      <c r="HWB2" s="1818"/>
      <c r="HWC2" s="1818"/>
      <c r="HWD2" s="1818"/>
      <c r="HWE2" s="1818"/>
      <c r="HWF2" s="1818"/>
      <c r="HWG2" s="1818"/>
      <c r="HWH2" s="1818"/>
      <c r="HWI2" s="1818"/>
      <c r="HWJ2" s="1818"/>
      <c r="HWK2" s="1818"/>
      <c r="HWL2" s="1818"/>
      <c r="HWM2" s="1818"/>
      <c r="HWN2" s="1818"/>
      <c r="HWO2" s="1818"/>
      <c r="HWP2" s="1818"/>
      <c r="HWQ2" s="1818"/>
      <c r="HWR2" s="1818"/>
      <c r="HWS2" s="1818"/>
      <c r="HWT2" s="1818"/>
      <c r="HWU2" s="1818"/>
      <c r="HWV2" s="1818"/>
      <c r="HWW2" s="1818"/>
      <c r="HWX2" s="1818"/>
      <c r="HWY2" s="1818"/>
      <c r="HWZ2" s="1818"/>
      <c r="HXA2" s="1818"/>
      <c r="HXB2" s="1818"/>
      <c r="HXC2" s="1818"/>
      <c r="HXD2" s="1818"/>
      <c r="HXE2" s="1818"/>
      <c r="HXF2" s="1818"/>
      <c r="HXG2" s="1818"/>
      <c r="HXH2" s="1818"/>
      <c r="HXI2" s="1818"/>
      <c r="HXJ2" s="1818"/>
      <c r="HXK2" s="1818"/>
      <c r="HXL2" s="1818"/>
      <c r="HXM2" s="1818"/>
      <c r="HXN2" s="1818"/>
      <c r="HXO2" s="1818"/>
      <c r="HXP2" s="1818"/>
      <c r="HXQ2" s="1818"/>
      <c r="HXR2" s="1818"/>
      <c r="HXS2" s="1818"/>
      <c r="HXT2" s="1818"/>
      <c r="HXU2" s="1818"/>
      <c r="HXV2" s="1818"/>
      <c r="HXW2" s="1818"/>
      <c r="HXX2" s="1818"/>
      <c r="HXY2" s="1818"/>
      <c r="HXZ2" s="1818"/>
      <c r="HYA2" s="1818"/>
      <c r="HYB2" s="1818"/>
      <c r="HYC2" s="1818"/>
      <c r="HYD2" s="1818"/>
      <c r="HYE2" s="1818"/>
      <c r="HYF2" s="1818"/>
      <c r="HYG2" s="1818"/>
      <c r="HYH2" s="1818"/>
      <c r="HYI2" s="1818"/>
      <c r="HYJ2" s="1818"/>
      <c r="HYK2" s="1818"/>
      <c r="HYL2" s="1818"/>
      <c r="HYM2" s="1818"/>
      <c r="HYN2" s="1818"/>
      <c r="HYO2" s="1818"/>
      <c r="HYP2" s="1818"/>
      <c r="HYQ2" s="1818"/>
      <c r="HYR2" s="1818"/>
      <c r="HYS2" s="1818"/>
      <c r="HYT2" s="1818"/>
      <c r="HYU2" s="1818"/>
      <c r="HYV2" s="1818"/>
      <c r="HYW2" s="1818"/>
      <c r="HYX2" s="1818"/>
      <c r="HYY2" s="1818"/>
      <c r="HYZ2" s="1818"/>
      <c r="HZA2" s="1818"/>
      <c r="HZB2" s="1818"/>
      <c r="HZC2" s="1818"/>
      <c r="HZD2" s="1818"/>
      <c r="HZE2" s="1818"/>
      <c r="HZF2" s="1818"/>
      <c r="HZG2" s="1818"/>
      <c r="HZH2" s="1818"/>
      <c r="HZI2" s="1818"/>
      <c r="HZJ2" s="1818"/>
      <c r="HZK2" s="1818"/>
      <c r="HZL2" s="1818"/>
      <c r="HZM2" s="1818"/>
      <c r="HZN2" s="1818"/>
      <c r="HZO2" s="1818"/>
      <c r="HZP2" s="1818"/>
      <c r="HZQ2" s="1818"/>
      <c r="HZR2" s="1818"/>
      <c r="HZS2" s="1818"/>
      <c r="HZT2" s="1818"/>
      <c r="HZU2" s="1818"/>
      <c r="HZV2" s="1818"/>
      <c r="HZW2" s="1818"/>
      <c r="HZX2" s="1818"/>
      <c r="HZY2" s="1818"/>
      <c r="HZZ2" s="1818"/>
      <c r="IAA2" s="1818"/>
      <c r="IAB2" s="1818"/>
      <c r="IAC2" s="1818"/>
      <c r="IAD2" s="1818"/>
      <c r="IAE2" s="1818"/>
      <c r="IAF2" s="1818"/>
      <c r="IAG2" s="1818"/>
      <c r="IAH2" s="1818"/>
      <c r="IAI2" s="1818"/>
      <c r="IAJ2" s="1818"/>
      <c r="IAK2" s="1818"/>
      <c r="IAL2" s="1818"/>
      <c r="IAM2" s="1818"/>
      <c r="IAN2" s="1818"/>
      <c r="IAO2" s="1818"/>
      <c r="IAP2" s="1818"/>
      <c r="IAQ2" s="1818"/>
      <c r="IAR2" s="1818"/>
      <c r="IAS2" s="1818"/>
      <c r="IAT2" s="1818"/>
      <c r="IAU2" s="1818"/>
      <c r="IAV2" s="1818"/>
      <c r="IAW2" s="1818"/>
      <c r="IAX2" s="1818"/>
      <c r="IAY2" s="1818"/>
      <c r="IAZ2" s="1818"/>
      <c r="IBA2" s="1818"/>
      <c r="IBB2" s="1818"/>
      <c r="IBC2" s="1818"/>
      <c r="IBD2" s="1818"/>
      <c r="IBE2" s="1818"/>
      <c r="IBF2" s="1818"/>
      <c r="IBG2" s="1818"/>
      <c r="IBH2" s="1818"/>
      <c r="IBI2" s="1818"/>
      <c r="IBJ2" s="1818"/>
      <c r="IBK2" s="1818"/>
      <c r="IBL2" s="1818"/>
      <c r="IBM2" s="1818"/>
      <c r="IBN2" s="1818"/>
      <c r="IBO2" s="1818"/>
      <c r="IBP2" s="1818"/>
      <c r="IBQ2" s="1818"/>
      <c r="IBR2" s="1818"/>
      <c r="IBS2" s="1818"/>
      <c r="IBT2" s="1818"/>
      <c r="IBU2" s="1818"/>
      <c r="IBV2" s="1818"/>
      <c r="IBW2" s="1818"/>
      <c r="IBX2" s="1818"/>
      <c r="IBY2" s="1818"/>
      <c r="IBZ2" s="1818"/>
      <c r="ICA2" s="1818"/>
      <c r="ICB2" s="1818"/>
      <c r="ICC2" s="1818"/>
      <c r="ICD2" s="1818"/>
      <c r="ICE2" s="1818"/>
      <c r="ICF2" s="1818"/>
      <c r="ICG2" s="1818"/>
      <c r="ICH2" s="1818"/>
      <c r="ICI2" s="1818"/>
      <c r="ICJ2" s="1818"/>
      <c r="ICK2" s="1818"/>
      <c r="ICL2" s="1818"/>
      <c r="ICM2" s="1818"/>
      <c r="ICN2" s="1818"/>
      <c r="ICO2" s="1818"/>
      <c r="ICP2" s="1818"/>
      <c r="ICQ2" s="1818"/>
      <c r="ICR2" s="1818"/>
      <c r="ICS2" s="1818"/>
      <c r="ICT2" s="1818"/>
      <c r="ICU2" s="1818"/>
      <c r="ICV2" s="1818"/>
      <c r="ICW2" s="1818"/>
      <c r="ICX2" s="1818"/>
      <c r="ICY2" s="1818"/>
      <c r="ICZ2" s="1818"/>
      <c r="IDA2" s="1818"/>
      <c r="IDB2" s="1818"/>
      <c r="IDC2" s="1818"/>
      <c r="IDD2" s="1818"/>
      <c r="IDE2" s="1818"/>
      <c r="IDF2" s="1818"/>
      <c r="IDG2" s="1818"/>
      <c r="IDH2" s="1818"/>
      <c r="IDI2" s="1818"/>
      <c r="IDJ2" s="1818"/>
      <c r="IDK2" s="1818"/>
      <c r="IDL2" s="1818"/>
      <c r="IDM2" s="1818"/>
      <c r="IDN2" s="1818"/>
      <c r="IDO2" s="1818"/>
      <c r="IDP2" s="1818"/>
      <c r="IDQ2" s="1818"/>
      <c r="IDR2" s="1818"/>
      <c r="IDS2" s="1818"/>
      <c r="IDT2" s="1818"/>
      <c r="IDU2" s="1818"/>
      <c r="IDV2" s="1818"/>
      <c r="IDW2" s="1818"/>
      <c r="IDX2" s="1818"/>
      <c r="IDY2" s="1818"/>
      <c r="IDZ2" s="1818"/>
      <c r="IEA2" s="1818"/>
      <c r="IEB2" s="1818"/>
      <c r="IEC2" s="1818"/>
      <c r="IED2" s="1818"/>
      <c r="IEE2" s="1818"/>
      <c r="IEF2" s="1818"/>
      <c r="IEG2" s="1818"/>
      <c r="IEH2" s="1818"/>
      <c r="IEI2" s="1818"/>
      <c r="IEJ2" s="1818"/>
      <c r="IEK2" s="1818"/>
      <c r="IEL2" s="1818"/>
      <c r="IEM2" s="1818"/>
      <c r="IEN2" s="1818"/>
      <c r="IEO2" s="1818"/>
      <c r="IEP2" s="1818"/>
      <c r="IEQ2" s="1818"/>
      <c r="IER2" s="1818"/>
      <c r="IES2" s="1818"/>
      <c r="IET2" s="1818"/>
      <c r="IEU2" s="1818"/>
      <c r="IEV2" s="1818"/>
      <c r="IEW2" s="1818"/>
      <c r="IEX2" s="1818"/>
      <c r="IEY2" s="1818"/>
      <c r="IEZ2" s="1818"/>
      <c r="IFA2" s="1818"/>
      <c r="IFB2" s="1818"/>
      <c r="IFC2" s="1818"/>
      <c r="IFD2" s="1818"/>
      <c r="IFE2" s="1818"/>
      <c r="IFF2" s="1818"/>
      <c r="IFG2" s="1818"/>
      <c r="IFH2" s="1818"/>
      <c r="IFI2" s="1818"/>
      <c r="IFJ2" s="1818"/>
      <c r="IFK2" s="1818"/>
      <c r="IFL2" s="1818"/>
      <c r="IFM2" s="1818"/>
      <c r="IFN2" s="1818"/>
      <c r="IFO2" s="1818"/>
      <c r="IFP2" s="1818"/>
      <c r="IFQ2" s="1818"/>
      <c r="IFR2" s="1818"/>
      <c r="IFS2" s="1818"/>
      <c r="IFT2" s="1818"/>
      <c r="IFU2" s="1818"/>
      <c r="IFV2" s="1818"/>
      <c r="IFW2" s="1818"/>
      <c r="IFX2" s="1818"/>
      <c r="IFY2" s="1818"/>
      <c r="IFZ2" s="1818"/>
      <c r="IGA2" s="1818"/>
      <c r="IGB2" s="1818"/>
      <c r="IGC2" s="1818"/>
      <c r="IGD2" s="1818"/>
      <c r="IGE2" s="1818"/>
      <c r="IGF2" s="1818"/>
      <c r="IGG2" s="1818"/>
      <c r="IGH2" s="1818"/>
      <c r="IGI2" s="1818"/>
      <c r="IGJ2" s="1818"/>
      <c r="IGK2" s="1818"/>
      <c r="IGL2" s="1818"/>
      <c r="IGM2" s="1818"/>
      <c r="IGN2" s="1818"/>
      <c r="IGO2" s="1818"/>
      <c r="IGP2" s="1818"/>
      <c r="IGQ2" s="1818"/>
      <c r="IGR2" s="1818"/>
      <c r="IGS2" s="1818"/>
      <c r="IGT2" s="1818"/>
      <c r="IGU2" s="1818"/>
      <c r="IGV2" s="1818"/>
      <c r="IGW2" s="1818"/>
      <c r="IGX2" s="1818"/>
      <c r="IGY2" s="1818"/>
      <c r="IGZ2" s="1818"/>
      <c r="IHA2" s="1818"/>
      <c r="IHB2" s="1818"/>
      <c r="IHC2" s="1818"/>
      <c r="IHD2" s="1818"/>
      <c r="IHE2" s="1818"/>
      <c r="IHF2" s="1818"/>
      <c r="IHG2" s="1818"/>
      <c r="IHH2" s="1818"/>
      <c r="IHI2" s="1818"/>
      <c r="IHJ2" s="1818"/>
      <c r="IHK2" s="1818"/>
      <c r="IHL2" s="1818"/>
      <c r="IHM2" s="1818"/>
      <c r="IHN2" s="1818"/>
      <c r="IHO2" s="1818"/>
      <c r="IHP2" s="1818"/>
      <c r="IHQ2" s="1818"/>
      <c r="IHR2" s="1818"/>
      <c r="IHS2" s="1818"/>
      <c r="IHT2" s="1818"/>
      <c r="IHU2" s="1818"/>
      <c r="IHV2" s="1818"/>
      <c r="IHW2" s="1818"/>
      <c r="IHX2" s="1818"/>
      <c r="IHY2" s="1818"/>
      <c r="IHZ2" s="1818"/>
      <c r="IIA2" s="1818"/>
      <c r="IIB2" s="1818"/>
      <c r="IIC2" s="1818"/>
      <c r="IID2" s="1818"/>
      <c r="IIE2" s="1818"/>
      <c r="IIF2" s="1818"/>
      <c r="IIG2" s="1818"/>
      <c r="IIH2" s="1818"/>
      <c r="III2" s="1818"/>
      <c r="IIJ2" s="1818"/>
      <c r="IIK2" s="1818"/>
      <c r="IIL2" s="1818"/>
      <c r="IIM2" s="1818"/>
      <c r="IIN2" s="1818"/>
      <c r="IIO2" s="1818"/>
      <c r="IIP2" s="1818"/>
      <c r="IIQ2" s="1818"/>
      <c r="IIR2" s="1818"/>
      <c r="IIS2" s="1818"/>
      <c r="IIT2" s="1818"/>
      <c r="IIU2" s="1818"/>
      <c r="IIV2" s="1818"/>
      <c r="IIW2" s="1818"/>
      <c r="IIX2" s="1818"/>
      <c r="IIY2" s="1818"/>
      <c r="IIZ2" s="1818"/>
      <c r="IJA2" s="1818"/>
      <c r="IJB2" s="1818"/>
      <c r="IJC2" s="1818"/>
      <c r="IJD2" s="1818"/>
      <c r="IJE2" s="1818"/>
      <c r="IJF2" s="1818"/>
      <c r="IJG2" s="1818"/>
      <c r="IJH2" s="1818"/>
      <c r="IJI2" s="1818"/>
      <c r="IJJ2" s="1818"/>
      <c r="IJK2" s="1818"/>
      <c r="IJL2" s="1818"/>
      <c r="IJM2" s="1818"/>
      <c r="IJN2" s="1818"/>
      <c r="IJO2" s="1818"/>
      <c r="IJP2" s="1818"/>
      <c r="IJQ2" s="1818"/>
      <c r="IJR2" s="1818"/>
      <c r="IJS2" s="1818"/>
      <c r="IJT2" s="1818"/>
      <c r="IJU2" s="1818"/>
      <c r="IJV2" s="1818"/>
      <c r="IJW2" s="1818"/>
      <c r="IJX2" s="1818"/>
      <c r="IJY2" s="1818"/>
      <c r="IJZ2" s="1818"/>
      <c r="IKA2" s="1818"/>
      <c r="IKB2" s="1818"/>
      <c r="IKC2" s="1818"/>
      <c r="IKD2" s="1818"/>
      <c r="IKE2" s="1818"/>
      <c r="IKF2" s="1818"/>
      <c r="IKG2" s="1818"/>
      <c r="IKH2" s="1818"/>
      <c r="IKI2" s="1818"/>
      <c r="IKJ2" s="1818"/>
      <c r="IKK2" s="1818"/>
      <c r="IKL2" s="1818"/>
      <c r="IKM2" s="1818"/>
      <c r="IKN2" s="1818"/>
      <c r="IKO2" s="1818"/>
      <c r="IKP2" s="1818"/>
      <c r="IKQ2" s="1818"/>
      <c r="IKR2" s="1818"/>
      <c r="IKS2" s="1818"/>
      <c r="IKT2" s="1818"/>
      <c r="IKU2" s="1818"/>
      <c r="IKV2" s="1818"/>
      <c r="IKW2" s="1818"/>
      <c r="IKX2" s="1818"/>
      <c r="IKY2" s="1818"/>
      <c r="IKZ2" s="1818"/>
      <c r="ILA2" s="1818"/>
      <c r="ILB2" s="1818"/>
      <c r="ILC2" s="1818"/>
      <c r="ILD2" s="1818"/>
      <c r="ILE2" s="1818"/>
      <c r="ILF2" s="1818"/>
      <c r="ILG2" s="1818"/>
      <c r="ILH2" s="1818"/>
      <c r="ILI2" s="1818"/>
      <c r="ILJ2" s="1818"/>
      <c r="ILK2" s="1818"/>
      <c r="ILL2" s="1818"/>
      <c r="ILM2" s="1818"/>
      <c r="ILN2" s="1818"/>
      <c r="ILO2" s="1818"/>
      <c r="ILP2" s="1818"/>
      <c r="ILQ2" s="1818"/>
      <c r="ILR2" s="1818"/>
      <c r="ILS2" s="1818"/>
      <c r="ILT2" s="1818"/>
      <c r="ILU2" s="1818"/>
      <c r="ILV2" s="1818"/>
      <c r="ILW2" s="1818"/>
      <c r="ILX2" s="1818"/>
      <c r="ILY2" s="1818"/>
      <c r="ILZ2" s="1818"/>
      <c r="IMA2" s="1818"/>
      <c r="IMB2" s="1818"/>
      <c r="IMC2" s="1818"/>
      <c r="IMD2" s="1818"/>
      <c r="IME2" s="1818"/>
      <c r="IMF2" s="1818"/>
      <c r="IMG2" s="1818"/>
      <c r="IMH2" s="1818"/>
      <c r="IMI2" s="1818"/>
      <c r="IMJ2" s="1818"/>
      <c r="IMK2" s="1818"/>
      <c r="IML2" s="1818"/>
      <c r="IMM2" s="1818"/>
      <c r="IMN2" s="1818"/>
      <c r="IMO2" s="1818"/>
      <c r="IMP2" s="1818"/>
      <c r="IMQ2" s="1818"/>
      <c r="IMR2" s="1818"/>
      <c r="IMS2" s="1818"/>
      <c r="IMT2" s="1818"/>
      <c r="IMU2" s="1818"/>
      <c r="IMV2" s="1818"/>
      <c r="IMW2" s="1818"/>
      <c r="IMX2" s="1818"/>
      <c r="IMY2" s="1818"/>
      <c r="IMZ2" s="1818"/>
      <c r="INA2" s="1818"/>
      <c r="INB2" s="1818"/>
      <c r="INC2" s="1818"/>
      <c r="IND2" s="1818"/>
      <c r="INE2" s="1818"/>
      <c r="INF2" s="1818"/>
      <c r="ING2" s="1818"/>
      <c r="INH2" s="1818"/>
      <c r="INI2" s="1818"/>
      <c r="INJ2" s="1818"/>
      <c r="INK2" s="1818"/>
      <c r="INL2" s="1818"/>
      <c r="INM2" s="1818"/>
      <c r="INN2" s="1818"/>
      <c r="INO2" s="1818"/>
      <c r="INP2" s="1818"/>
      <c r="INQ2" s="1818"/>
      <c r="INR2" s="1818"/>
      <c r="INS2" s="1818"/>
      <c r="INT2" s="1818"/>
      <c r="INU2" s="1818"/>
      <c r="INV2" s="1818"/>
      <c r="INW2" s="1818"/>
      <c r="INX2" s="1818"/>
      <c r="INY2" s="1818"/>
      <c r="INZ2" s="1818"/>
      <c r="IOA2" s="1818"/>
      <c r="IOB2" s="1818"/>
      <c r="IOC2" s="1818"/>
      <c r="IOD2" s="1818"/>
      <c r="IOE2" s="1818"/>
      <c r="IOF2" s="1818"/>
      <c r="IOG2" s="1818"/>
      <c r="IOH2" s="1818"/>
      <c r="IOI2" s="1818"/>
      <c r="IOJ2" s="1818"/>
      <c r="IOK2" s="1818"/>
      <c r="IOL2" s="1818"/>
      <c r="IOM2" s="1818"/>
      <c r="ION2" s="1818"/>
      <c r="IOO2" s="1818"/>
      <c r="IOP2" s="1818"/>
      <c r="IOQ2" s="1818"/>
      <c r="IOR2" s="1818"/>
      <c r="IOS2" s="1818"/>
      <c r="IOT2" s="1818"/>
      <c r="IOU2" s="1818"/>
      <c r="IOV2" s="1818"/>
      <c r="IOW2" s="1818"/>
      <c r="IOX2" s="1818"/>
      <c r="IOY2" s="1818"/>
      <c r="IOZ2" s="1818"/>
      <c r="IPA2" s="1818"/>
      <c r="IPB2" s="1818"/>
      <c r="IPC2" s="1818"/>
      <c r="IPD2" s="1818"/>
      <c r="IPE2" s="1818"/>
      <c r="IPF2" s="1818"/>
      <c r="IPG2" s="1818"/>
      <c r="IPH2" s="1818"/>
      <c r="IPI2" s="1818"/>
      <c r="IPJ2" s="1818"/>
      <c r="IPK2" s="1818"/>
      <c r="IPL2" s="1818"/>
      <c r="IPM2" s="1818"/>
      <c r="IPN2" s="1818"/>
      <c r="IPO2" s="1818"/>
      <c r="IPP2" s="1818"/>
      <c r="IPQ2" s="1818"/>
      <c r="IPR2" s="1818"/>
      <c r="IPS2" s="1818"/>
      <c r="IPT2" s="1818"/>
      <c r="IPU2" s="1818"/>
      <c r="IPV2" s="1818"/>
      <c r="IPW2" s="1818"/>
      <c r="IPX2" s="1818"/>
      <c r="IPY2" s="1818"/>
      <c r="IPZ2" s="1818"/>
      <c r="IQA2" s="1818"/>
      <c r="IQB2" s="1818"/>
      <c r="IQC2" s="1818"/>
      <c r="IQD2" s="1818"/>
      <c r="IQE2" s="1818"/>
      <c r="IQF2" s="1818"/>
      <c r="IQG2" s="1818"/>
      <c r="IQH2" s="1818"/>
      <c r="IQI2" s="1818"/>
      <c r="IQJ2" s="1818"/>
      <c r="IQK2" s="1818"/>
      <c r="IQL2" s="1818"/>
      <c r="IQM2" s="1818"/>
      <c r="IQN2" s="1818"/>
      <c r="IQO2" s="1818"/>
      <c r="IQP2" s="1818"/>
      <c r="IQQ2" s="1818"/>
      <c r="IQR2" s="1818"/>
      <c r="IQS2" s="1818"/>
      <c r="IQT2" s="1818"/>
      <c r="IQU2" s="1818"/>
      <c r="IQV2" s="1818"/>
      <c r="IQW2" s="1818"/>
      <c r="IQX2" s="1818"/>
      <c r="IQY2" s="1818"/>
      <c r="IQZ2" s="1818"/>
      <c r="IRA2" s="1818"/>
      <c r="IRB2" s="1818"/>
      <c r="IRC2" s="1818"/>
      <c r="IRD2" s="1818"/>
      <c r="IRE2" s="1818"/>
      <c r="IRF2" s="1818"/>
      <c r="IRG2" s="1818"/>
      <c r="IRH2" s="1818"/>
      <c r="IRI2" s="1818"/>
      <c r="IRJ2" s="1818"/>
      <c r="IRK2" s="1818"/>
      <c r="IRL2" s="1818"/>
      <c r="IRM2" s="1818"/>
      <c r="IRN2" s="1818"/>
      <c r="IRO2" s="1818"/>
      <c r="IRP2" s="1818"/>
      <c r="IRQ2" s="1818"/>
      <c r="IRR2" s="1818"/>
      <c r="IRS2" s="1818"/>
      <c r="IRT2" s="1818"/>
      <c r="IRU2" s="1818"/>
      <c r="IRV2" s="1818"/>
      <c r="IRW2" s="1818"/>
      <c r="IRX2" s="1818"/>
      <c r="IRY2" s="1818"/>
      <c r="IRZ2" s="1818"/>
      <c r="ISA2" s="1818"/>
      <c r="ISB2" s="1818"/>
      <c r="ISC2" s="1818"/>
      <c r="ISD2" s="1818"/>
      <c r="ISE2" s="1818"/>
      <c r="ISF2" s="1818"/>
      <c r="ISG2" s="1818"/>
      <c r="ISH2" s="1818"/>
      <c r="ISI2" s="1818"/>
      <c r="ISJ2" s="1818"/>
      <c r="ISK2" s="1818"/>
      <c r="ISL2" s="1818"/>
      <c r="ISM2" s="1818"/>
      <c r="ISN2" s="1818"/>
      <c r="ISO2" s="1818"/>
      <c r="ISP2" s="1818"/>
      <c r="ISQ2" s="1818"/>
      <c r="ISR2" s="1818"/>
      <c r="ISS2" s="1818"/>
      <c r="IST2" s="1818"/>
      <c r="ISU2" s="1818"/>
      <c r="ISV2" s="1818"/>
      <c r="ISW2" s="1818"/>
      <c r="ISX2" s="1818"/>
      <c r="ISY2" s="1818"/>
      <c r="ISZ2" s="1818"/>
      <c r="ITA2" s="1818"/>
      <c r="ITB2" s="1818"/>
      <c r="ITC2" s="1818"/>
      <c r="ITD2" s="1818"/>
      <c r="ITE2" s="1818"/>
      <c r="ITF2" s="1818"/>
      <c r="ITG2" s="1818"/>
      <c r="ITH2" s="1818"/>
      <c r="ITI2" s="1818"/>
      <c r="ITJ2" s="1818"/>
      <c r="ITK2" s="1818"/>
      <c r="ITL2" s="1818"/>
      <c r="ITM2" s="1818"/>
      <c r="ITN2" s="1818"/>
      <c r="ITO2" s="1818"/>
      <c r="ITP2" s="1818"/>
      <c r="ITQ2" s="1818"/>
      <c r="ITR2" s="1818"/>
      <c r="ITS2" s="1818"/>
      <c r="ITT2" s="1818"/>
      <c r="ITU2" s="1818"/>
      <c r="ITV2" s="1818"/>
      <c r="ITW2" s="1818"/>
      <c r="ITX2" s="1818"/>
      <c r="ITY2" s="1818"/>
      <c r="ITZ2" s="1818"/>
      <c r="IUA2" s="1818"/>
      <c r="IUB2" s="1818"/>
      <c r="IUC2" s="1818"/>
      <c r="IUD2" s="1818"/>
      <c r="IUE2" s="1818"/>
      <c r="IUF2" s="1818"/>
      <c r="IUG2" s="1818"/>
      <c r="IUH2" s="1818"/>
      <c r="IUI2" s="1818"/>
      <c r="IUJ2" s="1818"/>
      <c r="IUK2" s="1818"/>
      <c r="IUL2" s="1818"/>
      <c r="IUM2" s="1818"/>
      <c r="IUN2" s="1818"/>
      <c r="IUO2" s="1818"/>
      <c r="IUP2" s="1818"/>
      <c r="IUQ2" s="1818"/>
      <c r="IUR2" s="1818"/>
      <c r="IUS2" s="1818"/>
      <c r="IUT2" s="1818"/>
      <c r="IUU2" s="1818"/>
      <c r="IUV2" s="1818"/>
      <c r="IUW2" s="1818"/>
      <c r="IUX2" s="1818"/>
      <c r="IUY2" s="1818"/>
      <c r="IUZ2" s="1818"/>
      <c r="IVA2" s="1818"/>
      <c r="IVB2" s="1818"/>
      <c r="IVC2" s="1818"/>
      <c r="IVD2" s="1818"/>
      <c r="IVE2" s="1818"/>
      <c r="IVF2" s="1818"/>
      <c r="IVG2" s="1818"/>
      <c r="IVH2" s="1818"/>
      <c r="IVI2" s="1818"/>
      <c r="IVJ2" s="1818"/>
      <c r="IVK2" s="1818"/>
      <c r="IVL2" s="1818"/>
      <c r="IVM2" s="1818"/>
      <c r="IVN2" s="1818"/>
      <c r="IVO2" s="1818"/>
      <c r="IVP2" s="1818"/>
      <c r="IVQ2" s="1818"/>
      <c r="IVR2" s="1818"/>
      <c r="IVS2" s="1818"/>
      <c r="IVT2" s="1818"/>
      <c r="IVU2" s="1818"/>
      <c r="IVV2" s="1818"/>
      <c r="IVW2" s="1818"/>
      <c r="IVX2" s="1818"/>
      <c r="IVY2" s="1818"/>
      <c r="IVZ2" s="1818"/>
      <c r="IWA2" s="1818"/>
      <c r="IWB2" s="1818"/>
      <c r="IWC2" s="1818"/>
      <c r="IWD2" s="1818"/>
      <c r="IWE2" s="1818"/>
      <c r="IWF2" s="1818"/>
      <c r="IWG2" s="1818"/>
      <c r="IWH2" s="1818"/>
      <c r="IWI2" s="1818"/>
      <c r="IWJ2" s="1818"/>
      <c r="IWK2" s="1818"/>
      <c r="IWL2" s="1818"/>
      <c r="IWM2" s="1818"/>
      <c r="IWN2" s="1818"/>
      <c r="IWO2" s="1818"/>
      <c r="IWP2" s="1818"/>
      <c r="IWQ2" s="1818"/>
      <c r="IWR2" s="1818"/>
      <c r="IWS2" s="1818"/>
      <c r="IWT2" s="1818"/>
      <c r="IWU2" s="1818"/>
      <c r="IWV2" s="1818"/>
      <c r="IWW2" s="1818"/>
      <c r="IWX2" s="1818"/>
      <c r="IWY2" s="1818"/>
      <c r="IWZ2" s="1818"/>
      <c r="IXA2" s="1818"/>
      <c r="IXB2" s="1818"/>
      <c r="IXC2" s="1818"/>
      <c r="IXD2" s="1818"/>
      <c r="IXE2" s="1818"/>
      <c r="IXF2" s="1818"/>
      <c r="IXG2" s="1818"/>
      <c r="IXH2" s="1818"/>
      <c r="IXI2" s="1818"/>
      <c r="IXJ2" s="1818"/>
      <c r="IXK2" s="1818"/>
      <c r="IXL2" s="1818"/>
      <c r="IXM2" s="1818"/>
      <c r="IXN2" s="1818"/>
      <c r="IXO2" s="1818"/>
      <c r="IXP2" s="1818"/>
      <c r="IXQ2" s="1818"/>
      <c r="IXR2" s="1818"/>
      <c r="IXS2" s="1818"/>
      <c r="IXT2" s="1818"/>
      <c r="IXU2" s="1818"/>
      <c r="IXV2" s="1818"/>
      <c r="IXW2" s="1818"/>
      <c r="IXX2" s="1818"/>
      <c r="IXY2" s="1818"/>
      <c r="IXZ2" s="1818"/>
      <c r="IYA2" s="1818"/>
      <c r="IYB2" s="1818"/>
      <c r="IYC2" s="1818"/>
      <c r="IYD2" s="1818"/>
      <c r="IYE2" s="1818"/>
      <c r="IYF2" s="1818"/>
      <c r="IYG2" s="1818"/>
      <c r="IYH2" s="1818"/>
      <c r="IYI2" s="1818"/>
      <c r="IYJ2" s="1818"/>
      <c r="IYK2" s="1818"/>
      <c r="IYL2" s="1818"/>
      <c r="IYM2" s="1818"/>
      <c r="IYN2" s="1818"/>
      <c r="IYO2" s="1818"/>
      <c r="IYP2" s="1818"/>
      <c r="IYQ2" s="1818"/>
      <c r="IYR2" s="1818"/>
      <c r="IYS2" s="1818"/>
      <c r="IYT2" s="1818"/>
      <c r="IYU2" s="1818"/>
      <c r="IYV2" s="1818"/>
      <c r="IYW2" s="1818"/>
      <c r="IYX2" s="1818"/>
      <c r="IYY2" s="1818"/>
      <c r="IYZ2" s="1818"/>
      <c r="IZA2" s="1818"/>
      <c r="IZB2" s="1818"/>
      <c r="IZC2" s="1818"/>
      <c r="IZD2" s="1818"/>
      <c r="IZE2" s="1818"/>
      <c r="IZF2" s="1818"/>
      <c r="IZG2" s="1818"/>
      <c r="IZH2" s="1818"/>
      <c r="IZI2" s="1818"/>
      <c r="IZJ2" s="1818"/>
      <c r="IZK2" s="1818"/>
      <c r="IZL2" s="1818"/>
      <c r="IZM2" s="1818"/>
      <c r="IZN2" s="1818"/>
      <c r="IZO2" s="1818"/>
      <c r="IZP2" s="1818"/>
      <c r="IZQ2" s="1818"/>
      <c r="IZR2" s="1818"/>
      <c r="IZS2" s="1818"/>
      <c r="IZT2" s="1818"/>
      <c r="IZU2" s="1818"/>
      <c r="IZV2" s="1818"/>
      <c r="IZW2" s="1818"/>
      <c r="IZX2" s="1818"/>
      <c r="IZY2" s="1818"/>
      <c r="IZZ2" s="1818"/>
      <c r="JAA2" s="1818"/>
      <c r="JAB2" s="1818"/>
      <c r="JAC2" s="1818"/>
      <c r="JAD2" s="1818"/>
      <c r="JAE2" s="1818"/>
      <c r="JAF2" s="1818"/>
      <c r="JAG2" s="1818"/>
      <c r="JAH2" s="1818"/>
      <c r="JAI2" s="1818"/>
      <c r="JAJ2" s="1818"/>
      <c r="JAK2" s="1818"/>
      <c r="JAL2" s="1818"/>
      <c r="JAM2" s="1818"/>
      <c r="JAN2" s="1818"/>
      <c r="JAO2" s="1818"/>
      <c r="JAP2" s="1818"/>
      <c r="JAQ2" s="1818"/>
      <c r="JAR2" s="1818"/>
      <c r="JAS2" s="1818"/>
      <c r="JAT2" s="1818"/>
      <c r="JAU2" s="1818"/>
      <c r="JAV2" s="1818"/>
      <c r="JAW2" s="1818"/>
      <c r="JAX2" s="1818"/>
      <c r="JAY2" s="1818"/>
      <c r="JAZ2" s="1818"/>
      <c r="JBA2" s="1818"/>
      <c r="JBB2" s="1818"/>
      <c r="JBC2" s="1818"/>
      <c r="JBD2" s="1818"/>
      <c r="JBE2" s="1818"/>
      <c r="JBF2" s="1818"/>
      <c r="JBG2" s="1818"/>
      <c r="JBH2" s="1818"/>
      <c r="JBI2" s="1818"/>
      <c r="JBJ2" s="1818"/>
      <c r="JBK2" s="1818"/>
      <c r="JBL2" s="1818"/>
      <c r="JBM2" s="1818"/>
      <c r="JBN2" s="1818"/>
      <c r="JBO2" s="1818"/>
      <c r="JBP2" s="1818"/>
      <c r="JBQ2" s="1818"/>
      <c r="JBR2" s="1818"/>
      <c r="JBS2" s="1818"/>
      <c r="JBT2" s="1818"/>
      <c r="JBU2" s="1818"/>
      <c r="JBV2" s="1818"/>
      <c r="JBW2" s="1818"/>
      <c r="JBX2" s="1818"/>
      <c r="JBY2" s="1818"/>
      <c r="JBZ2" s="1818"/>
      <c r="JCA2" s="1818"/>
      <c r="JCB2" s="1818"/>
      <c r="JCC2" s="1818"/>
      <c r="JCD2" s="1818"/>
      <c r="JCE2" s="1818"/>
      <c r="JCF2" s="1818"/>
      <c r="JCG2" s="1818"/>
      <c r="JCH2" s="1818"/>
      <c r="JCI2" s="1818"/>
      <c r="JCJ2" s="1818"/>
      <c r="JCK2" s="1818"/>
      <c r="JCL2" s="1818"/>
      <c r="JCM2" s="1818"/>
      <c r="JCN2" s="1818"/>
      <c r="JCO2" s="1818"/>
      <c r="JCP2" s="1818"/>
      <c r="JCQ2" s="1818"/>
      <c r="JCR2" s="1818"/>
      <c r="JCS2" s="1818"/>
      <c r="JCT2" s="1818"/>
      <c r="JCU2" s="1818"/>
      <c r="JCV2" s="1818"/>
      <c r="JCW2" s="1818"/>
      <c r="JCX2" s="1818"/>
      <c r="JCY2" s="1818"/>
      <c r="JCZ2" s="1818"/>
      <c r="JDA2" s="1818"/>
      <c r="JDB2" s="1818"/>
      <c r="JDC2" s="1818"/>
      <c r="JDD2" s="1818"/>
      <c r="JDE2" s="1818"/>
      <c r="JDF2" s="1818"/>
      <c r="JDG2" s="1818"/>
      <c r="JDH2" s="1818"/>
      <c r="JDI2" s="1818"/>
      <c r="JDJ2" s="1818"/>
      <c r="JDK2" s="1818"/>
      <c r="JDL2" s="1818"/>
      <c r="JDM2" s="1818"/>
      <c r="JDN2" s="1818"/>
      <c r="JDO2" s="1818"/>
      <c r="JDP2" s="1818"/>
      <c r="JDQ2" s="1818"/>
      <c r="JDR2" s="1818"/>
      <c r="JDS2" s="1818"/>
      <c r="JDT2" s="1818"/>
      <c r="JDU2" s="1818"/>
      <c r="JDV2" s="1818"/>
      <c r="JDW2" s="1818"/>
      <c r="JDX2" s="1818"/>
      <c r="JDY2" s="1818"/>
      <c r="JDZ2" s="1818"/>
      <c r="JEA2" s="1818"/>
      <c r="JEB2" s="1818"/>
      <c r="JEC2" s="1818"/>
      <c r="JED2" s="1818"/>
      <c r="JEE2" s="1818"/>
      <c r="JEF2" s="1818"/>
      <c r="JEG2" s="1818"/>
      <c r="JEH2" s="1818"/>
      <c r="JEI2" s="1818"/>
      <c r="JEJ2" s="1818"/>
      <c r="JEK2" s="1818"/>
      <c r="JEL2" s="1818"/>
      <c r="JEM2" s="1818"/>
      <c r="JEN2" s="1818"/>
      <c r="JEO2" s="1818"/>
      <c r="JEP2" s="1818"/>
      <c r="JEQ2" s="1818"/>
      <c r="JER2" s="1818"/>
      <c r="JES2" s="1818"/>
      <c r="JET2" s="1818"/>
      <c r="JEU2" s="1818"/>
      <c r="JEV2" s="1818"/>
      <c r="JEW2" s="1818"/>
      <c r="JEX2" s="1818"/>
      <c r="JEY2" s="1818"/>
      <c r="JEZ2" s="1818"/>
      <c r="JFA2" s="1818"/>
      <c r="JFB2" s="1818"/>
      <c r="JFC2" s="1818"/>
      <c r="JFD2" s="1818"/>
      <c r="JFE2" s="1818"/>
      <c r="JFF2" s="1818"/>
      <c r="JFG2" s="1818"/>
      <c r="JFH2" s="1818"/>
      <c r="JFI2" s="1818"/>
      <c r="JFJ2" s="1818"/>
      <c r="JFK2" s="1818"/>
      <c r="JFL2" s="1818"/>
      <c r="JFM2" s="1818"/>
      <c r="JFN2" s="1818"/>
      <c r="JFO2" s="1818"/>
      <c r="JFP2" s="1818"/>
      <c r="JFQ2" s="1818"/>
      <c r="JFR2" s="1818"/>
      <c r="JFS2" s="1818"/>
      <c r="JFT2" s="1818"/>
      <c r="JFU2" s="1818"/>
      <c r="JFV2" s="1818"/>
      <c r="JFW2" s="1818"/>
      <c r="JFX2" s="1818"/>
      <c r="JFY2" s="1818"/>
      <c r="JFZ2" s="1818"/>
      <c r="JGA2" s="1818"/>
      <c r="JGB2" s="1818"/>
      <c r="JGC2" s="1818"/>
      <c r="JGD2" s="1818"/>
      <c r="JGE2" s="1818"/>
      <c r="JGF2" s="1818"/>
      <c r="JGG2" s="1818"/>
      <c r="JGH2" s="1818"/>
      <c r="JGI2" s="1818"/>
      <c r="JGJ2" s="1818"/>
      <c r="JGK2" s="1818"/>
      <c r="JGL2" s="1818"/>
      <c r="JGM2" s="1818"/>
      <c r="JGN2" s="1818"/>
      <c r="JGO2" s="1818"/>
      <c r="JGP2" s="1818"/>
      <c r="JGQ2" s="1818"/>
      <c r="JGR2" s="1818"/>
      <c r="JGS2" s="1818"/>
      <c r="JGT2" s="1818"/>
      <c r="JGU2" s="1818"/>
      <c r="JGV2" s="1818"/>
      <c r="JGW2" s="1818"/>
      <c r="JGX2" s="1818"/>
      <c r="JGY2" s="1818"/>
      <c r="JGZ2" s="1818"/>
      <c r="JHA2" s="1818"/>
      <c r="JHB2" s="1818"/>
      <c r="JHC2" s="1818"/>
      <c r="JHD2" s="1818"/>
      <c r="JHE2" s="1818"/>
      <c r="JHF2" s="1818"/>
      <c r="JHG2" s="1818"/>
      <c r="JHH2" s="1818"/>
      <c r="JHI2" s="1818"/>
      <c r="JHJ2" s="1818"/>
      <c r="JHK2" s="1818"/>
      <c r="JHL2" s="1818"/>
      <c r="JHM2" s="1818"/>
      <c r="JHN2" s="1818"/>
      <c r="JHO2" s="1818"/>
      <c r="JHP2" s="1818"/>
      <c r="JHQ2" s="1818"/>
      <c r="JHR2" s="1818"/>
      <c r="JHS2" s="1818"/>
      <c r="JHT2" s="1818"/>
      <c r="JHU2" s="1818"/>
      <c r="JHV2" s="1818"/>
      <c r="JHW2" s="1818"/>
      <c r="JHX2" s="1818"/>
      <c r="JHY2" s="1818"/>
      <c r="JHZ2" s="1818"/>
      <c r="JIA2" s="1818"/>
      <c r="JIB2" s="1818"/>
      <c r="JIC2" s="1818"/>
      <c r="JID2" s="1818"/>
      <c r="JIE2" s="1818"/>
      <c r="JIF2" s="1818"/>
      <c r="JIG2" s="1818"/>
      <c r="JIH2" s="1818"/>
      <c r="JII2" s="1818"/>
      <c r="JIJ2" s="1818"/>
      <c r="JIK2" s="1818"/>
      <c r="JIL2" s="1818"/>
      <c r="JIM2" s="1818"/>
      <c r="JIN2" s="1818"/>
      <c r="JIO2" s="1818"/>
      <c r="JIP2" s="1818"/>
      <c r="JIQ2" s="1818"/>
      <c r="JIR2" s="1818"/>
      <c r="JIS2" s="1818"/>
      <c r="JIT2" s="1818"/>
      <c r="JIU2" s="1818"/>
      <c r="JIV2" s="1818"/>
      <c r="JIW2" s="1818"/>
      <c r="JIX2" s="1818"/>
      <c r="JIY2" s="1818"/>
      <c r="JIZ2" s="1818"/>
      <c r="JJA2" s="1818"/>
      <c r="JJB2" s="1818"/>
      <c r="JJC2" s="1818"/>
      <c r="JJD2" s="1818"/>
      <c r="JJE2" s="1818"/>
      <c r="JJF2" s="1818"/>
      <c r="JJG2" s="1818"/>
      <c r="JJH2" s="1818"/>
      <c r="JJI2" s="1818"/>
      <c r="JJJ2" s="1818"/>
      <c r="JJK2" s="1818"/>
      <c r="JJL2" s="1818"/>
      <c r="JJM2" s="1818"/>
      <c r="JJN2" s="1818"/>
      <c r="JJO2" s="1818"/>
      <c r="JJP2" s="1818"/>
      <c r="JJQ2" s="1818"/>
      <c r="JJR2" s="1818"/>
      <c r="JJS2" s="1818"/>
      <c r="JJT2" s="1818"/>
      <c r="JJU2" s="1818"/>
      <c r="JJV2" s="1818"/>
      <c r="JJW2" s="1818"/>
      <c r="JJX2" s="1818"/>
      <c r="JJY2" s="1818"/>
      <c r="JJZ2" s="1818"/>
      <c r="JKA2" s="1818"/>
      <c r="JKB2" s="1818"/>
      <c r="JKC2" s="1818"/>
      <c r="JKD2" s="1818"/>
      <c r="JKE2" s="1818"/>
      <c r="JKF2" s="1818"/>
      <c r="JKG2" s="1818"/>
      <c r="JKH2" s="1818"/>
      <c r="JKI2" s="1818"/>
      <c r="JKJ2" s="1818"/>
      <c r="JKK2" s="1818"/>
      <c r="JKL2" s="1818"/>
      <c r="JKM2" s="1818"/>
      <c r="JKN2" s="1818"/>
      <c r="JKO2" s="1818"/>
      <c r="JKP2" s="1818"/>
      <c r="JKQ2" s="1818"/>
      <c r="JKR2" s="1818"/>
      <c r="JKS2" s="1818"/>
      <c r="JKT2" s="1818"/>
      <c r="JKU2" s="1818"/>
      <c r="JKV2" s="1818"/>
      <c r="JKW2" s="1818"/>
      <c r="JKX2" s="1818"/>
      <c r="JKY2" s="1818"/>
      <c r="JKZ2" s="1818"/>
      <c r="JLA2" s="1818"/>
      <c r="JLB2" s="1818"/>
      <c r="JLC2" s="1818"/>
      <c r="JLD2" s="1818"/>
      <c r="JLE2" s="1818"/>
      <c r="JLF2" s="1818"/>
      <c r="JLG2" s="1818"/>
      <c r="JLH2" s="1818"/>
      <c r="JLI2" s="1818"/>
      <c r="JLJ2" s="1818"/>
      <c r="JLK2" s="1818"/>
      <c r="JLL2" s="1818"/>
      <c r="JLM2" s="1818"/>
      <c r="JLN2" s="1818"/>
      <c r="JLO2" s="1818"/>
      <c r="JLP2" s="1818"/>
      <c r="JLQ2" s="1818"/>
      <c r="JLR2" s="1818"/>
      <c r="JLS2" s="1818"/>
      <c r="JLT2" s="1818"/>
      <c r="JLU2" s="1818"/>
      <c r="JLV2" s="1818"/>
      <c r="JLW2" s="1818"/>
      <c r="JLX2" s="1818"/>
      <c r="JLY2" s="1818"/>
      <c r="JLZ2" s="1818"/>
      <c r="JMA2" s="1818"/>
      <c r="JMB2" s="1818"/>
      <c r="JMC2" s="1818"/>
      <c r="JMD2" s="1818"/>
      <c r="JME2" s="1818"/>
      <c r="JMF2" s="1818"/>
      <c r="JMG2" s="1818"/>
      <c r="JMH2" s="1818"/>
      <c r="JMI2" s="1818"/>
      <c r="JMJ2" s="1818"/>
      <c r="JMK2" s="1818"/>
      <c r="JML2" s="1818"/>
      <c r="JMM2" s="1818"/>
      <c r="JMN2" s="1818"/>
      <c r="JMO2" s="1818"/>
      <c r="JMP2" s="1818"/>
      <c r="JMQ2" s="1818"/>
      <c r="JMR2" s="1818"/>
      <c r="JMS2" s="1818"/>
      <c r="JMT2" s="1818"/>
      <c r="JMU2" s="1818"/>
      <c r="JMV2" s="1818"/>
      <c r="JMW2" s="1818"/>
      <c r="JMX2" s="1818"/>
      <c r="JMY2" s="1818"/>
      <c r="JMZ2" s="1818"/>
      <c r="JNA2" s="1818"/>
      <c r="JNB2" s="1818"/>
      <c r="JNC2" s="1818"/>
      <c r="JND2" s="1818"/>
      <c r="JNE2" s="1818"/>
      <c r="JNF2" s="1818"/>
      <c r="JNG2" s="1818"/>
      <c r="JNH2" s="1818"/>
      <c r="JNI2" s="1818"/>
      <c r="JNJ2" s="1818"/>
      <c r="JNK2" s="1818"/>
      <c r="JNL2" s="1818"/>
      <c r="JNM2" s="1818"/>
      <c r="JNN2" s="1818"/>
      <c r="JNO2" s="1818"/>
      <c r="JNP2" s="1818"/>
      <c r="JNQ2" s="1818"/>
      <c r="JNR2" s="1818"/>
      <c r="JNS2" s="1818"/>
      <c r="JNT2" s="1818"/>
      <c r="JNU2" s="1818"/>
      <c r="JNV2" s="1818"/>
      <c r="JNW2" s="1818"/>
      <c r="JNX2" s="1818"/>
      <c r="JNY2" s="1818"/>
      <c r="JNZ2" s="1818"/>
      <c r="JOA2" s="1818"/>
      <c r="JOB2" s="1818"/>
      <c r="JOC2" s="1818"/>
      <c r="JOD2" s="1818"/>
      <c r="JOE2" s="1818"/>
      <c r="JOF2" s="1818"/>
      <c r="JOG2" s="1818"/>
      <c r="JOH2" s="1818"/>
      <c r="JOI2" s="1818"/>
      <c r="JOJ2" s="1818"/>
      <c r="JOK2" s="1818"/>
      <c r="JOL2" s="1818"/>
      <c r="JOM2" s="1818"/>
      <c r="JON2" s="1818"/>
      <c r="JOO2" s="1818"/>
      <c r="JOP2" s="1818"/>
      <c r="JOQ2" s="1818"/>
      <c r="JOR2" s="1818"/>
      <c r="JOS2" s="1818"/>
      <c r="JOT2" s="1818"/>
      <c r="JOU2" s="1818"/>
      <c r="JOV2" s="1818"/>
      <c r="JOW2" s="1818"/>
      <c r="JOX2" s="1818"/>
      <c r="JOY2" s="1818"/>
      <c r="JOZ2" s="1818"/>
      <c r="JPA2" s="1818"/>
      <c r="JPB2" s="1818"/>
      <c r="JPC2" s="1818"/>
      <c r="JPD2" s="1818"/>
      <c r="JPE2" s="1818"/>
      <c r="JPF2" s="1818"/>
      <c r="JPG2" s="1818"/>
      <c r="JPH2" s="1818"/>
      <c r="JPI2" s="1818"/>
      <c r="JPJ2" s="1818"/>
      <c r="JPK2" s="1818"/>
      <c r="JPL2" s="1818"/>
      <c r="JPM2" s="1818"/>
      <c r="JPN2" s="1818"/>
      <c r="JPO2" s="1818"/>
      <c r="JPP2" s="1818"/>
      <c r="JPQ2" s="1818"/>
      <c r="JPR2" s="1818"/>
      <c r="JPS2" s="1818"/>
      <c r="JPT2" s="1818"/>
      <c r="JPU2" s="1818"/>
      <c r="JPV2" s="1818"/>
      <c r="JPW2" s="1818"/>
      <c r="JPX2" s="1818"/>
      <c r="JPY2" s="1818"/>
      <c r="JPZ2" s="1818"/>
      <c r="JQA2" s="1818"/>
      <c r="JQB2" s="1818"/>
      <c r="JQC2" s="1818"/>
      <c r="JQD2" s="1818"/>
      <c r="JQE2" s="1818"/>
      <c r="JQF2" s="1818"/>
      <c r="JQG2" s="1818"/>
      <c r="JQH2" s="1818"/>
      <c r="JQI2" s="1818"/>
      <c r="JQJ2" s="1818"/>
      <c r="JQK2" s="1818"/>
      <c r="JQL2" s="1818"/>
      <c r="JQM2" s="1818"/>
      <c r="JQN2" s="1818"/>
      <c r="JQO2" s="1818"/>
      <c r="JQP2" s="1818"/>
      <c r="JQQ2" s="1818"/>
      <c r="JQR2" s="1818"/>
      <c r="JQS2" s="1818"/>
      <c r="JQT2" s="1818"/>
      <c r="JQU2" s="1818"/>
      <c r="JQV2" s="1818"/>
      <c r="JQW2" s="1818"/>
      <c r="JQX2" s="1818"/>
      <c r="JQY2" s="1818"/>
      <c r="JQZ2" s="1818"/>
      <c r="JRA2" s="1818"/>
      <c r="JRB2" s="1818"/>
      <c r="JRC2" s="1818"/>
      <c r="JRD2" s="1818"/>
      <c r="JRE2" s="1818"/>
      <c r="JRF2" s="1818"/>
      <c r="JRG2" s="1818"/>
      <c r="JRH2" s="1818"/>
      <c r="JRI2" s="1818"/>
      <c r="JRJ2" s="1818"/>
      <c r="JRK2" s="1818"/>
      <c r="JRL2" s="1818"/>
      <c r="JRM2" s="1818"/>
      <c r="JRN2" s="1818"/>
      <c r="JRO2" s="1818"/>
      <c r="JRP2" s="1818"/>
      <c r="JRQ2" s="1818"/>
      <c r="JRR2" s="1818"/>
      <c r="JRS2" s="1818"/>
      <c r="JRT2" s="1818"/>
      <c r="JRU2" s="1818"/>
      <c r="JRV2" s="1818"/>
      <c r="JRW2" s="1818"/>
      <c r="JRX2" s="1818"/>
      <c r="JRY2" s="1818"/>
      <c r="JRZ2" s="1818"/>
      <c r="JSA2" s="1818"/>
      <c r="JSB2" s="1818"/>
      <c r="JSC2" s="1818"/>
      <c r="JSD2" s="1818"/>
      <c r="JSE2" s="1818"/>
      <c r="JSF2" s="1818"/>
      <c r="JSG2" s="1818"/>
      <c r="JSH2" s="1818"/>
      <c r="JSI2" s="1818"/>
      <c r="JSJ2" s="1818"/>
      <c r="JSK2" s="1818"/>
      <c r="JSL2" s="1818"/>
      <c r="JSM2" s="1818"/>
      <c r="JSN2" s="1818"/>
      <c r="JSO2" s="1818"/>
      <c r="JSP2" s="1818"/>
      <c r="JSQ2" s="1818"/>
      <c r="JSR2" s="1818"/>
      <c r="JSS2" s="1818"/>
      <c r="JST2" s="1818"/>
      <c r="JSU2" s="1818"/>
      <c r="JSV2" s="1818"/>
      <c r="JSW2" s="1818"/>
      <c r="JSX2" s="1818"/>
      <c r="JSY2" s="1818"/>
      <c r="JSZ2" s="1818"/>
      <c r="JTA2" s="1818"/>
      <c r="JTB2" s="1818"/>
      <c r="JTC2" s="1818"/>
      <c r="JTD2" s="1818"/>
      <c r="JTE2" s="1818"/>
      <c r="JTF2" s="1818"/>
      <c r="JTG2" s="1818"/>
      <c r="JTH2" s="1818"/>
      <c r="JTI2" s="1818"/>
      <c r="JTJ2" s="1818"/>
      <c r="JTK2" s="1818"/>
      <c r="JTL2" s="1818"/>
      <c r="JTM2" s="1818"/>
      <c r="JTN2" s="1818"/>
      <c r="JTO2" s="1818"/>
      <c r="JTP2" s="1818"/>
      <c r="JTQ2" s="1818"/>
      <c r="JTR2" s="1818"/>
      <c r="JTS2" s="1818"/>
      <c r="JTT2" s="1818"/>
      <c r="JTU2" s="1818"/>
      <c r="JTV2" s="1818"/>
      <c r="JTW2" s="1818"/>
      <c r="JTX2" s="1818"/>
      <c r="JTY2" s="1818"/>
      <c r="JTZ2" s="1818"/>
      <c r="JUA2" s="1818"/>
      <c r="JUB2" s="1818"/>
      <c r="JUC2" s="1818"/>
      <c r="JUD2" s="1818"/>
      <c r="JUE2" s="1818"/>
      <c r="JUF2" s="1818"/>
      <c r="JUG2" s="1818"/>
      <c r="JUH2" s="1818"/>
      <c r="JUI2" s="1818"/>
      <c r="JUJ2" s="1818"/>
      <c r="JUK2" s="1818"/>
      <c r="JUL2" s="1818"/>
      <c r="JUM2" s="1818"/>
      <c r="JUN2" s="1818"/>
      <c r="JUO2" s="1818"/>
      <c r="JUP2" s="1818"/>
      <c r="JUQ2" s="1818"/>
      <c r="JUR2" s="1818"/>
      <c r="JUS2" s="1818"/>
      <c r="JUT2" s="1818"/>
      <c r="JUU2" s="1818"/>
      <c r="JUV2" s="1818"/>
      <c r="JUW2" s="1818"/>
      <c r="JUX2" s="1818"/>
      <c r="JUY2" s="1818"/>
      <c r="JUZ2" s="1818"/>
      <c r="JVA2" s="1818"/>
      <c r="JVB2" s="1818"/>
      <c r="JVC2" s="1818"/>
      <c r="JVD2" s="1818"/>
      <c r="JVE2" s="1818"/>
      <c r="JVF2" s="1818"/>
      <c r="JVG2" s="1818"/>
      <c r="JVH2" s="1818"/>
      <c r="JVI2" s="1818"/>
      <c r="JVJ2" s="1818"/>
      <c r="JVK2" s="1818"/>
      <c r="JVL2" s="1818"/>
      <c r="JVM2" s="1818"/>
      <c r="JVN2" s="1818"/>
      <c r="JVO2" s="1818"/>
      <c r="JVP2" s="1818"/>
      <c r="JVQ2" s="1818"/>
      <c r="JVR2" s="1818"/>
      <c r="JVS2" s="1818"/>
      <c r="JVT2" s="1818"/>
      <c r="JVU2" s="1818"/>
      <c r="JVV2" s="1818"/>
      <c r="JVW2" s="1818"/>
      <c r="JVX2" s="1818"/>
      <c r="JVY2" s="1818"/>
      <c r="JVZ2" s="1818"/>
      <c r="JWA2" s="1818"/>
      <c r="JWB2" s="1818"/>
      <c r="JWC2" s="1818"/>
      <c r="JWD2" s="1818"/>
      <c r="JWE2" s="1818"/>
      <c r="JWF2" s="1818"/>
      <c r="JWG2" s="1818"/>
      <c r="JWH2" s="1818"/>
      <c r="JWI2" s="1818"/>
      <c r="JWJ2" s="1818"/>
      <c r="JWK2" s="1818"/>
      <c r="JWL2" s="1818"/>
      <c r="JWM2" s="1818"/>
      <c r="JWN2" s="1818"/>
      <c r="JWO2" s="1818"/>
      <c r="JWP2" s="1818"/>
      <c r="JWQ2" s="1818"/>
      <c r="JWR2" s="1818"/>
      <c r="JWS2" s="1818"/>
      <c r="JWT2" s="1818"/>
      <c r="JWU2" s="1818"/>
      <c r="JWV2" s="1818"/>
      <c r="JWW2" s="1818"/>
      <c r="JWX2" s="1818"/>
      <c r="JWY2" s="1818"/>
      <c r="JWZ2" s="1818"/>
      <c r="JXA2" s="1818"/>
      <c r="JXB2" s="1818"/>
      <c r="JXC2" s="1818"/>
      <c r="JXD2" s="1818"/>
      <c r="JXE2" s="1818"/>
      <c r="JXF2" s="1818"/>
      <c r="JXG2" s="1818"/>
      <c r="JXH2" s="1818"/>
      <c r="JXI2" s="1818"/>
      <c r="JXJ2" s="1818"/>
      <c r="JXK2" s="1818"/>
      <c r="JXL2" s="1818"/>
      <c r="JXM2" s="1818"/>
      <c r="JXN2" s="1818"/>
      <c r="JXO2" s="1818"/>
      <c r="JXP2" s="1818"/>
      <c r="JXQ2" s="1818"/>
      <c r="JXR2" s="1818"/>
      <c r="JXS2" s="1818"/>
      <c r="JXT2" s="1818"/>
      <c r="JXU2" s="1818"/>
      <c r="JXV2" s="1818"/>
      <c r="JXW2" s="1818"/>
      <c r="JXX2" s="1818"/>
      <c r="JXY2" s="1818"/>
      <c r="JXZ2" s="1818"/>
      <c r="JYA2" s="1818"/>
      <c r="JYB2" s="1818"/>
      <c r="JYC2" s="1818"/>
      <c r="JYD2" s="1818"/>
      <c r="JYE2" s="1818"/>
      <c r="JYF2" s="1818"/>
      <c r="JYG2" s="1818"/>
      <c r="JYH2" s="1818"/>
      <c r="JYI2" s="1818"/>
      <c r="JYJ2" s="1818"/>
      <c r="JYK2" s="1818"/>
      <c r="JYL2" s="1818"/>
      <c r="JYM2" s="1818"/>
      <c r="JYN2" s="1818"/>
      <c r="JYO2" s="1818"/>
      <c r="JYP2" s="1818"/>
      <c r="JYQ2" s="1818"/>
      <c r="JYR2" s="1818"/>
      <c r="JYS2" s="1818"/>
      <c r="JYT2" s="1818"/>
      <c r="JYU2" s="1818"/>
      <c r="JYV2" s="1818"/>
      <c r="JYW2" s="1818"/>
      <c r="JYX2" s="1818"/>
      <c r="JYY2" s="1818"/>
      <c r="JYZ2" s="1818"/>
      <c r="JZA2" s="1818"/>
      <c r="JZB2" s="1818"/>
      <c r="JZC2" s="1818"/>
      <c r="JZD2" s="1818"/>
      <c r="JZE2" s="1818"/>
      <c r="JZF2" s="1818"/>
      <c r="JZG2" s="1818"/>
      <c r="JZH2" s="1818"/>
      <c r="JZI2" s="1818"/>
      <c r="JZJ2" s="1818"/>
      <c r="JZK2" s="1818"/>
      <c r="JZL2" s="1818"/>
      <c r="JZM2" s="1818"/>
      <c r="JZN2" s="1818"/>
      <c r="JZO2" s="1818"/>
      <c r="JZP2" s="1818"/>
      <c r="JZQ2" s="1818"/>
      <c r="JZR2" s="1818"/>
      <c r="JZS2" s="1818"/>
      <c r="JZT2" s="1818"/>
      <c r="JZU2" s="1818"/>
      <c r="JZV2" s="1818"/>
      <c r="JZW2" s="1818"/>
      <c r="JZX2" s="1818"/>
      <c r="JZY2" s="1818"/>
      <c r="JZZ2" s="1818"/>
      <c r="KAA2" s="1818"/>
      <c r="KAB2" s="1818"/>
      <c r="KAC2" s="1818"/>
      <c r="KAD2" s="1818"/>
      <c r="KAE2" s="1818"/>
      <c r="KAF2" s="1818"/>
      <c r="KAG2" s="1818"/>
      <c r="KAH2" s="1818"/>
      <c r="KAI2" s="1818"/>
      <c r="KAJ2" s="1818"/>
      <c r="KAK2" s="1818"/>
      <c r="KAL2" s="1818"/>
      <c r="KAM2" s="1818"/>
      <c r="KAN2" s="1818"/>
      <c r="KAO2" s="1818"/>
      <c r="KAP2" s="1818"/>
      <c r="KAQ2" s="1818"/>
      <c r="KAR2" s="1818"/>
      <c r="KAS2" s="1818"/>
      <c r="KAT2" s="1818"/>
      <c r="KAU2" s="1818"/>
      <c r="KAV2" s="1818"/>
      <c r="KAW2" s="1818"/>
      <c r="KAX2" s="1818"/>
      <c r="KAY2" s="1818"/>
      <c r="KAZ2" s="1818"/>
      <c r="KBA2" s="1818"/>
      <c r="KBB2" s="1818"/>
      <c r="KBC2" s="1818"/>
      <c r="KBD2" s="1818"/>
      <c r="KBE2" s="1818"/>
      <c r="KBF2" s="1818"/>
      <c r="KBG2" s="1818"/>
      <c r="KBH2" s="1818"/>
      <c r="KBI2" s="1818"/>
      <c r="KBJ2" s="1818"/>
      <c r="KBK2" s="1818"/>
      <c r="KBL2" s="1818"/>
      <c r="KBM2" s="1818"/>
      <c r="KBN2" s="1818"/>
      <c r="KBO2" s="1818"/>
      <c r="KBP2" s="1818"/>
      <c r="KBQ2" s="1818"/>
      <c r="KBR2" s="1818"/>
      <c r="KBS2" s="1818"/>
      <c r="KBT2" s="1818"/>
      <c r="KBU2" s="1818"/>
      <c r="KBV2" s="1818"/>
      <c r="KBW2" s="1818"/>
      <c r="KBX2" s="1818"/>
      <c r="KBY2" s="1818"/>
      <c r="KBZ2" s="1818"/>
      <c r="KCA2" s="1818"/>
      <c r="KCB2" s="1818"/>
      <c r="KCC2" s="1818"/>
      <c r="KCD2" s="1818"/>
      <c r="KCE2" s="1818"/>
      <c r="KCF2" s="1818"/>
      <c r="KCG2" s="1818"/>
      <c r="KCH2" s="1818"/>
      <c r="KCI2" s="1818"/>
      <c r="KCJ2" s="1818"/>
      <c r="KCK2" s="1818"/>
      <c r="KCL2" s="1818"/>
      <c r="KCM2" s="1818"/>
      <c r="KCN2" s="1818"/>
      <c r="KCO2" s="1818"/>
      <c r="KCP2" s="1818"/>
      <c r="KCQ2" s="1818"/>
      <c r="KCR2" s="1818"/>
      <c r="KCS2" s="1818"/>
      <c r="KCT2" s="1818"/>
      <c r="KCU2" s="1818"/>
      <c r="KCV2" s="1818"/>
      <c r="KCW2" s="1818"/>
      <c r="KCX2" s="1818"/>
      <c r="KCY2" s="1818"/>
      <c r="KCZ2" s="1818"/>
      <c r="KDA2" s="1818"/>
      <c r="KDB2" s="1818"/>
      <c r="KDC2" s="1818"/>
      <c r="KDD2" s="1818"/>
      <c r="KDE2" s="1818"/>
      <c r="KDF2" s="1818"/>
      <c r="KDG2" s="1818"/>
      <c r="KDH2" s="1818"/>
      <c r="KDI2" s="1818"/>
      <c r="KDJ2" s="1818"/>
      <c r="KDK2" s="1818"/>
      <c r="KDL2" s="1818"/>
      <c r="KDM2" s="1818"/>
      <c r="KDN2" s="1818"/>
      <c r="KDO2" s="1818"/>
      <c r="KDP2" s="1818"/>
      <c r="KDQ2" s="1818"/>
      <c r="KDR2" s="1818"/>
      <c r="KDS2" s="1818"/>
      <c r="KDT2" s="1818"/>
      <c r="KDU2" s="1818"/>
      <c r="KDV2" s="1818"/>
      <c r="KDW2" s="1818"/>
      <c r="KDX2" s="1818"/>
      <c r="KDY2" s="1818"/>
      <c r="KDZ2" s="1818"/>
      <c r="KEA2" s="1818"/>
      <c r="KEB2" s="1818"/>
      <c r="KEC2" s="1818"/>
      <c r="KED2" s="1818"/>
      <c r="KEE2" s="1818"/>
      <c r="KEF2" s="1818"/>
      <c r="KEG2" s="1818"/>
      <c r="KEH2" s="1818"/>
      <c r="KEI2" s="1818"/>
      <c r="KEJ2" s="1818"/>
      <c r="KEK2" s="1818"/>
      <c r="KEL2" s="1818"/>
      <c r="KEM2" s="1818"/>
      <c r="KEN2" s="1818"/>
      <c r="KEO2" s="1818"/>
      <c r="KEP2" s="1818"/>
      <c r="KEQ2" s="1818"/>
      <c r="KER2" s="1818"/>
      <c r="KES2" s="1818"/>
      <c r="KET2" s="1818"/>
      <c r="KEU2" s="1818"/>
      <c r="KEV2" s="1818"/>
      <c r="KEW2" s="1818"/>
      <c r="KEX2" s="1818"/>
      <c r="KEY2" s="1818"/>
      <c r="KEZ2" s="1818"/>
      <c r="KFA2" s="1818"/>
      <c r="KFB2" s="1818"/>
      <c r="KFC2" s="1818"/>
      <c r="KFD2" s="1818"/>
      <c r="KFE2" s="1818"/>
      <c r="KFF2" s="1818"/>
      <c r="KFG2" s="1818"/>
      <c r="KFH2" s="1818"/>
      <c r="KFI2" s="1818"/>
      <c r="KFJ2" s="1818"/>
      <c r="KFK2" s="1818"/>
      <c r="KFL2" s="1818"/>
      <c r="KFM2" s="1818"/>
      <c r="KFN2" s="1818"/>
      <c r="KFO2" s="1818"/>
      <c r="KFP2" s="1818"/>
      <c r="KFQ2" s="1818"/>
      <c r="KFR2" s="1818"/>
      <c r="KFS2" s="1818"/>
      <c r="KFT2" s="1818"/>
      <c r="KFU2" s="1818"/>
      <c r="KFV2" s="1818"/>
      <c r="KFW2" s="1818"/>
      <c r="KFX2" s="1818"/>
      <c r="KFY2" s="1818"/>
      <c r="KFZ2" s="1818"/>
      <c r="KGA2" s="1818"/>
      <c r="KGB2" s="1818"/>
      <c r="KGC2" s="1818"/>
      <c r="KGD2" s="1818"/>
      <c r="KGE2" s="1818"/>
      <c r="KGF2" s="1818"/>
      <c r="KGG2" s="1818"/>
      <c r="KGH2" s="1818"/>
      <c r="KGI2" s="1818"/>
      <c r="KGJ2" s="1818"/>
      <c r="KGK2" s="1818"/>
      <c r="KGL2" s="1818"/>
      <c r="KGM2" s="1818"/>
      <c r="KGN2" s="1818"/>
      <c r="KGO2" s="1818"/>
      <c r="KGP2" s="1818"/>
      <c r="KGQ2" s="1818"/>
      <c r="KGR2" s="1818"/>
      <c r="KGS2" s="1818"/>
      <c r="KGT2" s="1818"/>
      <c r="KGU2" s="1818"/>
      <c r="KGV2" s="1818"/>
      <c r="KGW2" s="1818"/>
      <c r="KGX2" s="1818"/>
      <c r="KGY2" s="1818"/>
      <c r="KGZ2" s="1818"/>
      <c r="KHA2" s="1818"/>
      <c r="KHB2" s="1818"/>
      <c r="KHC2" s="1818"/>
      <c r="KHD2" s="1818"/>
      <c r="KHE2" s="1818"/>
      <c r="KHF2" s="1818"/>
      <c r="KHG2" s="1818"/>
      <c r="KHH2" s="1818"/>
      <c r="KHI2" s="1818"/>
      <c r="KHJ2" s="1818"/>
      <c r="KHK2" s="1818"/>
      <c r="KHL2" s="1818"/>
      <c r="KHM2" s="1818"/>
      <c r="KHN2" s="1818"/>
      <c r="KHO2" s="1818"/>
      <c r="KHP2" s="1818"/>
      <c r="KHQ2" s="1818"/>
      <c r="KHR2" s="1818"/>
      <c r="KHS2" s="1818"/>
      <c r="KHT2" s="1818"/>
      <c r="KHU2" s="1818"/>
      <c r="KHV2" s="1818"/>
      <c r="KHW2" s="1818"/>
      <c r="KHX2" s="1818"/>
      <c r="KHY2" s="1818"/>
      <c r="KHZ2" s="1818"/>
      <c r="KIA2" s="1818"/>
      <c r="KIB2" s="1818"/>
      <c r="KIC2" s="1818"/>
      <c r="KID2" s="1818"/>
      <c r="KIE2" s="1818"/>
      <c r="KIF2" s="1818"/>
      <c r="KIG2" s="1818"/>
      <c r="KIH2" s="1818"/>
      <c r="KII2" s="1818"/>
      <c r="KIJ2" s="1818"/>
      <c r="KIK2" s="1818"/>
      <c r="KIL2" s="1818"/>
      <c r="KIM2" s="1818"/>
      <c r="KIN2" s="1818"/>
      <c r="KIO2" s="1818"/>
      <c r="KIP2" s="1818"/>
      <c r="KIQ2" s="1818"/>
      <c r="KIR2" s="1818"/>
      <c r="KIS2" s="1818"/>
      <c r="KIT2" s="1818"/>
      <c r="KIU2" s="1818"/>
      <c r="KIV2" s="1818"/>
      <c r="KIW2" s="1818"/>
      <c r="KIX2" s="1818"/>
      <c r="KIY2" s="1818"/>
      <c r="KIZ2" s="1818"/>
      <c r="KJA2" s="1818"/>
      <c r="KJB2" s="1818"/>
      <c r="KJC2" s="1818"/>
      <c r="KJD2" s="1818"/>
      <c r="KJE2" s="1818"/>
      <c r="KJF2" s="1818"/>
      <c r="KJG2" s="1818"/>
      <c r="KJH2" s="1818"/>
      <c r="KJI2" s="1818"/>
      <c r="KJJ2" s="1818"/>
      <c r="KJK2" s="1818"/>
      <c r="KJL2" s="1818"/>
      <c r="KJM2" s="1818"/>
      <c r="KJN2" s="1818"/>
      <c r="KJO2" s="1818"/>
      <c r="KJP2" s="1818"/>
      <c r="KJQ2" s="1818"/>
      <c r="KJR2" s="1818"/>
      <c r="KJS2" s="1818"/>
      <c r="KJT2" s="1818"/>
      <c r="KJU2" s="1818"/>
      <c r="KJV2" s="1818"/>
      <c r="KJW2" s="1818"/>
      <c r="KJX2" s="1818"/>
      <c r="KJY2" s="1818"/>
      <c r="KJZ2" s="1818"/>
      <c r="KKA2" s="1818"/>
      <c r="KKB2" s="1818"/>
      <c r="KKC2" s="1818"/>
      <c r="KKD2" s="1818"/>
      <c r="KKE2" s="1818"/>
      <c r="KKF2" s="1818"/>
      <c r="KKG2" s="1818"/>
      <c r="KKH2" s="1818"/>
      <c r="KKI2" s="1818"/>
      <c r="KKJ2" s="1818"/>
      <c r="KKK2" s="1818"/>
      <c r="KKL2" s="1818"/>
      <c r="KKM2" s="1818"/>
      <c r="KKN2" s="1818"/>
      <c r="KKO2" s="1818"/>
      <c r="KKP2" s="1818"/>
      <c r="KKQ2" s="1818"/>
      <c r="KKR2" s="1818"/>
      <c r="KKS2" s="1818"/>
      <c r="KKT2" s="1818"/>
      <c r="KKU2" s="1818"/>
      <c r="KKV2" s="1818"/>
      <c r="KKW2" s="1818"/>
      <c r="KKX2" s="1818"/>
      <c r="KKY2" s="1818"/>
      <c r="KKZ2" s="1818"/>
      <c r="KLA2" s="1818"/>
      <c r="KLB2" s="1818"/>
      <c r="KLC2" s="1818"/>
      <c r="KLD2" s="1818"/>
      <c r="KLE2" s="1818"/>
      <c r="KLF2" s="1818"/>
      <c r="KLG2" s="1818"/>
      <c r="KLH2" s="1818"/>
      <c r="KLI2" s="1818"/>
      <c r="KLJ2" s="1818"/>
      <c r="KLK2" s="1818"/>
      <c r="KLL2" s="1818"/>
      <c r="KLM2" s="1818"/>
      <c r="KLN2" s="1818"/>
      <c r="KLO2" s="1818"/>
      <c r="KLP2" s="1818"/>
      <c r="KLQ2" s="1818"/>
      <c r="KLR2" s="1818"/>
      <c r="KLS2" s="1818"/>
      <c r="KLT2" s="1818"/>
      <c r="KLU2" s="1818"/>
      <c r="KLV2" s="1818"/>
      <c r="KLW2" s="1818"/>
      <c r="KLX2" s="1818"/>
      <c r="KLY2" s="1818"/>
      <c r="KLZ2" s="1818"/>
      <c r="KMA2" s="1818"/>
      <c r="KMB2" s="1818"/>
      <c r="KMC2" s="1818"/>
      <c r="KMD2" s="1818"/>
      <c r="KME2" s="1818"/>
      <c r="KMF2" s="1818"/>
      <c r="KMG2" s="1818"/>
      <c r="KMH2" s="1818"/>
      <c r="KMI2" s="1818"/>
      <c r="KMJ2" s="1818"/>
      <c r="KMK2" s="1818"/>
      <c r="KML2" s="1818"/>
      <c r="KMM2" s="1818"/>
      <c r="KMN2" s="1818"/>
      <c r="KMO2" s="1818"/>
      <c r="KMP2" s="1818"/>
      <c r="KMQ2" s="1818"/>
      <c r="KMR2" s="1818"/>
      <c r="KMS2" s="1818"/>
      <c r="KMT2" s="1818"/>
      <c r="KMU2" s="1818"/>
      <c r="KMV2" s="1818"/>
      <c r="KMW2" s="1818"/>
      <c r="KMX2" s="1818"/>
      <c r="KMY2" s="1818"/>
      <c r="KMZ2" s="1818"/>
      <c r="KNA2" s="1818"/>
      <c r="KNB2" s="1818"/>
      <c r="KNC2" s="1818"/>
      <c r="KND2" s="1818"/>
      <c r="KNE2" s="1818"/>
      <c r="KNF2" s="1818"/>
      <c r="KNG2" s="1818"/>
      <c r="KNH2" s="1818"/>
      <c r="KNI2" s="1818"/>
      <c r="KNJ2" s="1818"/>
      <c r="KNK2" s="1818"/>
      <c r="KNL2" s="1818"/>
      <c r="KNM2" s="1818"/>
      <c r="KNN2" s="1818"/>
      <c r="KNO2" s="1818"/>
      <c r="KNP2" s="1818"/>
      <c r="KNQ2" s="1818"/>
      <c r="KNR2" s="1818"/>
      <c r="KNS2" s="1818"/>
      <c r="KNT2" s="1818"/>
      <c r="KNU2" s="1818"/>
      <c r="KNV2" s="1818"/>
      <c r="KNW2" s="1818"/>
      <c r="KNX2" s="1818"/>
      <c r="KNY2" s="1818"/>
      <c r="KNZ2" s="1818"/>
      <c r="KOA2" s="1818"/>
      <c r="KOB2" s="1818"/>
      <c r="KOC2" s="1818"/>
      <c r="KOD2" s="1818"/>
      <c r="KOE2" s="1818"/>
      <c r="KOF2" s="1818"/>
      <c r="KOG2" s="1818"/>
      <c r="KOH2" s="1818"/>
      <c r="KOI2" s="1818"/>
      <c r="KOJ2" s="1818"/>
      <c r="KOK2" s="1818"/>
      <c r="KOL2" s="1818"/>
      <c r="KOM2" s="1818"/>
      <c r="KON2" s="1818"/>
      <c r="KOO2" s="1818"/>
      <c r="KOP2" s="1818"/>
      <c r="KOQ2" s="1818"/>
      <c r="KOR2" s="1818"/>
      <c r="KOS2" s="1818"/>
      <c r="KOT2" s="1818"/>
      <c r="KOU2" s="1818"/>
      <c r="KOV2" s="1818"/>
      <c r="KOW2" s="1818"/>
      <c r="KOX2" s="1818"/>
      <c r="KOY2" s="1818"/>
      <c r="KOZ2" s="1818"/>
      <c r="KPA2" s="1818"/>
      <c r="KPB2" s="1818"/>
      <c r="KPC2" s="1818"/>
      <c r="KPD2" s="1818"/>
      <c r="KPE2" s="1818"/>
      <c r="KPF2" s="1818"/>
      <c r="KPG2" s="1818"/>
      <c r="KPH2" s="1818"/>
      <c r="KPI2" s="1818"/>
      <c r="KPJ2" s="1818"/>
      <c r="KPK2" s="1818"/>
      <c r="KPL2" s="1818"/>
      <c r="KPM2" s="1818"/>
      <c r="KPN2" s="1818"/>
      <c r="KPO2" s="1818"/>
      <c r="KPP2" s="1818"/>
      <c r="KPQ2" s="1818"/>
      <c r="KPR2" s="1818"/>
      <c r="KPS2" s="1818"/>
      <c r="KPT2" s="1818"/>
      <c r="KPU2" s="1818"/>
      <c r="KPV2" s="1818"/>
      <c r="KPW2" s="1818"/>
      <c r="KPX2" s="1818"/>
      <c r="KPY2" s="1818"/>
      <c r="KPZ2" s="1818"/>
      <c r="KQA2" s="1818"/>
      <c r="KQB2" s="1818"/>
      <c r="KQC2" s="1818"/>
      <c r="KQD2" s="1818"/>
      <c r="KQE2" s="1818"/>
      <c r="KQF2" s="1818"/>
      <c r="KQG2" s="1818"/>
      <c r="KQH2" s="1818"/>
      <c r="KQI2" s="1818"/>
      <c r="KQJ2" s="1818"/>
      <c r="KQK2" s="1818"/>
      <c r="KQL2" s="1818"/>
      <c r="KQM2" s="1818"/>
      <c r="KQN2" s="1818"/>
      <c r="KQO2" s="1818"/>
      <c r="KQP2" s="1818"/>
      <c r="KQQ2" s="1818"/>
      <c r="KQR2" s="1818"/>
      <c r="KQS2" s="1818"/>
      <c r="KQT2" s="1818"/>
      <c r="KQU2" s="1818"/>
      <c r="KQV2" s="1818"/>
      <c r="KQW2" s="1818"/>
      <c r="KQX2" s="1818"/>
      <c r="KQY2" s="1818"/>
      <c r="KQZ2" s="1818"/>
      <c r="KRA2" s="1818"/>
      <c r="KRB2" s="1818"/>
      <c r="KRC2" s="1818"/>
      <c r="KRD2" s="1818"/>
      <c r="KRE2" s="1818"/>
      <c r="KRF2" s="1818"/>
      <c r="KRG2" s="1818"/>
      <c r="KRH2" s="1818"/>
      <c r="KRI2" s="1818"/>
      <c r="KRJ2" s="1818"/>
      <c r="KRK2" s="1818"/>
      <c r="KRL2" s="1818"/>
      <c r="KRM2" s="1818"/>
      <c r="KRN2" s="1818"/>
      <c r="KRO2" s="1818"/>
      <c r="KRP2" s="1818"/>
      <c r="KRQ2" s="1818"/>
      <c r="KRR2" s="1818"/>
      <c r="KRS2" s="1818"/>
      <c r="KRT2" s="1818"/>
      <c r="KRU2" s="1818"/>
      <c r="KRV2" s="1818"/>
      <c r="KRW2" s="1818"/>
      <c r="KRX2" s="1818"/>
      <c r="KRY2" s="1818"/>
      <c r="KRZ2" s="1818"/>
      <c r="KSA2" s="1818"/>
      <c r="KSB2" s="1818"/>
      <c r="KSC2" s="1818"/>
      <c r="KSD2" s="1818"/>
      <c r="KSE2" s="1818"/>
      <c r="KSF2" s="1818"/>
      <c r="KSG2" s="1818"/>
      <c r="KSH2" s="1818"/>
      <c r="KSI2" s="1818"/>
      <c r="KSJ2" s="1818"/>
      <c r="KSK2" s="1818"/>
      <c r="KSL2" s="1818"/>
      <c r="KSM2" s="1818"/>
      <c r="KSN2" s="1818"/>
      <c r="KSO2" s="1818"/>
      <c r="KSP2" s="1818"/>
      <c r="KSQ2" s="1818"/>
      <c r="KSR2" s="1818"/>
      <c r="KSS2" s="1818"/>
      <c r="KST2" s="1818"/>
      <c r="KSU2" s="1818"/>
      <c r="KSV2" s="1818"/>
      <c r="KSW2" s="1818"/>
      <c r="KSX2" s="1818"/>
      <c r="KSY2" s="1818"/>
      <c r="KSZ2" s="1818"/>
      <c r="KTA2" s="1818"/>
      <c r="KTB2" s="1818"/>
      <c r="KTC2" s="1818"/>
      <c r="KTD2" s="1818"/>
      <c r="KTE2" s="1818"/>
      <c r="KTF2" s="1818"/>
      <c r="KTG2" s="1818"/>
      <c r="KTH2" s="1818"/>
      <c r="KTI2" s="1818"/>
      <c r="KTJ2" s="1818"/>
      <c r="KTK2" s="1818"/>
      <c r="KTL2" s="1818"/>
      <c r="KTM2" s="1818"/>
      <c r="KTN2" s="1818"/>
      <c r="KTO2" s="1818"/>
      <c r="KTP2" s="1818"/>
      <c r="KTQ2" s="1818"/>
      <c r="KTR2" s="1818"/>
      <c r="KTS2" s="1818"/>
      <c r="KTT2" s="1818"/>
      <c r="KTU2" s="1818"/>
      <c r="KTV2" s="1818"/>
      <c r="KTW2" s="1818"/>
      <c r="KTX2" s="1818"/>
      <c r="KTY2" s="1818"/>
      <c r="KTZ2" s="1818"/>
      <c r="KUA2" s="1818"/>
      <c r="KUB2" s="1818"/>
      <c r="KUC2" s="1818"/>
      <c r="KUD2" s="1818"/>
      <c r="KUE2" s="1818"/>
      <c r="KUF2" s="1818"/>
      <c r="KUG2" s="1818"/>
      <c r="KUH2" s="1818"/>
      <c r="KUI2" s="1818"/>
      <c r="KUJ2" s="1818"/>
      <c r="KUK2" s="1818"/>
      <c r="KUL2" s="1818"/>
      <c r="KUM2" s="1818"/>
      <c r="KUN2" s="1818"/>
      <c r="KUO2" s="1818"/>
      <c r="KUP2" s="1818"/>
      <c r="KUQ2" s="1818"/>
      <c r="KUR2" s="1818"/>
      <c r="KUS2" s="1818"/>
      <c r="KUT2" s="1818"/>
      <c r="KUU2" s="1818"/>
      <c r="KUV2" s="1818"/>
      <c r="KUW2" s="1818"/>
      <c r="KUX2" s="1818"/>
      <c r="KUY2" s="1818"/>
      <c r="KUZ2" s="1818"/>
      <c r="KVA2" s="1818"/>
      <c r="KVB2" s="1818"/>
      <c r="KVC2" s="1818"/>
      <c r="KVD2" s="1818"/>
      <c r="KVE2" s="1818"/>
      <c r="KVF2" s="1818"/>
      <c r="KVG2" s="1818"/>
      <c r="KVH2" s="1818"/>
      <c r="KVI2" s="1818"/>
      <c r="KVJ2" s="1818"/>
      <c r="KVK2" s="1818"/>
      <c r="KVL2" s="1818"/>
      <c r="KVM2" s="1818"/>
      <c r="KVN2" s="1818"/>
      <c r="KVO2" s="1818"/>
      <c r="KVP2" s="1818"/>
      <c r="KVQ2" s="1818"/>
      <c r="KVR2" s="1818"/>
      <c r="KVS2" s="1818"/>
      <c r="KVT2" s="1818"/>
      <c r="KVU2" s="1818"/>
      <c r="KVV2" s="1818"/>
      <c r="KVW2" s="1818"/>
      <c r="KVX2" s="1818"/>
      <c r="KVY2" s="1818"/>
      <c r="KVZ2" s="1818"/>
      <c r="KWA2" s="1818"/>
      <c r="KWB2" s="1818"/>
      <c r="KWC2" s="1818"/>
      <c r="KWD2" s="1818"/>
      <c r="KWE2" s="1818"/>
      <c r="KWF2" s="1818"/>
      <c r="KWG2" s="1818"/>
      <c r="KWH2" s="1818"/>
      <c r="KWI2" s="1818"/>
      <c r="KWJ2" s="1818"/>
      <c r="KWK2" s="1818"/>
      <c r="KWL2" s="1818"/>
      <c r="KWM2" s="1818"/>
      <c r="KWN2" s="1818"/>
      <c r="KWO2" s="1818"/>
      <c r="KWP2" s="1818"/>
      <c r="KWQ2" s="1818"/>
      <c r="KWR2" s="1818"/>
      <c r="KWS2" s="1818"/>
      <c r="KWT2" s="1818"/>
      <c r="KWU2" s="1818"/>
      <c r="KWV2" s="1818"/>
      <c r="KWW2" s="1818"/>
      <c r="KWX2" s="1818"/>
      <c r="KWY2" s="1818"/>
      <c r="KWZ2" s="1818"/>
      <c r="KXA2" s="1818"/>
      <c r="KXB2" s="1818"/>
      <c r="KXC2" s="1818"/>
      <c r="KXD2" s="1818"/>
      <c r="KXE2" s="1818"/>
      <c r="KXF2" s="1818"/>
      <c r="KXG2" s="1818"/>
      <c r="KXH2" s="1818"/>
      <c r="KXI2" s="1818"/>
      <c r="KXJ2" s="1818"/>
      <c r="KXK2" s="1818"/>
      <c r="KXL2" s="1818"/>
      <c r="KXM2" s="1818"/>
      <c r="KXN2" s="1818"/>
      <c r="KXO2" s="1818"/>
      <c r="KXP2" s="1818"/>
      <c r="KXQ2" s="1818"/>
      <c r="KXR2" s="1818"/>
      <c r="KXS2" s="1818"/>
      <c r="KXT2" s="1818"/>
      <c r="KXU2" s="1818"/>
      <c r="KXV2" s="1818"/>
      <c r="KXW2" s="1818"/>
      <c r="KXX2" s="1818"/>
      <c r="KXY2" s="1818"/>
      <c r="KXZ2" s="1818"/>
      <c r="KYA2" s="1818"/>
      <c r="KYB2" s="1818"/>
      <c r="KYC2" s="1818"/>
      <c r="KYD2" s="1818"/>
      <c r="KYE2" s="1818"/>
      <c r="KYF2" s="1818"/>
      <c r="KYG2" s="1818"/>
      <c r="KYH2" s="1818"/>
      <c r="KYI2" s="1818"/>
      <c r="KYJ2" s="1818"/>
      <c r="KYK2" s="1818"/>
      <c r="KYL2" s="1818"/>
      <c r="KYM2" s="1818"/>
      <c r="KYN2" s="1818"/>
      <c r="KYO2" s="1818"/>
      <c r="KYP2" s="1818"/>
      <c r="KYQ2" s="1818"/>
      <c r="KYR2" s="1818"/>
      <c r="KYS2" s="1818"/>
      <c r="KYT2" s="1818"/>
      <c r="KYU2" s="1818"/>
      <c r="KYV2" s="1818"/>
      <c r="KYW2" s="1818"/>
      <c r="KYX2" s="1818"/>
      <c r="KYY2" s="1818"/>
      <c r="KYZ2" s="1818"/>
      <c r="KZA2" s="1818"/>
      <c r="KZB2" s="1818"/>
      <c r="KZC2" s="1818"/>
      <c r="KZD2" s="1818"/>
      <c r="KZE2" s="1818"/>
      <c r="KZF2" s="1818"/>
      <c r="KZG2" s="1818"/>
      <c r="KZH2" s="1818"/>
      <c r="KZI2" s="1818"/>
      <c r="KZJ2" s="1818"/>
      <c r="KZK2" s="1818"/>
      <c r="KZL2" s="1818"/>
      <c r="KZM2" s="1818"/>
      <c r="KZN2" s="1818"/>
      <c r="KZO2" s="1818"/>
      <c r="KZP2" s="1818"/>
      <c r="KZQ2" s="1818"/>
      <c r="KZR2" s="1818"/>
      <c r="KZS2" s="1818"/>
      <c r="KZT2" s="1818"/>
      <c r="KZU2" s="1818"/>
      <c r="KZV2" s="1818"/>
      <c r="KZW2" s="1818"/>
      <c r="KZX2" s="1818"/>
      <c r="KZY2" s="1818"/>
      <c r="KZZ2" s="1818"/>
      <c r="LAA2" s="1818"/>
      <c r="LAB2" s="1818"/>
      <c r="LAC2" s="1818"/>
      <c r="LAD2" s="1818"/>
      <c r="LAE2" s="1818"/>
      <c r="LAF2" s="1818"/>
      <c r="LAG2" s="1818"/>
      <c r="LAH2" s="1818"/>
      <c r="LAI2" s="1818"/>
      <c r="LAJ2" s="1818"/>
      <c r="LAK2" s="1818"/>
      <c r="LAL2" s="1818"/>
      <c r="LAM2" s="1818"/>
      <c r="LAN2" s="1818"/>
      <c r="LAO2" s="1818"/>
      <c r="LAP2" s="1818"/>
      <c r="LAQ2" s="1818"/>
      <c r="LAR2" s="1818"/>
      <c r="LAS2" s="1818"/>
      <c r="LAT2" s="1818"/>
      <c r="LAU2" s="1818"/>
      <c r="LAV2" s="1818"/>
      <c r="LAW2" s="1818"/>
      <c r="LAX2" s="1818"/>
      <c r="LAY2" s="1818"/>
      <c r="LAZ2" s="1818"/>
      <c r="LBA2" s="1818"/>
      <c r="LBB2" s="1818"/>
      <c r="LBC2" s="1818"/>
      <c r="LBD2" s="1818"/>
      <c r="LBE2" s="1818"/>
      <c r="LBF2" s="1818"/>
      <c r="LBG2" s="1818"/>
      <c r="LBH2" s="1818"/>
      <c r="LBI2" s="1818"/>
      <c r="LBJ2" s="1818"/>
      <c r="LBK2" s="1818"/>
      <c r="LBL2" s="1818"/>
      <c r="LBM2" s="1818"/>
      <c r="LBN2" s="1818"/>
      <c r="LBO2" s="1818"/>
      <c r="LBP2" s="1818"/>
      <c r="LBQ2" s="1818"/>
      <c r="LBR2" s="1818"/>
      <c r="LBS2" s="1818"/>
      <c r="LBT2" s="1818"/>
      <c r="LBU2" s="1818"/>
      <c r="LBV2" s="1818"/>
      <c r="LBW2" s="1818"/>
      <c r="LBX2" s="1818"/>
      <c r="LBY2" s="1818"/>
      <c r="LBZ2" s="1818"/>
      <c r="LCA2" s="1818"/>
      <c r="LCB2" s="1818"/>
      <c r="LCC2" s="1818"/>
      <c r="LCD2" s="1818"/>
      <c r="LCE2" s="1818"/>
      <c r="LCF2" s="1818"/>
      <c r="LCG2" s="1818"/>
      <c r="LCH2" s="1818"/>
      <c r="LCI2" s="1818"/>
      <c r="LCJ2" s="1818"/>
      <c r="LCK2" s="1818"/>
      <c r="LCL2" s="1818"/>
      <c r="LCM2" s="1818"/>
      <c r="LCN2" s="1818"/>
      <c r="LCO2" s="1818"/>
      <c r="LCP2" s="1818"/>
      <c r="LCQ2" s="1818"/>
      <c r="LCR2" s="1818"/>
      <c r="LCS2" s="1818"/>
      <c r="LCT2" s="1818"/>
      <c r="LCU2" s="1818"/>
      <c r="LCV2" s="1818"/>
      <c r="LCW2" s="1818"/>
      <c r="LCX2" s="1818"/>
      <c r="LCY2" s="1818"/>
      <c r="LCZ2" s="1818"/>
      <c r="LDA2" s="1818"/>
      <c r="LDB2" s="1818"/>
      <c r="LDC2" s="1818"/>
      <c r="LDD2" s="1818"/>
      <c r="LDE2" s="1818"/>
      <c r="LDF2" s="1818"/>
      <c r="LDG2" s="1818"/>
      <c r="LDH2" s="1818"/>
      <c r="LDI2" s="1818"/>
      <c r="LDJ2" s="1818"/>
      <c r="LDK2" s="1818"/>
      <c r="LDL2" s="1818"/>
      <c r="LDM2" s="1818"/>
      <c r="LDN2" s="1818"/>
      <c r="LDO2" s="1818"/>
      <c r="LDP2" s="1818"/>
      <c r="LDQ2" s="1818"/>
      <c r="LDR2" s="1818"/>
      <c r="LDS2" s="1818"/>
      <c r="LDT2" s="1818"/>
      <c r="LDU2" s="1818"/>
      <c r="LDV2" s="1818"/>
      <c r="LDW2" s="1818"/>
      <c r="LDX2" s="1818"/>
      <c r="LDY2" s="1818"/>
      <c r="LDZ2" s="1818"/>
      <c r="LEA2" s="1818"/>
      <c r="LEB2" s="1818"/>
      <c r="LEC2" s="1818"/>
      <c r="LED2" s="1818"/>
      <c r="LEE2" s="1818"/>
      <c r="LEF2" s="1818"/>
      <c r="LEG2" s="1818"/>
      <c r="LEH2" s="1818"/>
      <c r="LEI2" s="1818"/>
      <c r="LEJ2" s="1818"/>
      <c r="LEK2" s="1818"/>
      <c r="LEL2" s="1818"/>
      <c r="LEM2" s="1818"/>
      <c r="LEN2" s="1818"/>
      <c r="LEO2" s="1818"/>
      <c r="LEP2" s="1818"/>
      <c r="LEQ2" s="1818"/>
      <c r="LER2" s="1818"/>
      <c r="LES2" s="1818"/>
      <c r="LET2" s="1818"/>
      <c r="LEU2" s="1818"/>
      <c r="LEV2" s="1818"/>
      <c r="LEW2" s="1818"/>
      <c r="LEX2" s="1818"/>
      <c r="LEY2" s="1818"/>
      <c r="LEZ2" s="1818"/>
      <c r="LFA2" s="1818"/>
      <c r="LFB2" s="1818"/>
      <c r="LFC2" s="1818"/>
      <c r="LFD2" s="1818"/>
      <c r="LFE2" s="1818"/>
      <c r="LFF2" s="1818"/>
      <c r="LFG2" s="1818"/>
      <c r="LFH2" s="1818"/>
      <c r="LFI2" s="1818"/>
      <c r="LFJ2" s="1818"/>
      <c r="LFK2" s="1818"/>
      <c r="LFL2" s="1818"/>
      <c r="LFM2" s="1818"/>
      <c r="LFN2" s="1818"/>
      <c r="LFO2" s="1818"/>
      <c r="LFP2" s="1818"/>
      <c r="LFQ2" s="1818"/>
      <c r="LFR2" s="1818"/>
      <c r="LFS2" s="1818"/>
      <c r="LFT2" s="1818"/>
      <c r="LFU2" s="1818"/>
      <c r="LFV2" s="1818"/>
      <c r="LFW2" s="1818"/>
      <c r="LFX2" s="1818"/>
      <c r="LFY2" s="1818"/>
      <c r="LFZ2" s="1818"/>
      <c r="LGA2" s="1818"/>
      <c r="LGB2" s="1818"/>
      <c r="LGC2" s="1818"/>
      <c r="LGD2" s="1818"/>
      <c r="LGE2" s="1818"/>
      <c r="LGF2" s="1818"/>
      <c r="LGG2" s="1818"/>
      <c r="LGH2" s="1818"/>
      <c r="LGI2" s="1818"/>
      <c r="LGJ2" s="1818"/>
      <c r="LGK2" s="1818"/>
      <c r="LGL2" s="1818"/>
      <c r="LGM2" s="1818"/>
      <c r="LGN2" s="1818"/>
      <c r="LGO2" s="1818"/>
      <c r="LGP2" s="1818"/>
      <c r="LGQ2" s="1818"/>
      <c r="LGR2" s="1818"/>
      <c r="LGS2" s="1818"/>
      <c r="LGT2" s="1818"/>
      <c r="LGU2" s="1818"/>
      <c r="LGV2" s="1818"/>
      <c r="LGW2" s="1818"/>
      <c r="LGX2" s="1818"/>
      <c r="LGY2" s="1818"/>
      <c r="LGZ2" s="1818"/>
      <c r="LHA2" s="1818"/>
      <c r="LHB2" s="1818"/>
      <c r="LHC2" s="1818"/>
      <c r="LHD2" s="1818"/>
      <c r="LHE2" s="1818"/>
      <c r="LHF2" s="1818"/>
      <c r="LHG2" s="1818"/>
      <c r="LHH2" s="1818"/>
      <c r="LHI2" s="1818"/>
      <c r="LHJ2" s="1818"/>
      <c r="LHK2" s="1818"/>
      <c r="LHL2" s="1818"/>
      <c r="LHM2" s="1818"/>
      <c r="LHN2" s="1818"/>
      <c r="LHO2" s="1818"/>
      <c r="LHP2" s="1818"/>
      <c r="LHQ2" s="1818"/>
      <c r="LHR2" s="1818"/>
      <c r="LHS2" s="1818"/>
      <c r="LHT2" s="1818"/>
      <c r="LHU2" s="1818"/>
      <c r="LHV2" s="1818"/>
      <c r="LHW2" s="1818"/>
      <c r="LHX2" s="1818"/>
      <c r="LHY2" s="1818"/>
      <c r="LHZ2" s="1818"/>
      <c r="LIA2" s="1818"/>
      <c r="LIB2" s="1818"/>
      <c r="LIC2" s="1818"/>
      <c r="LID2" s="1818"/>
      <c r="LIE2" s="1818"/>
      <c r="LIF2" s="1818"/>
      <c r="LIG2" s="1818"/>
      <c r="LIH2" s="1818"/>
      <c r="LII2" s="1818"/>
      <c r="LIJ2" s="1818"/>
      <c r="LIK2" s="1818"/>
      <c r="LIL2" s="1818"/>
      <c r="LIM2" s="1818"/>
      <c r="LIN2" s="1818"/>
      <c r="LIO2" s="1818"/>
      <c r="LIP2" s="1818"/>
      <c r="LIQ2" s="1818"/>
      <c r="LIR2" s="1818"/>
      <c r="LIS2" s="1818"/>
      <c r="LIT2" s="1818"/>
      <c r="LIU2" s="1818"/>
      <c r="LIV2" s="1818"/>
      <c r="LIW2" s="1818"/>
      <c r="LIX2" s="1818"/>
      <c r="LIY2" s="1818"/>
      <c r="LIZ2" s="1818"/>
      <c r="LJA2" s="1818"/>
      <c r="LJB2" s="1818"/>
      <c r="LJC2" s="1818"/>
      <c r="LJD2" s="1818"/>
      <c r="LJE2" s="1818"/>
      <c r="LJF2" s="1818"/>
      <c r="LJG2" s="1818"/>
      <c r="LJH2" s="1818"/>
      <c r="LJI2" s="1818"/>
      <c r="LJJ2" s="1818"/>
      <c r="LJK2" s="1818"/>
      <c r="LJL2" s="1818"/>
      <c r="LJM2" s="1818"/>
      <c r="LJN2" s="1818"/>
      <c r="LJO2" s="1818"/>
      <c r="LJP2" s="1818"/>
      <c r="LJQ2" s="1818"/>
      <c r="LJR2" s="1818"/>
      <c r="LJS2" s="1818"/>
      <c r="LJT2" s="1818"/>
      <c r="LJU2" s="1818"/>
      <c r="LJV2" s="1818"/>
      <c r="LJW2" s="1818"/>
      <c r="LJX2" s="1818"/>
      <c r="LJY2" s="1818"/>
      <c r="LJZ2" s="1818"/>
      <c r="LKA2" s="1818"/>
      <c r="LKB2" s="1818"/>
      <c r="LKC2" s="1818"/>
      <c r="LKD2" s="1818"/>
      <c r="LKE2" s="1818"/>
      <c r="LKF2" s="1818"/>
      <c r="LKG2" s="1818"/>
      <c r="LKH2" s="1818"/>
      <c r="LKI2" s="1818"/>
      <c r="LKJ2" s="1818"/>
      <c r="LKK2" s="1818"/>
      <c r="LKL2" s="1818"/>
      <c r="LKM2" s="1818"/>
      <c r="LKN2" s="1818"/>
      <c r="LKO2" s="1818"/>
      <c r="LKP2" s="1818"/>
      <c r="LKQ2" s="1818"/>
      <c r="LKR2" s="1818"/>
      <c r="LKS2" s="1818"/>
      <c r="LKT2" s="1818"/>
      <c r="LKU2" s="1818"/>
      <c r="LKV2" s="1818"/>
      <c r="LKW2" s="1818"/>
      <c r="LKX2" s="1818"/>
      <c r="LKY2" s="1818"/>
      <c r="LKZ2" s="1818"/>
      <c r="LLA2" s="1818"/>
      <c r="LLB2" s="1818"/>
      <c r="LLC2" s="1818"/>
      <c r="LLD2" s="1818"/>
      <c r="LLE2" s="1818"/>
      <c r="LLF2" s="1818"/>
      <c r="LLG2" s="1818"/>
      <c r="LLH2" s="1818"/>
      <c r="LLI2" s="1818"/>
      <c r="LLJ2" s="1818"/>
      <c r="LLK2" s="1818"/>
      <c r="LLL2" s="1818"/>
      <c r="LLM2" s="1818"/>
      <c r="LLN2" s="1818"/>
      <c r="LLO2" s="1818"/>
      <c r="LLP2" s="1818"/>
      <c r="LLQ2" s="1818"/>
      <c r="LLR2" s="1818"/>
      <c r="LLS2" s="1818"/>
      <c r="LLT2" s="1818"/>
      <c r="LLU2" s="1818"/>
      <c r="LLV2" s="1818"/>
      <c r="LLW2" s="1818"/>
      <c r="LLX2" s="1818"/>
      <c r="LLY2" s="1818"/>
      <c r="LLZ2" s="1818"/>
      <c r="LMA2" s="1818"/>
      <c r="LMB2" s="1818"/>
      <c r="LMC2" s="1818"/>
      <c r="LMD2" s="1818"/>
      <c r="LME2" s="1818"/>
      <c r="LMF2" s="1818"/>
      <c r="LMG2" s="1818"/>
      <c r="LMH2" s="1818"/>
      <c r="LMI2" s="1818"/>
      <c r="LMJ2" s="1818"/>
      <c r="LMK2" s="1818"/>
      <c r="LML2" s="1818"/>
      <c r="LMM2" s="1818"/>
      <c r="LMN2" s="1818"/>
      <c r="LMO2" s="1818"/>
      <c r="LMP2" s="1818"/>
      <c r="LMQ2" s="1818"/>
      <c r="LMR2" s="1818"/>
      <c r="LMS2" s="1818"/>
      <c r="LMT2" s="1818"/>
      <c r="LMU2" s="1818"/>
      <c r="LMV2" s="1818"/>
      <c r="LMW2" s="1818"/>
      <c r="LMX2" s="1818"/>
      <c r="LMY2" s="1818"/>
      <c r="LMZ2" s="1818"/>
      <c r="LNA2" s="1818"/>
      <c r="LNB2" s="1818"/>
      <c r="LNC2" s="1818"/>
      <c r="LND2" s="1818"/>
      <c r="LNE2" s="1818"/>
      <c r="LNF2" s="1818"/>
      <c r="LNG2" s="1818"/>
      <c r="LNH2" s="1818"/>
      <c r="LNI2" s="1818"/>
      <c r="LNJ2" s="1818"/>
      <c r="LNK2" s="1818"/>
      <c r="LNL2" s="1818"/>
      <c r="LNM2" s="1818"/>
      <c r="LNN2" s="1818"/>
      <c r="LNO2" s="1818"/>
      <c r="LNP2" s="1818"/>
      <c r="LNQ2" s="1818"/>
      <c r="LNR2" s="1818"/>
      <c r="LNS2" s="1818"/>
      <c r="LNT2" s="1818"/>
      <c r="LNU2" s="1818"/>
      <c r="LNV2" s="1818"/>
      <c r="LNW2" s="1818"/>
      <c r="LNX2" s="1818"/>
      <c r="LNY2" s="1818"/>
      <c r="LNZ2" s="1818"/>
      <c r="LOA2" s="1818"/>
      <c r="LOB2" s="1818"/>
      <c r="LOC2" s="1818"/>
      <c r="LOD2" s="1818"/>
      <c r="LOE2" s="1818"/>
      <c r="LOF2" s="1818"/>
      <c r="LOG2" s="1818"/>
      <c r="LOH2" s="1818"/>
      <c r="LOI2" s="1818"/>
      <c r="LOJ2" s="1818"/>
      <c r="LOK2" s="1818"/>
      <c r="LOL2" s="1818"/>
      <c r="LOM2" s="1818"/>
      <c r="LON2" s="1818"/>
      <c r="LOO2" s="1818"/>
      <c r="LOP2" s="1818"/>
      <c r="LOQ2" s="1818"/>
      <c r="LOR2" s="1818"/>
      <c r="LOS2" s="1818"/>
      <c r="LOT2" s="1818"/>
      <c r="LOU2" s="1818"/>
      <c r="LOV2" s="1818"/>
      <c r="LOW2" s="1818"/>
      <c r="LOX2" s="1818"/>
      <c r="LOY2" s="1818"/>
      <c r="LOZ2" s="1818"/>
      <c r="LPA2" s="1818"/>
      <c r="LPB2" s="1818"/>
      <c r="LPC2" s="1818"/>
      <c r="LPD2" s="1818"/>
      <c r="LPE2" s="1818"/>
      <c r="LPF2" s="1818"/>
      <c r="LPG2" s="1818"/>
      <c r="LPH2" s="1818"/>
      <c r="LPI2" s="1818"/>
      <c r="LPJ2" s="1818"/>
      <c r="LPK2" s="1818"/>
      <c r="LPL2" s="1818"/>
      <c r="LPM2" s="1818"/>
      <c r="LPN2" s="1818"/>
      <c r="LPO2" s="1818"/>
      <c r="LPP2" s="1818"/>
      <c r="LPQ2" s="1818"/>
      <c r="LPR2" s="1818"/>
      <c r="LPS2" s="1818"/>
      <c r="LPT2" s="1818"/>
      <c r="LPU2" s="1818"/>
      <c r="LPV2" s="1818"/>
      <c r="LPW2" s="1818"/>
      <c r="LPX2" s="1818"/>
      <c r="LPY2" s="1818"/>
      <c r="LPZ2" s="1818"/>
      <c r="LQA2" s="1818"/>
      <c r="LQB2" s="1818"/>
      <c r="LQC2" s="1818"/>
      <c r="LQD2" s="1818"/>
      <c r="LQE2" s="1818"/>
      <c r="LQF2" s="1818"/>
      <c r="LQG2" s="1818"/>
      <c r="LQH2" s="1818"/>
      <c r="LQI2" s="1818"/>
      <c r="LQJ2" s="1818"/>
      <c r="LQK2" s="1818"/>
      <c r="LQL2" s="1818"/>
      <c r="LQM2" s="1818"/>
      <c r="LQN2" s="1818"/>
      <c r="LQO2" s="1818"/>
      <c r="LQP2" s="1818"/>
      <c r="LQQ2" s="1818"/>
      <c r="LQR2" s="1818"/>
      <c r="LQS2" s="1818"/>
      <c r="LQT2" s="1818"/>
      <c r="LQU2" s="1818"/>
      <c r="LQV2" s="1818"/>
      <c r="LQW2" s="1818"/>
      <c r="LQX2" s="1818"/>
      <c r="LQY2" s="1818"/>
      <c r="LQZ2" s="1818"/>
      <c r="LRA2" s="1818"/>
      <c r="LRB2" s="1818"/>
      <c r="LRC2" s="1818"/>
      <c r="LRD2" s="1818"/>
      <c r="LRE2" s="1818"/>
      <c r="LRF2" s="1818"/>
      <c r="LRG2" s="1818"/>
      <c r="LRH2" s="1818"/>
      <c r="LRI2" s="1818"/>
      <c r="LRJ2" s="1818"/>
      <c r="LRK2" s="1818"/>
      <c r="LRL2" s="1818"/>
      <c r="LRM2" s="1818"/>
      <c r="LRN2" s="1818"/>
      <c r="LRO2" s="1818"/>
      <c r="LRP2" s="1818"/>
      <c r="LRQ2" s="1818"/>
      <c r="LRR2" s="1818"/>
      <c r="LRS2" s="1818"/>
      <c r="LRT2" s="1818"/>
      <c r="LRU2" s="1818"/>
      <c r="LRV2" s="1818"/>
      <c r="LRW2" s="1818"/>
      <c r="LRX2" s="1818"/>
      <c r="LRY2" s="1818"/>
      <c r="LRZ2" s="1818"/>
      <c r="LSA2" s="1818"/>
      <c r="LSB2" s="1818"/>
      <c r="LSC2" s="1818"/>
      <c r="LSD2" s="1818"/>
      <c r="LSE2" s="1818"/>
      <c r="LSF2" s="1818"/>
      <c r="LSG2" s="1818"/>
      <c r="LSH2" s="1818"/>
      <c r="LSI2" s="1818"/>
      <c r="LSJ2" s="1818"/>
      <c r="LSK2" s="1818"/>
      <c r="LSL2" s="1818"/>
      <c r="LSM2" s="1818"/>
      <c r="LSN2" s="1818"/>
      <c r="LSO2" s="1818"/>
      <c r="LSP2" s="1818"/>
      <c r="LSQ2" s="1818"/>
      <c r="LSR2" s="1818"/>
      <c r="LSS2" s="1818"/>
      <c r="LST2" s="1818"/>
      <c r="LSU2" s="1818"/>
      <c r="LSV2" s="1818"/>
      <c r="LSW2" s="1818"/>
      <c r="LSX2" s="1818"/>
      <c r="LSY2" s="1818"/>
      <c r="LSZ2" s="1818"/>
      <c r="LTA2" s="1818"/>
      <c r="LTB2" s="1818"/>
      <c r="LTC2" s="1818"/>
      <c r="LTD2" s="1818"/>
      <c r="LTE2" s="1818"/>
      <c r="LTF2" s="1818"/>
      <c r="LTG2" s="1818"/>
      <c r="LTH2" s="1818"/>
      <c r="LTI2" s="1818"/>
      <c r="LTJ2" s="1818"/>
      <c r="LTK2" s="1818"/>
      <c r="LTL2" s="1818"/>
      <c r="LTM2" s="1818"/>
      <c r="LTN2" s="1818"/>
      <c r="LTO2" s="1818"/>
      <c r="LTP2" s="1818"/>
      <c r="LTQ2" s="1818"/>
      <c r="LTR2" s="1818"/>
      <c r="LTS2" s="1818"/>
      <c r="LTT2" s="1818"/>
      <c r="LTU2" s="1818"/>
      <c r="LTV2" s="1818"/>
      <c r="LTW2" s="1818"/>
      <c r="LTX2" s="1818"/>
      <c r="LTY2" s="1818"/>
      <c r="LTZ2" s="1818"/>
      <c r="LUA2" s="1818"/>
      <c r="LUB2" s="1818"/>
      <c r="LUC2" s="1818"/>
      <c r="LUD2" s="1818"/>
      <c r="LUE2" s="1818"/>
      <c r="LUF2" s="1818"/>
      <c r="LUG2" s="1818"/>
      <c r="LUH2" s="1818"/>
      <c r="LUI2" s="1818"/>
      <c r="LUJ2" s="1818"/>
      <c r="LUK2" s="1818"/>
      <c r="LUL2" s="1818"/>
      <c r="LUM2" s="1818"/>
      <c r="LUN2" s="1818"/>
      <c r="LUO2" s="1818"/>
      <c r="LUP2" s="1818"/>
      <c r="LUQ2" s="1818"/>
      <c r="LUR2" s="1818"/>
      <c r="LUS2" s="1818"/>
      <c r="LUT2" s="1818"/>
      <c r="LUU2" s="1818"/>
      <c r="LUV2" s="1818"/>
      <c r="LUW2" s="1818"/>
      <c r="LUX2" s="1818"/>
      <c r="LUY2" s="1818"/>
      <c r="LUZ2" s="1818"/>
      <c r="LVA2" s="1818"/>
      <c r="LVB2" s="1818"/>
      <c r="LVC2" s="1818"/>
      <c r="LVD2" s="1818"/>
      <c r="LVE2" s="1818"/>
      <c r="LVF2" s="1818"/>
      <c r="LVG2" s="1818"/>
      <c r="LVH2" s="1818"/>
      <c r="LVI2" s="1818"/>
      <c r="LVJ2" s="1818"/>
      <c r="LVK2" s="1818"/>
      <c r="LVL2" s="1818"/>
      <c r="LVM2" s="1818"/>
      <c r="LVN2" s="1818"/>
      <c r="LVO2" s="1818"/>
      <c r="LVP2" s="1818"/>
      <c r="LVQ2" s="1818"/>
      <c r="LVR2" s="1818"/>
      <c r="LVS2" s="1818"/>
      <c r="LVT2" s="1818"/>
      <c r="LVU2" s="1818"/>
      <c r="LVV2" s="1818"/>
      <c r="LVW2" s="1818"/>
      <c r="LVX2" s="1818"/>
      <c r="LVY2" s="1818"/>
      <c r="LVZ2" s="1818"/>
      <c r="LWA2" s="1818"/>
      <c r="LWB2" s="1818"/>
      <c r="LWC2" s="1818"/>
      <c r="LWD2" s="1818"/>
      <c r="LWE2" s="1818"/>
      <c r="LWF2" s="1818"/>
      <c r="LWG2" s="1818"/>
      <c r="LWH2" s="1818"/>
      <c r="LWI2" s="1818"/>
      <c r="LWJ2" s="1818"/>
      <c r="LWK2" s="1818"/>
      <c r="LWL2" s="1818"/>
      <c r="LWM2" s="1818"/>
      <c r="LWN2" s="1818"/>
      <c r="LWO2" s="1818"/>
      <c r="LWP2" s="1818"/>
      <c r="LWQ2" s="1818"/>
      <c r="LWR2" s="1818"/>
      <c r="LWS2" s="1818"/>
      <c r="LWT2" s="1818"/>
      <c r="LWU2" s="1818"/>
      <c r="LWV2" s="1818"/>
      <c r="LWW2" s="1818"/>
      <c r="LWX2" s="1818"/>
      <c r="LWY2" s="1818"/>
      <c r="LWZ2" s="1818"/>
      <c r="LXA2" s="1818"/>
      <c r="LXB2" s="1818"/>
      <c r="LXC2" s="1818"/>
      <c r="LXD2" s="1818"/>
      <c r="LXE2" s="1818"/>
      <c r="LXF2" s="1818"/>
      <c r="LXG2" s="1818"/>
      <c r="LXH2" s="1818"/>
      <c r="LXI2" s="1818"/>
      <c r="LXJ2" s="1818"/>
      <c r="LXK2" s="1818"/>
      <c r="LXL2" s="1818"/>
      <c r="LXM2" s="1818"/>
      <c r="LXN2" s="1818"/>
      <c r="LXO2" s="1818"/>
      <c r="LXP2" s="1818"/>
      <c r="LXQ2" s="1818"/>
      <c r="LXR2" s="1818"/>
      <c r="LXS2" s="1818"/>
      <c r="LXT2" s="1818"/>
      <c r="LXU2" s="1818"/>
      <c r="LXV2" s="1818"/>
      <c r="LXW2" s="1818"/>
      <c r="LXX2" s="1818"/>
      <c r="LXY2" s="1818"/>
      <c r="LXZ2" s="1818"/>
      <c r="LYA2" s="1818"/>
      <c r="LYB2" s="1818"/>
      <c r="LYC2" s="1818"/>
      <c r="LYD2" s="1818"/>
      <c r="LYE2" s="1818"/>
      <c r="LYF2" s="1818"/>
      <c r="LYG2" s="1818"/>
      <c r="LYH2" s="1818"/>
      <c r="LYI2" s="1818"/>
      <c r="LYJ2" s="1818"/>
      <c r="LYK2" s="1818"/>
      <c r="LYL2" s="1818"/>
      <c r="LYM2" s="1818"/>
      <c r="LYN2" s="1818"/>
      <c r="LYO2" s="1818"/>
      <c r="LYP2" s="1818"/>
      <c r="LYQ2" s="1818"/>
      <c r="LYR2" s="1818"/>
      <c r="LYS2" s="1818"/>
      <c r="LYT2" s="1818"/>
      <c r="LYU2" s="1818"/>
      <c r="LYV2" s="1818"/>
      <c r="LYW2" s="1818"/>
      <c r="LYX2" s="1818"/>
      <c r="LYY2" s="1818"/>
      <c r="LYZ2" s="1818"/>
      <c r="LZA2" s="1818"/>
      <c r="LZB2" s="1818"/>
      <c r="LZC2" s="1818"/>
      <c r="LZD2" s="1818"/>
      <c r="LZE2" s="1818"/>
      <c r="LZF2" s="1818"/>
      <c r="LZG2" s="1818"/>
      <c r="LZH2" s="1818"/>
      <c r="LZI2" s="1818"/>
      <c r="LZJ2" s="1818"/>
      <c r="LZK2" s="1818"/>
      <c r="LZL2" s="1818"/>
      <c r="LZM2" s="1818"/>
      <c r="LZN2" s="1818"/>
      <c r="LZO2" s="1818"/>
      <c r="LZP2" s="1818"/>
      <c r="LZQ2" s="1818"/>
      <c r="LZR2" s="1818"/>
      <c r="LZS2" s="1818"/>
      <c r="LZT2" s="1818"/>
      <c r="LZU2" s="1818"/>
      <c r="LZV2" s="1818"/>
      <c r="LZW2" s="1818"/>
      <c r="LZX2" s="1818"/>
      <c r="LZY2" s="1818"/>
      <c r="LZZ2" s="1818"/>
      <c r="MAA2" s="1818"/>
      <c r="MAB2" s="1818"/>
      <c r="MAC2" s="1818"/>
      <c r="MAD2" s="1818"/>
      <c r="MAE2" s="1818"/>
      <c r="MAF2" s="1818"/>
      <c r="MAG2" s="1818"/>
      <c r="MAH2" s="1818"/>
      <c r="MAI2" s="1818"/>
      <c r="MAJ2" s="1818"/>
      <c r="MAK2" s="1818"/>
      <c r="MAL2" s="1818"/>
      <c r="MAM2" s="1818"/>
      <c r="MAN2" s="1818"/>
      <c r="MAO2" s="1818"/>
      <c r="MAP2" s="1818"/>
      <c r="MAQ2" s="1818"/>
      <c r="MAR2" s="1818"/>
      <c r="MAS2" s="1818"/>
      <c r="MAT2" s="1818"/>
      <c r="MAU2" s="1818"/>
      <c r="MAV2" s="1818"/>
      <c r="MAW2" s="1818"/>
      <c r="MAX2" s="1818"/>
      <c r="MAY2" s="1818"/>
      <c r="MAZ2" s="1818"/>
      <c r="MBA2" s="1818"/>
      <c r="MBB2" s="1818"/>
      <c r="MBC2" s="1818"/>
      <c r="MBD2" s="1818"/>
      <c r="MBE2" s="1818"/>
      <c r="MBF2" s="1818"/>
      <c r="MBG2" s="1818"/>
      <c r="MBH2" s="1818"/>
      <c r="MBI2" s="1818"/>
      <c r="MBJ2" s="1818"/>
      <c r="MBK2" s="1818"/>
      <c r="MBL2" s="1818"/>
      <c r="MBM2" s="1818"/>
      <c r="MBN2" s="1818"/>
      <c r="MBO2" s="1818"/>
      <c r="MBP2" s="1818"/>
      <c r="MBQ2" s="1818"/>
      <c r="MBR2" s="1818"/>
      <c r="MBS2" s="1818"/>
      <c r="MBT2" s="1818"/>
      <c r="MBU2" s="1818"/>
      <c r="MBV2" s="1818"/>
      <c r="MBW2" s="1818"/>
      <c r="MBX2" s="1818"/>
      <c r="MBY2" s="1818"/>
      <c r="MBZ2" s="1818"/>
      <c r="MCA2" s="1818"/>
      <c r="MCB2" s="1818"/>
      <c r="MCC2" s="1818"/>
      <c r="MCD2" s="1818"/>
      <c r="MCE2" s="1818"/>
      <c r="MCF2" s="1818"/>
      <c r="MCG2" s="1818"/>
      <c r="MCH2" s="1818"/>
      <c r="MCI2" s="1818"/>
      <c r="MCJ2" s="1818"/>
      <c r="MCK2" s="1818"/>
      <c r="MCL2" s="1818"/>
      <c r="MCM2" s="1818"/>
      <c r="MCN2" s="1818"/>
      <c r="MCO2" s="1818"/>
      <c r="MCP2" s="1818"/>
      <c r="MCQ2" s="1818"/>
      <c r="MCR2" s="1818"/>
      <c r="MCS2" s="1818"/>
      <c r="MCT2" s="1818"/>
      <c r="MCU2" s="1818"/>
      <c r="MCV2" s="1818"/>
      <c r="MCW2" s="1818"/>
      <c r="MCX2" s="1818"/>
      <c r="MCY2" s="1818"/>
      <c r="MCZ2" s="1818"/>
      <c r="MDA2" s="1818"/>
      <c r="MDB2" s="1818"/>
      <c r="MDC2" s="1818"/>
      <c r="MDD2" s="1818"/>
      <c r="MDE2" s="1818"/>
      <c r="MDF2" s="1818"/>
      <c r="MDG2" s="1818"/>
      <c r="MDH2" s="1818"/>
      <c r="MDI2" s="1818"/>
      <c r="MDJ2" s="1818"/>
      <c r="MDK2" s="1818"/>
      <c r="MDL2" s="1818"/>
      <c r="MDM2" s="1818"/>
      <c r="MDN2" s="1818"/>
      <c r="MDO2" s="1818"/>
      <c r="MDP2" s="1818"/>
      <c r="MDQ2" s="1818"/>
      <c r="MDR2" s="1818"/>
      <c r="MDS2" s="1818"/>
      <c r="MDT2" s="1818"/>
      <c r="MDU2" s="1818"/>
      <c r="MDV2" s="1818"/>
      <c r="MDW2" s="1818"/>
      <c r="MDX2" s="1818"/>
      <c r="MDY2" s="1818"/>
      <c r="MDZ2" s="1818"/>
      <c r="MEA2" s="1818"/>
      <c r="MEB2" s="1818"/>
      <c r="MEC2" s="1818"/>
      <c r="MED2" s="1818"/>
      <c r="MEE2" s="1818"/>
      <c r="MEF2" s="1818"/>
      <c r="MEG2" s="1818"/>
      <c r="MEH2" s="1818"/>
      <c r="MEI2" s="1818"/>
      <c r="MEJ2" s="1818"/>
      <c r="MEK2" s="1818"/>
      <c r="MEL2" s="1818"/>
      <c r="MEM2" s="1818"/>
      <c r="MEN2" s="1818"/>
      <c r="MEO2" s="1818"/>
      <c r="MEP2" s="1818"/>
      <c r="MEQ2" s="1818"/>
      <c r="MER2" s="1818"/>
      <c r="MES2" s="1818"/>
      <c r="MET2" s="1818"/>
      <c r="MEU2" s="1818"/>
      <c r="MEV2" s="1818"/>
      <c r="MEW2" s="1818"/>
      <c r="MEX2" s="1818"/>
      <c r="MEY2" s="1818"/>
      <c r="MEZ2" s="1818"/>
      <c r="MFA2" s="1818"/>
      <c r="MFB2" s="1818"/>
      <c r="MFC2" s="1818"/>
      <c r="MFD2" s="1818"/>
      <c r="MFE2" s="1818"/>
      <c r="MFF2" s="1818"/>
      <c r="MFG2" s="1818"/>
      <c r="MFH2" s="1818"/>
      <c r="MFI2" s="1818"/>
      <c r="MFJ2" s="1818"/>
      <c r="MFK2" s="1818"/>
      <c r="MFL2" s="1818"/>
      <c r="MFM2" s="1818"/>
      <c r="MFN2" s="1818"/>
      <c r="MFO2" s="1818"/>
      <c r="MFP2" s="1818"/>
      <c r="MFQ2" s="1818"/>
      <c r="MFR2" s="1818"/>
      <c r="MFS2" s="1818"/>
      <c r="MFT2" s="1818"/>
      <c r="MFU2" s="1818"/>
      <c r="MFV2" s="1818"/>
      <c r="MFW2" s="1818"/>
      <c r="MFX2" s="1818"/>
      <c r="MFY2" s="1818"/>
      <c r="MFZ2" s="1818"/>
      <c r="MGA2" s="1818"/>
      <c r="MGB2" s="1818"/>
      <c r="MGC2" s="1818"/>
      <c r="MGD2" s="1818"/>
      <c r="MGE2" s="1818"/>
      <c r="MGF2" s="1818"/>
      <c r="MGG2" s="1818"/>
      <c r="MGH2" s="1818"/>
      <c r="MGI2" s="1818"/>
      <c r="MGJ2" s="1818"/>
      <c r="MGK2" s="1818"/>
      <c r="MGL2" s="1818"/>
      <c r="MGM2" s="1818"/>
      <c r="MGN2" s="1818"/>
      <c r="MGO2" s="1818"/>
      <c r="MGP2" s="1818"/>
      <c r="MGQ2" s="1818"/>
      <c r="MGR2" s="1818"/>
      <c r="MGS2" s="1818"/>
      <c r="MGT2" s="1818"/>
      <c r="MGU2" s="1818"/>
      <c r="MGV2" s="1818"/>
      <c r="MGW2" s="1818"/>
      <c r="MGX2" s="1818"/>
      <c r="MGY2" s="1818"/>
      <c r="MGZ2" s="1818"/>
      <c r="MHA2" s="1818"/>
      <c r="MHB2" s="1818"/>
      <c r="MHC2" s="1818"/>
      <c r="MHD2" s="1818"/>
      <c r="MHE2" s="1818"/>
      <c r="MHF2" s="1818"/>
      <c r="MHG2" s="1818"/>
      <c r="MHH2" s="1818"/>
      <c r="MHI2" s="1818"/>
      <c r="MHJ2" s="1818"/>
      <c r="MHK2" s="1818"/>
      <c r="MHL2" s="1818"/>
      <c r="MHM2" s="1818"/>
      <c r="MHN2" s="1818"/>
      <c r="MHO2" s="1818"/>
      <c r="MHP2" s="1818"/>
      <c r="MHQ2" s="1818"/>
      <c r="MHR2" s="1818"/>
      <c r="MHS2" s="1818"/>
      <c r="MHT2" s="1818"/>
      <c r="MHU2" s="1818"/>
      <c r="MHV2" s="1818"/>
      <c r="MHW2" s="1818"/>
      <c r="MHX2" s="1818"/>
      <c r="MHY2" s="1818"/>
      <c r="MHZ2" s="1818"/>
      <c r="MIA2" s="1818"/>
      <c r="MIB2" s="1818"/>
      <c r="MIC2" s="1818"/>
      <c r="MID2" s="1818"/>
      <c r="MIE2" s="1818"/>
      <c r="MIF2" s="1818"/>
      <c r="MIG2" s="1818"/>
      <c r="MIH2" s="1818"/>
      <c r="MII2" s="1818"/>
      <c r="MIJ2" s="1818"/>
      <c r="MIK2" s="1818"/>
      <c r="MIL2" s="1818"/>
      <c r="MIM2" s="1818"/>
      <c r="MIN2" s="1818"/>
      <c r="MIO2" s="1818"/>
      <c r="MIP2" s="1818"/>
      <c r="MIQ2" s="1818"/>
      <c r="MIR2" s="1818"/>
      <c r="MIS2" s="1818"/>
      <c r="MIT2" s="1818"/>
      <c r="MIU2" s="1818"/>
      <c r="MIV2" s="1818"/>
      <c r="MIW2" s="1818"/>
      <c r="MIX2" s="1818"/>
      <c r="MIY2" s="1818"/>
      <c r="MIZ2" s="1818"/>
      <c r="MJA2" s="1818"/>
      <c r="MJB2" s="1818"/>
      <c r="MJC2" s="1818"/>
      <c r="MJD2" s="1818"/>
      <c r="MJE2" s="1818"/>
      <c r="MJF2" s="1818"/>
      <c r="MJG2" s="1818"/>
      <c r="MJH2" s="1818"/>
      <c r="MJI2" s="1818"/>
      <c r="MJJ2" s="1818"/>
      <c r="MJK2" s="1818"/>
      <c r="MJL2" s="1818"/>
      <c r="MJM2" s="1818"/>
      <c r="MJN2" s="1818"/>
      <c r="MJO2" s="1818"/>
      <c r="MJP2" s="1818"/>
      <c r="MJQ2" s="1818"/>
      <c r="MJR2" s="1818"/>
      <c r="MJS2" s="1818"/>
      <c r="MJT2" s="1818"/>
      <c r="MJU2" s="1818"/>
      <c r="MJV2" s="1818"/>
      <c r="MJW2" s="1818"/>
      <c r="MJX2" s="1818"/>
      <c r="MJY2" s="1818"/>
      <c r="MJZ2" s="1818"/>
      <c r="MKA2" s="1818"/>
      <c r="MKB2" s="1818"/>
      <c r="MKC2" s="1818"/>
      <c r="MKD2" s="1818"/>
      <c r="MKE2" s="1818"/>
      <c r="MKF2" s="1818"/>
      <c r="MKG2" s="1818"/>
      <c r="MKH2" s="1818"/>
      <c r="MKI2" s="1818"/>
      <c r="MKJ2" s="1818"/>
      <c r="MKK2" s="1818"/>
      <c r="MKL2" s="1818"/>
      <c r="MKM2" s="1818"/>
      <c r="MKN2" s="1818"/>
      <c r="MKO2" s="1818"/>
      <c r="MKP2" s="1818"/>
      <c r="MKQ2" s="1818"/>
      <c r="MKR2" s="1818"/>
      <c r="MKS2" s="1818"/>
      <c r="MKT2" s="1818"/>
      <c r="MKU2" s="1818"/>
      <c r="MKV2" s="1818"/>
      <c r="MKW2" s="1818"/>
      <c r="MKX2" s="1818"/>
      <c r="MKY2" s="1818"/>
      <c r="MKZ2" s="1818"/>
      <c r="MLA2" s="1818"/>
      <c r="MLB2" s="1818"/>
      <c r="MLC2" s="1818"/>
      <c r="MLD2" s="1818"/>
      <c r="MLE2" s="1818"/>
      <c r="MLF2" s="1818"/>
      <c r="MLG2" s="1818"/>
      <c r="MLH2" s="1818"/>
      <c r="MLI2" s="1818"/>
      <c r="MLJ2" s="1818"/>
      <c r="MLK2" s="1818"/>
      <c r="MLL2" s="1818"/>
      <c r="MLM2" s="1818"/>
      <c r="MLN2" s="1818"/>
      <c r="MLO2" s="1818"/>
      <c r="MLP2" s="1818"/>
      <c r="MLQ2" s="1818"/>
      <c r="MLR2" s="1818"/>
      <c r="MLS2" s="1818"/>
      <c r="MLT2" s="1818"/>
      <c r="MLU2" s="1818"/>
      <c r="MLV2" s="1818"/>
      <c r="MLW2" s="1818"/>
      <c r="MLX2" s="1818"/>
      <c r="MLY2" s="1818"/>
      <c r="MLZ2" s="1818"/>
      <c r="MMA2" s="1818"/>
      <c r="MMB2" s="1818"/>
      <c r="MMC2" s="1818"/>
      <c r="MMD2" s="1818"/>
      <c r="MME2" s="1818"/>
      <c r="MMF2" s="1818"/>
      <c r="MMG2" s="1818"/>
      <c r="MMH2" s="1818"/>
      <c r="MMI2" s="1818"/>
      <c r="MMJ2" s="1818"/>
      <c r="MMK2" s="1818"/>
      <c r="MML2" s="1818"/>
      <c r="MMM2" s="1818"/>
      <c r="MMN2" s="1818"/>
      <c r="MMO2" s="1818"/>
      <c r="MMP2" s="1818"/>
      <c r="MMQ2" s="1818"/>
      <c r="MMR2" s="1818"/>
      <c r="MMS2" s="1818"/>
      <c r="MMT2" s="1818"/>
      <c r="MMU2" s="1818"/>
      <c r="MMV2" s="1818"/>
      <c r="MMW2" s="1818"/>
      <c r="MMX2" s="1818"/>
      <c r="MMY2" s="1818"/>
      <c r="MMZ2" s="1818"/>
      <c r="MNA2" s="1818"/>
      <c r="MNB2" s="1818"/>
      <c r="MNC2" s="1818"/>
      <c r="MND2" s="1818"/>
      <c r="MNE2" s="1818"/>
      <c r="MNF2" s="1818"/>
      <c r="MNG2" s="1818"/>
      <c r="MNH2" s="1818"/>
      <c r="MNI2" s="1818"/>
      <c r="MNJ2" s="1818"/>
      <c r="MNK2" s="1818"/>
      <c r="MNL2" s="1818"/>
      <c r="MNM2" s="1818"/>
      <c r="MNN2" s="1818"/>
      <c r="MNO2" s="1818"/>
      <c r="MNP2" s="1818"/>
      <c r="MNQ2" s="1818"/>
      <c r="MNR2" s="1818"/>
      <c r="MNS2" s="1818"/>
      <c r="MNT2" s="1818"/>
      <c r="MNU2" s="1818"/>
      <c r="MNV2" s="1818"/>
      <c r="MNW2" s="1818"/>
      <c r="MNX2" s="1818"/>
      <c r="MNY2" s="1818"/>
      <c r="MNZ2" s="1818"/>
      <c r="MOA2" s="1818"/>
      <c r="MOB2" s="1818"/>
      <c r="MOC2" s="1818"/>
      <c r="MOD2" s="1818"/>
      <c r="MOE2" s="1818"/>
      <c r="MOF2" s="1818"/>
      <c r="MOG2" s="1818"/>
      <c r="MOH2" s="1818"/>
      <c r="MOI2" s="1818"/>
      <c r="MOJ2" s="1818"/>
      <c r="MOK2" s="1818"/>
      <c r="MOL2" s="1818"/>
      <c r="MOM2" s="1818"/>
      <c r="MON2" s="1818"/>
      <c r="MOO2" s="1818"/>
      <c r="MOP2" s="1818"/>
      <c r="MOQ2" s="1818"/>
      <c r="MOR2" s="1818"/>
      <c r="MOS2" s="1818"/>
      <c r="MOT2" s="1818"/>
      <c r="MOU2" s="1818"/>
      <c r="MOV2" s="1818"/>
      <c r="MOW2" s="1818"/>
      <c r="MOX2" s="1818"/>
      <c r="MOY2" s="1818"/>
      <c r="MOZ2" s="1818"/>
      <c r="MPA2" s="1818"/>
      <c r="MPB2" s="1818"/>
      <c r="MPC2" s="1818"/>
      <c r="MPD2" s="1818"/>
      <c r="MPE2" s="1818"/>
      <c r="MPF2" s="1818"/>
      <c r="MPG2" s="1818"/>
      <c r="MPH2" s="1818"/>
      <c r="MPI2" s="1818"/>
      <c r="MPJ2" s="1818"/>
      <c r="MPK2" s="1818"/>
      <c r="MPL2" s="1818"/>
      <c r="MPM2" s="1818"/>
      <c r="MPN2" s="1818"/>
      <c r="MPO2" s="1818"/>
      <c r="MPP2" s="1818"/>
      <c r="MPQ2" s="1818"/>
      <c r="MPR2" s="1818"/>
      <c r="MPS2" s="1818"/>
      <c r="MPT2" s="1818"/>
      <c r="MPU2" s="1818"/>
      <c r="MPV2" s="1818"/>
      <c r="MPW2" s="1818"/>
      <c r="MPX2" s="1818"/>
      <c r="MPY2" s="1818"/>
      <c r="MPZ2" s="1818"/>
      <c r="MQA2" s="1818"/>
      <c r="MQB2" s="1818"/>
      <c r="MQC2" s="1818"/>
      <c r="MQD2" s="1818"/>
      <c r="MQE2" s="1818"/>
      <c r="MQF2" s="1818"/>
      <c r="MQG2" s="1818"/>
      <c r="MQH2" s="1818"/>
      <c r="MQI2" s="1818"/>
      <c r="MQJ2" s="1818"/>
      <c r="MQK2" s="1818"/>
      <c r="MQL2" s="1818"/>
      <c r="MQM2" s="1818"/>
      <c r="MQN2" s="1818"/>
      <c r="MQO2" s="1818"/>
      <c r="MQP2" s="1818"/>
      <c r="MQQ2" s="1818"/>
      <c r="MQR2" s="1818"/>
      <c r="MQS2" s="1818"/>
      <c r="MQT2" s="1818"/>
      <c r="MQU2" s="1818"/>
      <c r="MQV2" s="1818"/>
      <c r="MQW2" s="1818"/>
      <c r="MQX2" s="1818"/>
      <c r="MQY2" s="1818"/>
      <c r="MQZ2" s="1818"/>
      <c r="MRA2" s="1818"/>
      <c r="MRB2" s="1818"/>
      <c r="MRC2" s="1818"/>
      <c r="MRD2" s="1818"/>
      <c r="MRE2" s="1818"/>
      <c r="MRF2" s="1818"/>
      <c r="MRG2" s="1818"/>
      <c r="MRH2" s="1818"/>
      <c r="MRI2" s="1818"/>
      <c r="MRJ2" s="1818"/>
      <c r="MRK2" s="1818"/>
      <c r="MRL2" s="1818"/>
      <c r="MRM2" s="1818"/>
      <c r="MRN2" s="1818"/>
      <c r="MRO2" s="1818"/>
      <c r="MRP2" s="1818"/>
      <c r="MRQ2" s="1818"/>
      <c r="MRR2" s="1818"/>
      <c r="MRS2" s="1818"/>
      <c r="MRT2" s="1818"/>
      <c r="MRU2" s="1818"/>
      <c r="MRV2" s="1818"/>
      <c r="MRW2" s="1818"/>
      <c r="MRX2" s="1818"/>
      <c r="MRY2" s="1818"/>
      <c r="MRZ2" s="1818"/>
      <c r="MSA2" s="1818"/>
      <c r="MSB2" s="1818"/>
      <c r="MSC2" s="1818"/>
      <c r="MSD2" s="1818"/>
      <c r="MSE2" s="1818"/>
      <c r="MSF2" s="1818"/>
      <c r="MSG2" s="1818"/>
      <c r="MSH2" s="1818"/>
      <c r="MSI2" s="1818"/>
      <c r="MSJ2" s="1818"/>
      <c r="MSK2" s="1818"/>
      <c r="MSL2" s="1818"/>
      <c r="MSM2" s="1818"/>
      <c r="MSN2" s="1818"/>
      <c r="MSO2" s="1818"/>
      <c r="MSP2" s="1818"/>
      <c r="MSQ2" s="1818"/>
      <c r="MSR2" s="1818"/>
      <c r="MSS2" s="1818"/>
      <c r="MST2" s="1818"/>
      <c r="MSU2" s="1818"/>
      <c r="MSV2" s="1818"/>
      <c r="MSW2" s="1818"/>
      <c r="MSX2" s="1818"/>
      <c r="MSY2" s="1818"/>
      <c r="MSZ2" s="1818"/>
      <c r="MTA2" s="1818"/>
      <c r="MTB2" s="1818"/>
      <c r="MTC2" s="1818"/>
      <c r="MTD2" s="1818"/>
      <c r="MTE2" s="1818"/>
      <c r="MTF2" s="1818"/>
      <c r="MTG2" s="1818"/>
      <c r="MTH2" s="1818"/>
      <c r="MTI2" s="1818"/>
      <c r="MTJ2" s="1818"/>
      <c r="MTK2" s="1818"/>
      <c r="MTL2" s="1818"/>
      <c r="MTM2" s="1818"/>
      <c r="MTN2" s="1818"/>
      <c r="MTO2" s="1818"/>
      <c r="MTP2" s="1818"/>
      <c r="MTQ2" s="1818"/>
      <c r="MTR2" s="1818"/>
      <c r="MTS2" s="1818"/>
      <c r="MTT2" s="1818"/>
      <c r="MTU2" s="1818"/>
      <c r="MTV2" s="1818"/>
      <c r="MTW2" s="1818"/>
      <c r="MTX2" s="1818"/>
      <c r="MTY2" s="1818"/>
      <c r="MTZ2" s="1818"/>
      <c r="MUA2" s="1818"/>
      <c r="MUB2" s="1818"/>
      <c r="MUC2" s="1818"/>
      <c r="MUD2" s="1818"/>
      <c r="MUE2" s="1818"/>
      <c r="MUF2" s="1818"/>
      <c r="MUG2" s="1818"/>
      <c r="MUH2" s="1818"/>
      <c r="MUI2" s="1818"/>
      <c r="MUJ2" s="1818"/>
      <c r="MUK2" s="1818"/>
      <c r="MUL2" s="1818"/>
      <c r="MUM2" s="1818"/>
      <c r="MUN2" s="1818"/>
      <c r="MUO2" s="1818"/>
      <c r="MUP2" s="1818"/>
      <c r="MUQ2" s="1818"/>
      <c r="MUR2" s="1818"/>
      <c r="MUS2" s="1818"/>
      <c r="MUT2" s="1818"/>
      <c r="MUU2" s="1818"/>
      <c r="MUV2" s="1818"/>
      <c r="MUW2" s="1818"/>
      <c r="MUX2" s="1818"/>
      <c r="MUY2" s="1818"/>
      <c r="MUZ2" s="1818"/>
      <c r="MVA2" s="1818"/>
      <c r="MVB2" s="1818"/>
      <c r="MVC2" s="1818"/>
      <c r="MVD2" s="1818"/>
      <c r="MVE2" s="1818"/>
      <c r="MVF2" s="1818"/>
      <c r="MVG2" s="1818"/>
      <c r="MVH2" s="1818"/>
      <c r="MVI2" s="1818"/>
      <c r="MVJ2" s="1818"/>
      <c r="MVK2" s="1818"/>
      <c r="MVL2" s="1818"/>
      <c r="MVM2" s="1818"/>
      <c r="MVN2" s="1818"/>
      <c r="MVO2" s="1818"/>
      <c r="MVP2" s="1818"/>
      <c r="MVQ2" s="1818"/>
      <c r="MVR2" s="1818"/>
      <c r="MVS2" s="1818"/>
      <c r="MVT2" s="1818"/>
      <c r="MVU2" s="1818"/>
      <c r="MVV2" s="1818"/>
      <c r="MVW2" s="1818"/>
      <c r="MVX2" s="1818"/>
      <c r="MVY2" s="1818"/>
      <c r="MVZ2" s="1818"/>
      <c r="MWA2" s="1818"/>
      <c r="MWB2" s="1818"/>
      <c r="MWC2" s="1818"/>
      <c r="MWD2" s="1818"/>
      <c r="MWE2" s="1818"/>
      <c r="MWF2" s="1818"/>
      <c r="MWG2" s="1818"/>
      <c r="MWH2" s="1818"/>
      <c r="MWI2" s="1818"/>
      <c r="MWJ2" s="1818"/>
      <c r="MWK2" s="1818"/>
      <c r="MWL2" s="1818"/>
      <c r="MWM2" s="1818"/>
      <c r="MWN2" s="1818"/>
      <c r="MWO2" s="1818"/>
      <c r="MWP2" s="1818"/>
      <c r="MWQ2" s="1818"/>
      <c r="MWR2" s="1818"/>
      <c r="MWS2" s="1818"/>
      <c r="MWT2" s="1818"/>
      <c r="MWU2" s="1818"/>
      <c r="MWV2" s="1818"/>
      <c r="MWW2" s="1818"/>
      <c r="MWX2" s="1818"/>
      <c r="MWY2" s="1818"/>
      <c r="MWZ2" s="1818"/>
      <c r="MXA2" s="1818"/>
      <c r="MXB2" s="1818"/>
      <c r="MXC2" s="1818"/>
      <c r="MXD2" s="1818"/>
      <c r="MXE2" s="1818"/>
      <c r="MXF2" s="1818"/>
      <c r="MXG2" s="1818"/>
      <c r="MXH2" s="1818"/>
      <c r="MXI2" s="1818"/>
      <c r="MXJ2" s="1818"/>
      <c r="MXK2" s="1818"/>
      <c r="MXL2" s="1818"/>
      <c r="MXM2" s="1818"/>
      <c r="MXN2" s="1818"/>
      <c r="MXO2" s="1818"/>
      <c r="MXP2" s="1818"/>
      <c r="MXQ2" s="1818"/>
      <c r="MXR2" s="1818"/>
      <c r="MXS2" s="1818"/>
      <c r="MXT2" s="1818"/>
      <c r="MXU2" s="1818"/>
      <c r="MXV2" s="1818"/>
      <c r="MXW2" s="1818"/>
      <c r="MXX2" s="1818"/>
      <c r="MXY2" s="1818"/>
      <c r="MXZ2" s="1818"/>
      <c r="MYA2" s="1818"/>
      <c r="MYB2" s="1818"/>
      <c r="MYC2" s="1818"/>
      <c r="MYD2" s="1818"/>
      <c r="MYE2" s="1818"/>
      <c r="MYF2" s="1818"/>
      <c r="MYG2" s="1818"/>
      <c r="MYH2" s="1818"/>
      <c r="MYI2" s="1818"/>
      <c r="MYJ2" s="1818"/>
      <c r="MYK2" s="1818"/>
      <c r="MYL2" s="1818"/>
      <c r="MYM2" s="1818"/>
      <c r="MYN2" s="1818"/>
      <c r="MYO2" s="1818"/>
      <c r="MYP2" s="1818"/>
      <c r="MYQ2" s="1818"/>
      <c r="MYR2" s="1818"/>
      <c r="MYS2" s="1818"/>
      <c r="MYT2" s="1818"/>
      <c r="MYU2" s="1818"/>
      <c r="MYV2" s="1818"/>
      <c r="MYW2" s="1818"/>
      <c r="MYX2" s="1818"/>
      <c r="MYY2" s="1818"/>
      <c r="MYZ2" s="1818"/>
      <c r="MZA2" s="1818"/>
      <c r="MZB2" s="1818"/>
      <c r="MZC2" s="1818"/>
      <c r="MZD2" s="1818"/>
      <c r="MZE2" s="1818"/>
      <c r="MZF2" s="1818"/>
      <c r="MZG2" s="1818"/>
      <c r="MZH2" s="1818"/>
      <c r="MZI2" s="1818"/>
      <c r="MZJ2" s="1818"/>
      <c r="MZK2" s="1818"/>
      <c r="MZL2" s="1818"/>
      <c r="MZM2" s="1818"/>
      <c r="MZN2" s="1818"/>
      <c r="MZO2" s="1818"/>
      <c r="MZP2" s="1818"/>
      <c r="MZQ2" s="1818"/>
      <c r="MZR2" s="1818"/>
      <c r="MZS2" s="1818"/>
      <c r="MZT2" s="1818"/>
      <c r="MZU2" s="1818"/>
      <c r="MZV2" s="1818"/>
      <c r="MZW2" s="1818"/>
      <c r="MZX2" s="1818"/>
      <c r="MZY2" s="1818"/>
      <c r="MZZ2" s="1818"/>
      <c r="NAA2" s="1818"/>
      <c r="NAB2" s="1818"/>
      <c r="NAC2" s="1818"/>
      <c r="NAD2" s="1818"/>
      <c r="NAE2" s="1818"/>
      <c r="NAF2" s="1818"/>
      <c r="NAG2" s="1818"/>
      <c r="NAH2" s="1818"/>
      <c r="NAI2" s="1818"/>
      <c r="NAJ2" s="1818"/>
      <c r="NAK2" s="1818"/>
      <c r="NAL2" s="1818"/>
      <c r="NAM2" s="1818"/>
      <c r="NAN2" s="1818"/>
      <c r="NAO2" s="1818"/>
      <c r="NAP2" s="1818"/>
      <c r="NAQ2" s="1818"/>
      <c r="NAR2" s="1818"/>
      <c r="NAS2" s="1818"/>
      <c r="NAT2" s="1818"/>
      <c r="NAU2" s="1818"/>
      <c r="NAV2" s="1818"/>
      <c r="NAW2" s="1818"/>
      <c r="NAX2" s="1818"/>
      <c r="NAY2" s="1818"/>
      <c r="NAZ2" s="1818"/>
      <c r="NBA2" s="1818"/>
      <c r="NBB2" s="1818"/>
      <c r="NBC2" s="1818"/>
      <c r="NBD2" s="1818"/>
      <c r="NBE2" s="1818"/>
      <c r="NBF2" s="1818"/>
      <c r="NBG2" s="1818"/>
      <c r="NBH2" s="1818"/>
      <c r="NBI2" s="1818"/>
      <c r="NBJ2" s="1818"/>
      <c r="NBK2" s="1818"/>
      <c r="NBL2" s="1818"/>
      <c r="NBM2" s="1818"/>
      <c r="NBN2" s="1818"/>
      <c r="NBO2" s="1818"/>
      <c r="NBP2" s="1818"/>
      <c r="NBQ2" s="1818"/>
      <c r="NBR2" s="1818"/>
      <c r="NBS2" s="1818"/>
      <c r="NBT2" s="1818"/>
      <c r="NBU2" s="1818"/>
      <c r="NBV2" s="1818"/>
      <c r="NBW2" s="1818"/>
      <c r="NBX2" s="1818"/>
      <c r="NBY2" s="1818"/>
      <c r="NBZ2" s="1818"/>
      <c r="NCA2" s="1818"/>
      <c r="NCB2" s="1818"/>
      <c r="NCC2" s="1818"/>
      <c r="NCD2" s="1818"/>
      <c r="NCE2" s="1818"/>
      <c r="NCF2" s="1818"/>
      <c r="NCG2" s="1818"/>
      <c r="NCH2" s="1818"/>
      <c r="NCI2" s="1818"/>
      <c r="NCJ2" s="1818"/>
      <c r="NCK2" s="1818"/>
      <c r="NCL2" s="1818"/>
      <c r="NCM2" s="1818"/>
      <c r="NCN2" s="1818"/>
      <c r="NCO2" s="1818"/>
      <c r="NCP2" s="1818"/>
      <c r="NCQ2" s="1818"/>
      <c r="NCR2" s="1818"/>
      <c r="NCS2" s="1818"/>
      <c r="NCT2" s="1818"/>
      <c r="NCU2" s="1818"/>
      <c r="NCV2" s="1818"/>
      <c r="NCW2" s="1818"/>
      <c r="NCX2" s="1818"/>
      <c r="NCY2" s="1818"/>
      <c r="NCZ2" s="1818"/>
      <c r="NDA2" s="1818"/>
      <c r="NDB2" s="1818"/>
      <c r="NDC2" s="1818"/>
      <c r="NDD2" s="1818"/>
      <c r="NDE2" s="1818"/>
      <c r="NDF2" s="1818"/>
      <c r="NDG2" s="1818"/>
      <c r="NDH2" s="1818"/>
      <c r="NDI2" s="1818"/>
      <c r="NDJ2" s="1818"/>
      <c r="NDK2" s="1818"/>
      <c r="NDL2" s="1818"/>
      <c r="NDM2" s="1818"/>
      <c r="NDN2" s="1818"/>
      <c r="NDO2" s="1818"/>
      <c r="NDP2" s="1818"/>
      <c r="NDQ2" s="1818"/>
      <c r="NDR2" s="1818"/>
      <c r="NDS2" s="1818"/>
      <c r="NDT2" s="1818"/>
      <c r="NDU2" s="1818"/>
      <c r="NDV2" s="1818"/>
      <c r="NDW2" s="1818"/>
      <c r="NDX2" s="1818"/>
      <c r="NDY2" s="1818"/>
      <c r="NDZ2" s="1818"/>
      <c r="NEA2" s="1818"/>
      <c r="NEB2" s="1818"/>
      <c r="NEC2" s="1818"/>
      <c r="NED2" s="1818"/>
      <c r="NEE2" s="1818"/>
      <c r="NEF2" s="1818"/>
      <c r="NEG2" s="1818"/>
      <c r="NEH2" s="1818"/>
      <c r="NEI2" s="1818"/>
      <c r="NEJ2" s="1818"/>
      <c r="NEK2" s="1818"/>
      <c r="NEL2" s="1818"/>
      <c r="NEM2" s="1818"/>
      <c r="NEN2" s="1818"/>
      <c r="NEO2" s="1818"/>
      <c r="NEP2" s="1818"/>
      <c r="NEQ2" s="1818"/>
      <c r="NER2" s="1818"/>
      <c r="NES2" s="1818"/>
      <c r="NET2" s="1818"/>
      <c r="NEU2" s="1818"/>
      <c r="NEV2" s="1818"/>
      <c r="NEW2" s="1818"/>
      <c r="NEX2" s="1818"/>
      <c r="NEY2" s="1818"/>
      <c r="NEZ2" s="1818"/>
      <c r="NFA2" s="1818"/>
      <c r="NFB2" s="1818"/>
      <c r="NFC2" s="1818"/>
      <c r="NFD2" s="1818"/>
      <c r="NFE2" s="1818"/>
      <c r="NFF2" s="1818"/>
      <c r="NFG2" s="1818"/>
      <c r="NFH2" s="1818"/>
      <c r="NFI2" s="1818"/>
      <c r="NFJ2" s="1818"/>
      <c r="NFK2" s="1818"/>
      <c r="NFL2" s="1818"/>
      <c r="NFM2" s="1818"/>
      <c r="NFN2" s="1818"/>
      <c r="NFO2" s="1818"/>
      <c r="NFP2" s="1818"/>
      <c r="NFQ2" s="1818"/>
      <c r="NFR2" s="1818"/>
      <c r="NFS2" s="1818"/>
      <c r="NFT2" s="1818"/>
      <c r="NFU2" s="1818"/>
      <c r="NFV2" s="1818"/>
      <c r="NFW2" s="1818"/>
      <c r="NFX2" s="1818"/>
      <c r="NFY2" s="1818"/>
      <c r="NFZ2" s="1818"/>
      <c r="NGA2" s="1818"/>
      <c r="NGB2" s="1818"/>
      <c r="NGC2" s="1818"/>
      <c r="NGD2" s="1818"/>
      <c r="NGE2" s="1818"/>
      <c r="NGF2" s="1818"/>
      <c r="NGG2" s="1818"/>
      <c r="NGH2" s="1818"/>
      <c r="NGI2" s="1818"/>
      <c r="NGJ2" s="1818"/>
      <c r="NGK2" s="1818"/>
      <c r="NGL2" s="1818"/>
      <c r="NGM2" s="1818"/>
      <c r="NGN2" s="1818"/>
      <c r="NGO2" s="1818"/>
      <c r="NGP2" s="1818"/>
      <c r="NGQ2" s="1818"/>
      <c r="NGR2" s="1818"/>
      <c r="NGS2" s="1818"/>
      <c r="NGT2" s="1818"/>
      <c r="NGU2" s="1818"/>
      <c r="NGV2" s="1818"/>
      <c r="NGW2" s="1818"/>
      <c r="NGX2" s="1818"/>
      <c r="NGY2" s="1818"/>
      <c r="NGZ2" s="1818"/>
      <c r="NHA2" s="1818"/>
      <c r="NHB2" s="1818"/>
      <c r="NHC2" s="1818"/>
      <c r="NHD2" s="1818"/>
      <c r="NHE2" s="1818"/>
      <c r="NHF2" s="1818"/>
      <c r="NHG2" s="1818"/>
      <c r="NHH2" s="1818"/>
      <c r="NHI2" s="1818"/>
      <c r="NHJ2" s="1818"/>
      <c r="NHK2" s="1818"/>
      <c r="NHL2" s="1818"/>
      <c r="NHM2" s="1818"/>
      <c r="NHN2" s="1818"/>
      <c r="NHO2" s="1818"/>
      <c r="NHP2" s="1818"/>
      <c r="NHQ2" s="1818"/>
      <c r="NHR2" s="1818"/>
      <c r="NHS2" s="1818"/>
      <c r="NHT2" s="1818"/>
      <c r="NHU2" s="1818"/>
      <c r="NHV2" s="1818"/>
      <c r="NHW2" s="1818"/>
      <c r="NHX2" s="1818"/>
      <c r="NHY2" s="1818"/>
      <c r="NHZ2" s="1818"/>
      <c r="NIA2" s="1818"/>
      <c r="NIB2" s="1818"/>
      <c r="NIC2" s="1818"/>
      <c r="NID2" s="1818"/>
      <c r="NIE2" s="1818"/>
      <c r="NIF2" s="1818"/>
      <c r="NIG2" s="1818"/>
      <c r="NIH2" s="1818"/>
      <c r="NII2" s="1818"/>
      <c r="NIJ2" s="1818"/>
      <c r="NIK2" s="1818"/>
      <c r="NIL2" s="1818"/>
      <c r="NIM2" s="1818"/>
      <c r="NIN2" s="1818"/>
      <c r="NIO2" s="1818"/>
      <c r="NIP2" s="1818"/>
      <c r="NIQ2" s="1818"/>
      <c r="NIR2" s="1818"/>
      <c r="NIS2" s="1818"/>
      <c r="NIT2" s="1818"/>
      <c r="NIU2" s="1818"/>
      <c r="NIV2" s="1818"/>
      <c r="NIW2" s="1818"/>
      <c r="NIX2" s="1818"/>
      <c r="NIY2" s="1818"/>
      <c r="NIZ2" s="1818"/>
      <c r="NJA2" s="1818"/>
      <c r="NJB2" s="1818"/>
      <c r="NJC2" s="1818"/>
      <c r="NJD2" s="1818"/>
      <c r="NJE2" s="1818"/>
      <c r="NJF2" s="1818"/>
      <c r="NJG2" s="1818"/>
      <c r="NJH2" s="1818"/>
      <c r="NJI2" s="1818"/>
      <c r="NJJ2" s="1818"/>
      <c r="NJK2" s="1818"/>
      <c r="NJL2" s="1818"/>
      <c r="NJM2" s="1818"/>
      <c r="NJN2" s="1818"/>
      <c r="NJO2" s="1818"/>
      <c r="NJP2" s="1818"/>
      <c r="NJQ2" s="1818"/>
      <c r="NJR2" s="1818"/>
      <c r="NJS2" s="1818"/>
      <c r="NJT2" s="1818"/>
      <c r="NJU2" s="1818"/>
      <c r="NJV2" s="1818"/>
      <c r="NJW2" s="1818"/>
      <c r="NJX2" s="1818"/>
      <c r="NJY2" s="1818"/>
      <c r="NJZ2" s="1818"/>
      <c r="NKA2" s="1818"/>
      <c r="NKB2" s="1818"/>
      <c r="NKC2" s="1818"/>
      <c r="NKD2" s="1818"/>
      <c r="NKE2" s="1818"/>
      <c r="NKF2" s="1818"/>
      <c r="NKG2" s="1818"/>
      <c r="NKH2" s="1818"/>
      <c r="NKI2" s="1818"/>
      <c r="NKJ2" s="1818"/>
      <c r="NKK2" s="1818"/>
      <c r="NKL2" s="1818"/>
      <c r="NKM2" s="1818"/>
      <c r="NKN2" s="1818"/>
      <c r="NKO2" s="1818"/>
      <c r="NKP2" s="1818"/>
      <c r="NKQ2" s="1818"/>
      <c r="NKR2" s="1818"/>
      <c r="NKS2" s="1818"/>
      <c r="NKT2" s="1818"/>
      <c r="NKU2" s="1818"/>
      <c r="NKV2" s="1818"/>
      <c r="NKW2" s="1818"/>
      <c r="NKX2" s="1818"/>
      <c r="NKY2" s="1818"/>
      <c r="NKZ2" s="1818"/>
      <c r="NLA2" s="1818"/>
      <c r="NLB2" s="1818"/>
      <c r="NLC2" s="1818"/>
      <c r="NLD2" s="1818"/>
      <c r="NLE2" s="1818"/>
      <c r="NLF2" s="1818"/>
      <c r="NLG2" s="1818"/>
      <c r="NLH2" s="1818"/>
      <c r="NLI2" s="1818"/>
      <c r="NLJ2" s="1818"/>
      <c r="NLK2" s="1818"/>
      <c r="NLL2" s="1818"/>
      <c r="NLM2" s="1818"/>
      <c r="NLN2" s="1818"/>
      <c r="NLO2" s="1818"/>
      <c r="NLP2" s="1818"/>
      <c r="NLQ2" s="1818"/>
      <c r="NLR2" s="1818"/>
      <c r="NLS2" s="1818"/>
      <c r="NLT2" s="1818"/>
      <c r="NLU2" s="1818"/>
      <c r="NLV2" s="1818"/>
      <c r="NLW2" s="1818"/>
      <c r="NLX2" s="1818"/>
      <c r="NLY2" s="1818"/>
      <c r="NLZ2" s="1818"/>
      <c r="NMA2" s="1818"/>
      <c r="NMB2" s="1818"/>
      <c r="NMC2" s="1818"/>
      <c r="NMD2" s="1818"/>
      <c r="NME2" s="1818"/>
      <c r="NMF2" s="1818"/>
      <c r="NMG2" s="1818"/>
      <c r="NMH2" s="1818"/>
      <c r="NMI2" s="1818"/>
      <c r="NMJ2" s="1818"/>
      <c r="NMK2" s="1818"/>
      <c r="NML2" s="1818"/>
      <c r="NMM2" s="1818"/>
      <c r="NMN2" s="1818"/>
      <c r="NMO2" s="1818"/>
      <c r="NMP2" s="1818"/>
      <c r="NMQ2" s="1818"/>
      <c r="NMR2" s="1818"/>
      <c r="NMS2" s="1818"/>
      <c r="NMT2" s="1818"/>
      <c r="NMU2" s="1818"/>
      <c r="NMV2" s="1818"/>
      <c r="NMW2" s="1818"/>
      <c r="NMX2" s="1818"/>
      <c r="NMY2" s="1818"/>
      <c r="NMZ2" s="1818"/>
      <c r="NNA2" s="1818"/>
      <c r="NNB2" s="1818"/>
      <c r="NNC2" s="1818"/>
      <c r="NND2" s="1818"/>
      <c r="NNE2" s="1818"/>
      <c r="NNF2" s="1818"/>
      <c r="NNG2" s="1818"/>
      <c r="NNH2" s="1818"/>
      <c r="NNI2" s="1818"/>
      <c r="NNJ2" s="1818"/>
      <c r="NNK2" s="1818"/>
      <c r="NNL2" s="1818"/>
      <c r="NNM2" s="1818"/>
      <c r="NNN2" s="1818"/>
      <c r="NNO2" s="1818"/>
      <c r="NNP2" s="1818"/>
      <c r="NNQ2" s="1818"/>
      <c r="NNR2" s="1818"/>
      <c r="NNS2" s="1818"/>
      <c r="NNT2" s="1818"/>
      <c r="NNU2" s="1818"/>
      <c r="NNV2" s="1818"/>
      <c r="NNW2" s="1818"/>
      <c r="NNX2" s="1818"/>
      <c r="NNY2" s="1818"/>
      <c r="NNZ2" s="1818"/>
      <c r="NOA2" s="1818"/>
      <c r="NOB2" s="1818"/>
      <c r="NOC2" s="1818"/>
      <c r="NOD2" s="1818"/>
      <c r="NOE2" s="1818"/>
      <c r="NOF2" s="1818"/>
      <c r="NOG2" s="1818"/>
      <c r="NOH2" s="1818"/>
      <c r="NOI2" s="1818"/>
      <c r="NOJ2" s="1818"/>
      <c r="NOK2" s="1818"/>
      <c r="NOL2" s="1818"/>
      <c r="NOM2" s="1818"/>
      <c r="NON2" s="1818"/>
      <c r="NOO2" s="1818"/>
      <c r="NOP2" s="1818"/>
      <c r="NOQ2" s="1818"/>
      <c r="NOR2" s="1818"/>
      <c r="NOS2" s="1818"/>
      <c r="NOT2" s="1818"/>
      <c r="NOU2" s="1818"/>
      <c r="NOV2" s="1818"/>
      <c r="NOW2" s="1818"/>
      <c r="NOX2" s="1818"/>
      <c r="NOY2" s="1818"/>
      <c r="NOZ2" s="1818"/>
      <c r="NPA2" s="1818"/>
      <c r="NPB2" s="1818"/>
      <c r="NPC2" s="1818"/>
      <c r="NPD2" s="1818"/>
      <c r="NPE2" s="1818"/>
      <c r="NPF2" s="1818"/>
      <c r="NPG2" s="1818"/>
      <c r="NPH2" s="1818"/>
      <c r="NPI2" s="1818"/>
      <c r="NPJ2" s="1818"/>
      <c r="NPK2" s="1818"/>
      <c r="NPL2" s="1818"/>
      <c r="NPM2" s="1818"/>
      <c r="NPN2" s="1818"/>
      <c r="NPO2" s="1818"/>
      <c r="NPP2" s="1818"/>
      <c r="NPQ2" s="1818"/>
      <c r="NPR2" s="1818"/>
      <c r="NPS2" s="1818"/>
      <c r="NPT2" s="1818"/>
      <c r="NPU2" s="1818"/>
      <c r="NPV2" s="1818"/>
      <c r="NPW2" s="1818"/>
      <c r="NPX2" s="1818"/>
      <c r="NPY2" s="1818"/>
      <c r="NPZ2" s="1818"/>
      <c r="NQA2" s="1818"/>
      <c r="NQB2" s="1818"/>
      <c r="NQC2" s="1818"/>
      <c r="NQD2" s="1818"/>
      <c r="NQE2" s="1818"/>
      <c r="NQF2" s="1818"/>
      <c r="NQG2" s="1818"/>
      <c r="NQH2" s="1818"/>
      <c r="NQI2" s="1818"/>
      <c r="NQJ2" s="1818"/>
      <c r="NQK2" s="1818"/>
      <c r="NQL2" s="1818"/>
      <c r="NQM2" s="1818"/>
      <c r="NQN2" s="1818"/>
      <c r="NQO2" s="1818"/>
      <c r="NQP2" s="1818"/>
      <c r="NQQ2" s="1818"/>
      <c r="NQR2" s="1818"/>
      <c r="NQS2" s="1818"/>
      <c r="NQT2" s="1818"/>
      <c r="NQU2" s="1818"/>
      <c r="NQV2" s="1818"/>
      <c r="NQW2" s="1818"/>
      <c r="NQX2" s="1818"/>
      <c r="NQY2" s="1818"/>
      <c r="NQZ2" s="1818"/>
      <c r="NRA2" s="1818"/>
      <c r="NRB2" s="1818"/>
      <c r="NRC2" s="1818"/>
      <c r="NRD2" s="1818"/>
      <c r="NRE2" s="1818"/>
      <c r="NRF2" s="1818"/>
      <c r="NRG2" s="1818"/>
      <c r="NRH2" s="1818"/>
      <c r="NRI2" s="1818"/>
      <c r="NRJ2" s="1818"/>
      <c r="NRK2" s="1818"/>
      <c r="NRL2" s="1818"/>
      <c r="NRM2" s="1818"/>
      <c r="NRN2" s="1818"/>
      <c r="NRO2" s="1818"/>
      <c r="NRP2" s="1818"/>
      <c r="NRQ2" s="1818"/>
      <c r="NRR2" s="1818"/>
      <c r="NRS2" s="1818"/>
      <c r="NRT2" s="1818"/>
      <c r="NRU2" s="1818"/>
      <c r="NRV2" s="1818"/>
      <c r="NRW2" s="1818"/>
      <c r="NRX2" s="1818"/>
      <c r="NRY2" s="1818"/>
      <c r="NRZ2" s="1818"/>
      <c r="NSA2" s="1818"/>
      <c r="NSB2" s="1818"/>
      <c r="NSC2" s="1818"/>
      <c r="NSD2" s="1818"/>
      <c r="NSE2" s="1818"/>
      <c r="NSF2" s="1818"/>
      <c r="NSG2" s="1818"/>
      <c r="NSH2" s="1818"/>
      <c r="NSI2" s="1818"/>
      <c r="NSJ2" s="1818"/>
      <c r="NSK2" s="1818"/>
      <c r="NSL2" s="1818"/>
      <c r="NSM2" s="1818"/>
      <c r="NSN2" s="1818"/>
      <c r="NSO2" s="1818"/>
      <c r="NSP2" s="1818"/>
      <c r="NSQ2" s="1818"/>
      <c r="NSR2" s="1818"/>
      <c r="NSS2" s="1818"/>
      <c r="NST2" s="1818"/>
      <c r="NSU2" s="1818"/>
      <c r="NSV2" s="1818"/>
      <c r="NSW2" s="1818"/>
      <c r="NSX2" s="1818"/>
      <c r="NSY2" s="1818"/>
      <c r="NSZ2" s="1818"/>
      <c r="NTA2" s="1818"/>
      <c r="NTB2" s="1818"/>
      <c r="NTC2" s="1818"/>
      <c r="NTD2" s="1818"/>
      <c r="NTE2" s="1818"/>
      <c r="NTF2" s="1818"/>
      <c r="NTG2" s="1818"/>
      <c r="NTH2" s="1818"/>
      <c r="NTI2" s="1818"/>
      <c r="NTJ2" s="1818"/>
      <c r="NTK2" s="1818"/>
      <c r="NTL2" s="1818"/>
      <c r="NTM2" s="1818"/>
      <c r="NTN2" s="1818"/>
      <c r="NTO2" s="1818"/>
      <c r="NTP2" s="1818"/>
      <c r="NTQ2" s="1818"/>
      <c r="NTR2" s="1818"/>
      <c r="NTS2" s="1818"/>
      <c r="NTT2" s="1818"/>
      <c r="NTU2" s="1818"/>
      <c r="NTV2" s="1818"/>
      <c r="NTW2" s="1818"/>
      <c r="NTX2" s="1818"/>
      <c r="NTY2" s="1818"/>
      <c r="NTZ2" s="1818"/>
      <c r="NUA2" s="1818"/>
      <c r="NUB2" s="1818"/>
      <c r="NUC2" s="1818"/>
      <c r="NUD2" s="1818"/>
      <c r="NUE2" s="1818"/>
      <c r="NUF2" s="1818"/>
      <c r="NUG2" s="1818"/>
      <c r="NUH2" s="1818"/>
      <c r="NUI2" s="1818"/>
      <c r="NUJ2" s="1818"/>
      <c r="NUK2" s="1818"/>
      <c r="NUL2" s="1818"/>
      <c r="NUM2" s="1818"/>
      <c r="NUN2" s="1818"/>
      <c r="NUO2" s="1818"/>
      <c r="NUP2" s="1818"/>
      <c r="NUQ2" s="1818"/>
      <c r="NUR2" s="1818"/>
      <c r="NUS2" s="1818"/>
      <c r="NUT2" s="1818"/>
      <c r="NUU2" s="1818"/>
      <c r="NUV2" s="1818"/>
      <c r="NUW2" s="1818"/>
      <c r="NUX2" s="1818"/>
      <c r="NUY2" s="1818"/>
      <c r="NUZ2" s="1818"/>
      <c r="NVA2" s="1818"/>
      <c r="NVB2" s="1818"/>
      <c r="NVC2" s="1818"/>
      <c r="NVD2" s="1818"/>
      <c r="NVE2" s="1818"/>
      <c r="NVF2" s="1818"/>
      <c r="NVG2" s="1818"/>
      <c r="NVH2" s="1818"/>
      <c r="NVI2" s="1818"/>
      <c r="NVJ2" s="1818"/>
      <c r="NVK2" s="1818"/>
      <c r="NVL2" s="1818"/>
      <c r="NVM2" s="1818"/>
      <c r="NVN2" s="1818"/>
      <c r="NVO2" s="1818"/>
      <c r="NVP2" s="1818"/>
      <c r="NVQ2" s="1818"/>
      <c r="NVR2" s="1818"/>
      <c r="NVS2" s="1818"/>
      <c r="NVT2" s="1818"/>
      <c r="NVU2" s="1818"/>
      <c r="NVV2" s="1818"/>
      <c r="NVW2" s="1818"/>
      <c r="NVX2" s="1818"/>
      <c r="NVY2" s="1818"/>
      <c r="NVZ2" s="1818"/>
      <c r="NWA2" s="1818"/>
      <c r="NWB2" s="1818"/>
      <c r="NWC2" s="1818"/>
      <c r="NWD2" s="1818"/>
      <c r="NWE2" s="1818"/>
      <c r="NWF2" s="1818"/>
      <c r="NWG2" s="1818"/>
      <c r="NWH2" s="1818"/>
      <c r="NWI2" s="1818"/>
      <c r="NWJ2" s="1818"/>
      <c r="NWK2" s="1818"/>
      <c r="NWL2" s="1818"/>
      <c r="NWM2" s="1818"/>
      <c r="NWN2" s="1818"/>
      <c r="NWO2" s="1818"/>
      <c r="NWP2" s="1818"/>
      <c r="NWQ2" s="1818"/>
      <c r="NWR2" s="1818"/>
      <c r="NWS2" s="1818"/>
      <c r="NWT2" s="1818"/>
      <c r="NWU2" s="1818"/>
      <c r="NWV2" s="1818"/>
      <c r="NWW2" s="1818"/>
      <c r="NWX2" s="1818"/>
      <c r="NWY2" s="1818"/>
      <c r="NWZ2" s="1818"/>
      <c r="NXA2" s="1818"/>
      <c r="NXB2" s="1818"/>
      <c r="NXC2" s="1818"/>
      <c r="NXD2" s="1818"/>
      <c r="NXE2" s="1818"/>
      <c r="NXF2" s="1818"/>
      <c r="NXG2" s="1818"/>
      <c r="NXH2" s="1818"/>
      <c r="NXI2" s="1818"/>
      <c r="NXJ2" s="1818"/>
      <c r="NXK2" s="1818"/>
      <c r="NXL2" s="1818"/>
      <c r="NXM2" s="1818"/>
      <c r="NXN2" s="1818"/>
      <c r="NXO2" s="1818"/>
      <c r="NXP2" s="1818"/>
      <c r="NXQ2" s="1818"/>
      <c r="NXR2" s="1818"/>
      <c r="NXS2" s="1818"/>
      <c r="NXT2" s="1818"/>
      <c r="NXU2" s="1818"/>
      <c r="NXV2" s="1818"/>
      <c r="NXW2" s="1818"/>
      <c r="NXX2" s="1818"/>
      <c r="NXY2" s="1818"/>
      <c r="NXZ2" s="1818"/>
      <c r="NYA2" s="1818"/>
      <c r="NYB2" s="1818"/>
      <c r="NYC2" s="1818"/>
      <c r="NYD2" s="1818"/>
      <c r="NYE2" s="1818"/>
      <c r="NYF2" s="1818"/>
      <c r="NYG2" s="1818"/>
      <c r="NYH2" s="1818"/>
      <c r="NYI2" s="1818"/>
      <c r="NYJ2" s="1818"/>
      <c r="NYK2" s="1818"/>
      <c r="NYL2" s="1818"/>
      <c r="NYM2" s="1818"/>
      <c r="NYN2" s="1818"/>
      <c r="NYO2" s="1818"/>
      <c r="NYP2" s="1818"/>
      <c r="NYQ2" s="1818"/>
      <c r="NYR2" s="1818"/>
      <c r="NYS2" s="1818"/>
      <c r="NYT2" s="1818"/>
      <c r="NYU2" s="1818"/>
      <c r="NYV2" s="1818"/>
      <c r="NYW2" s="1818"/>
      <c r="NYX2" s="1818"/>
      <c r="NYY2" s="1818"/>
      <c r="NYZ2" s="1818"/>
      <c r="NZA2" s="1818"/>
      <c r="NZB2" s="1818"/>
      <c r="NZC2" s="1818"/>
      <c r="NZD2" s="1818"/>
      <c r="NZE2" s="1818"/>
      <c r="NZF2" s="1818"/>
      <c r="NZG2" s="1818"/>
      <c r="NZH2" s="1818"/>
      <c r="NZI2" s="1818"/>
      <c r="NZJ2" s="1818"/>
      <c r="NZK2" s="1818"/>
      <c r="NZL2" s="1818"/>
      <c r="NZM2" s="1818"/>
      <c r="NZN2" s="1818"/>
      <c r="NZO2" s="1818"/>
      <c r="NZP2" s="1818"/>
      <c r="NZQ2" s="1818"/>
      <c r="NZR2" s="1818"/>
      <c r="NZS2" s="1818"/>
      <c r="NZT2" s="1818"/>
      <c r="NZU2" s="1818"/>
      <c r="NZV2" s="1818"/>
      <c r="NZW2" s="1818"/>
      <c r="NZX2" s="1818"/>
      <c r="NZY2" s="1818"/>
      <c r="NZZ2" s="1818"/>
      <c r="OAA2" s="1818"/>
      <c r="OAB2" s="1818"/>
      <c r="OAC2" s="1818"/>
      <c r="OAD2" s="1818"/>
      <c r="OAE2" s="1818"/>
      <c r="OAF2" s="1818"/>
      <c r="OAG2" s="1818"/>
      <c r="OAH2" s="1818"/>
      <c r="OAI2" s="1818"/>
      <c r="OAJ2" s="1818"/>
      <c r="OAK2" s="1818"/>
      <c r="OAL2" s="1818"/>
      <c r="OAM2" s="1818"/>
      <c r="OAN2" s="1818"/>
      <c r="OAO2" s="1818"/>
      <c r="OAP2" s="1818"/>
      <c r="OAQ2" s="1818"/>
      <c r="OAR2" s="1818"/>
      <c r="OAS2" s="1818"/>
      <c r="OAT2" s="1818"/>
      <c r="OAU2" s="1818"/>
      <c r="OAV2" s="1818"/>
      <c r="OAW2" s="1818"/>
      <c r="OAX2" s="1818"/>
      <c r="OAY2" s="1818"/>
      <c r="OAZ2" s="1818"/>
      <c r="OBA2" s="1818"/>
      <c r="OBB2" s="1818"/>
      <c r="OBC2" s="1818"/>
      <c r="OBD2" s="1818"/>
      <c r="OBE2" s="1818"/>
      <c r="OBF2" s="1818"/>
      <c r="OBG2" s="1818"/>
      <c r="OBH2" s="1818"/>
      <c r="OBI2" s="1818"/>
      <c r="OBJ2" s="1818"/>
      <c r="OBK2" s="1818"/>
      <c r="OBL2" s="1818"/>
      <c r="OBM2" s="1818"/>
      <c r="OBN2" s="1818"/>
      <c r="OBO2" s="1818"/>
      <c r="OBP2" s="1818"/>
      <c r="OBQ2" s="1818"/>
      <c r="OBR2" s="1818"/>
      <c r="OBS2" s="1818"/>
      <c r="OBT2" s="1818"/>
      <c r="OBU2" s="1818"/>
      <c r="OBV2" s="1818"/>
      <c r="OBW2" s="1818"/>
      <c r="OBX2" s="1818"/>
      <c r="OBY2" s="1818"/>
      <c r="OBZ2" s="1818"/>
      <c r="OCA2" s="1818"/>
      <c r="OCB2" s="1818"/>
      <c r="OCC2" s="1818"/>
      <c r="OCD2" s="1818"/>
      <c r="OCE2" s="1818"/>
      <c r="OCF2" s="1818"/>
      <c r="OCG2" s="1818"/>
      <c r="OCH2" s="1818"/>
      <c r="OCI2" s="1818"/>
      <c r="OCJ2" s="1818"/>
      <c r="OCK2" s="1818"/>
      <c r="OCL2" s="1818"/>
      <c r="OCM2" s="1818"/>
      <c r="OCN2" s="1818"/>
      <c r="OCO2" s="1818"/>
      <c r="OCP2" s="1818"/>
      <c r="OCQ2" s="1818"/>
      <c r="OCR2" s="1818"/>
      <c r="OCS2" s="1818"/>
      <c r="OCT2" s="1818"/>
      <c r="OCU2" s="1818"/>
      <c r="OCV2" s="1818"/>
      <c r="OCW2" s="1818"/>
      <c r="OCX2" s="1818"/>
      <c r="OCY2" s="1818"/>
      <c r="OCZ2" s="1818"/>
      <c r="ODA2" s="1818"/>
      <c r="ODB2" s="1818"/>
      <c r="ODC2" s="1818"/>
      <c r="ODD2" s="1818"/>
      <c r="ODE2" s="1818"/>
      <c r="ODF2" s="1818"/>
      <c r="ODG2" s="1818"/>
      <c r="ODH2" s="1818"/>
      <c r="ODI2" s="1818"/>
      <c r="ODJ2" s="1818"/>
      <c r="ODK2" s="1818"/>
      <c r="ODL2" s="1818"/>
      <c r="ODM2" s="1818"/>
      <c r="ODN2" s="1818"/>
      <c r="ODO2" s="1818"/>
      <c r="ODP2" s="1818"/>
      <c r="ODQ2" s="1818"/>
      <c r="ODR2" s="1818"/>
      <c r="ODS2" s="1818"/>
      <c r="ODT2" s="1818"/>
      <c r="ODU2" s="1818"/>
      <c r="ODV2" s="1818"/>
      <c r="ODW2" s="1818"/>
      <c r="ODX2" s="1818"/>
      <c r="ODY2" s="1818"/>
      <c r="ODZ2" s="1818"/>
      <c r="OEA2" s="1818"/>
      <c r="OEB2" s="1818"/>
      <c r="OEC2" s="1818"/>
      <c r="OED2" s="1818"/>
      <c r="OEE2" s="1818"/>
      <c r="OEF2" s="1818"/>
      <c r="OEG2" s="1818"/>
      <c r="OEH2" s="1818"/>
      <c r="OEI2" s="1818"/>
      <c r="OEJ2" s="1818"/>
      <c r="OEK2" s="1818"/>
      <c r="OEL2" s="1818"/>
      <c r="OEM2" s="1818"/>
      <c r="OEN2" s="1818"/>
      <c r="OEO2" s="1818"/>
      <c r="OEP2" s="1818"/>
      <c r="OEQ2" s="1818"/>
      <c r="OER2" s="1818"/>
      <c r="OES2" s="1818"/>
      <c r="OET2" s="1818"/>
      <c r="OEU2" s="1818"/>
      <c r="OEV2" s="1818"/>
      <c r="OEW2" s="1818"/>
      <c r="OEX2" s="1818"/>
      <c r="OEY2" s="1818"/>
      <c r="OEZ2" s="1818"/>
      <c r="OFA2" s="1818"/>
      <c r="OFB2" s="1818"/>
      <c r="OFC2" s="1818"/>
      <c r="OFD2" s="1818"/>
      <c r="OFE2" s="1818"/>
      <c r="OFF2" s="1818"/>
      <c r="OFG2" s="1818"/>
      <c r="OFH2" s="1818"/>
      <c r="OFI2" s="1818"/>
      <c r="OFJ2" s="1818"/>
      <c r="OFK2" s="1818"/>
      <c r="OFL2" s="1818"/>
      <c r="OFM2" s="1818"/>
      <c r="OFN2" s="1818"/>
      <c r="OFO2" s="1818"/>
      <c r="OFP2" s="1818"/>
      <c r="OFQ2" s="1818"/>
      <c r="OFR2" s="1818"/>
      <c r="OFS2" s="1818"/>
      <c r="OFT2" s="1818"/>
      <c r="OFU2" s="1818"/>
      <c r="OFV2" s="1818"/>
      <c r="OFW2" s="1818"/>
      <c r="OFX2" s="1818"/>
      <c r="OFY2" s="1818"/>
      <c r="OFZ2" s="1818"/>
      <c r="OGA2" s="1818"/>
      <c r="OGB2" s="1818"/>
      <c r="OGC2" s="1818"/>
      <c r="OGD2" s="1818"/>
      <c r="OGE2" s="1818"/>
      <c r="OGF2" s="1818"/>
      <c r="OGG2" s="1818"/>
      <c r="OGH2" s="1818"/>
      <c r="OGI2" s="1818"/>
      <c r="OGJ2" s="1818"/>
      <c r="OGK2" s="1818"/>
      <c r="OGL2" s="1818"/>
      <c r="OGM2" s="1818"/>
      <c r="OGN2" s="1818"/>
      <c r="OGO2" s="1818"/>
      <c r="OGP2" s="1818"/>
      <c r="OGQ2" s="1818"/>
      <c r="OGR2" s="1818"/>
      <c r="OGS2" s="1818"/>
      <c r="OGT2" s="1818"/>
      <c r="OGU2" s="1818"/>
      <c r="OGV2" s="1818"/>
      <c r="OGW2" s="1818"/>
      <c r="OGX2" s="1818"/>
      <c r="OGY2" s="1818"/>
      <c r="OGZ2" s="1818"/>
      <c r="OHA2" s="1818"/>
      <c r="OHB2" s="1818"/>
      <c r="OHC2" s="1818"/>
      <c r="OHD2" s="1818"/>
      <c r="OHE2" s="1818"/>
      <c r="OHF2" s="1818"/>
      <c r="OHG2" s="1818"/>
      <c r="OHH2" s="1818"/>
      <c r="OHI2" s="1818"/>
      <c r="OHJ2" s="1818"/>
      <c r="OHK2" s="1818"/>
      <c r="OHL2" s="1818"/>
      <c r="OHM2" s="1818"/>
      <c r="OHN2" s="1818"/>
      <c r="OHO2" s="1818"/>
      <c r="OHP2" s="1818"/>
      <c r="OHQ2" s="1818"/>
      <c r="OHR2" s="1818"/>
      <c r="OHS2" s="1818"/>
      <c r="OHT2" s="1818"/>
      <c r="OHU2" s="1818"/>
      <c r="OHV2" s="1818"/>
      <c r="OHW2" s="1818"/>
      <c r="OHX2" s="1818"/>
      <c r="OHY2" s="1818"/>
      <c r="OHZ2" s="1818"/>
      <c r="OIA2" s="1818"/>
      <c r="OIB2" s="1818"/>
      <c r="OIC2" s="1818"/>
      <c r="OID2" s="1818"/>
      <c r="OIE2" s="1818"/>
      <c r="OIF2" s="1818"/>
      <c r="OIG2" s="1818"/>
      <c r="OIH2" s="1818"/>
      <c r="OII2" s="1818"/>
      <c r="OIJ2" s="1818"/>
      <c r="OIK2" s="1818"/>
      <c r="OIL2" s="1818"/>
      <c r="OIM2" s="1818"/>
      <c r="OIN2" s="1818"/>
      <c r="OIO2" s="1818"/>
      <c r="OIP2" s="1818"/>
      <c r="OIQ2" s="1818"/>
      <c r="OIR2" s="1818"/>
      <c r="OIS2" s="1818"/>
      <c r="OIT2" s="1818"/>
      <c r="OIU2" s="1818"/>
      <c r="OIV2" s="1818"/>
      <c r="OIW2" s="1818"/>
      <c r="OIX2" s="1818"/>
      <c r="OIY2" s="1818"/>
      <c r="OIZ2" s="1818"/>
      <c r="OJA2" s="1818"/>
      <c r="OJB2" s="1818"/>
      <c r="OJC2" s="1818"/>
      <c r="OJD2" s="1818"/>
      <c r="OJE2" s="1818"/>
      <c r="OJF2" s="1818"/>
      <c r="OJG2" s="1818"/>
      <c r="OJH2" s="1818"/>
      <c r="OJI2" s="1818"/>
      <c r="OJJ2" s="1818"/>
      <c r="OJK2" s="1818"/>
      <c r="OJL2" s="1818"/>
      <c r="OJM2" s="1818"/>
      <c r="OJN2" s="1818"/>
      <c r="OJO2" s="1818"/>
      <c r="OJP2" s="1818"/>
      <c r="OJQ2" s="1818"/>
      <c r="OJR2" s="1818"/>
      <c r="OJS2" s="1818"/>
      <c r="OJT2" s="1818"/>
      <c r="OJU2" s="1818"/>
      <c r="OJV2" s="1818"/>
      <c r="OJW2" s="1818"/>
      <c r="OJX2" s="1818"/>
      <c r="OJY2" s="1818"/>
      <c r="OJZ2" s="1818"/>
      <c r="OKA2" s="1818"/>
      <c r="OKB2" s="1818"/>
      <c r="OKC2" s="1818"/>
      <c r="OKD2" s="1818"/>
      <c r="OKE2" s="1818"/>
      <c r="OKF2" s="1818"/>
      <c r="OKG2" s="1818"/>
      <c r="OKH2" s="1818"/>
      <c r="OKI2" s="1818"/>
      <c r="OKJ2" s="1818"/>
      <c r="OKK2" s="1818"/>
      <c r="OKL2" s="1818"/>
      <c r="OKM2" s="1818"/>
      <c r="OKN2" s="1818"/>
      <c r="OKO2" s="1818"/>
      <c r="OKP2" s="1818"/>
      <c r="OKQ2" s="1818"/>
      <c r="OKR2" s="1818"/>
      <c r="OKS2" s="1818"/>
      <c r="OKT2" s="1818"/>
      <c r="OKU2" s="1818"/>
      <c r="OKV2" s="1818"/>
      <c r="OKW2" s="1818"/>
      <c r="OKX2" s="1818"/>
      <c r="OKY2" s="1818"/>
      <c r="OKZ2" s="1818"/>
      <c r="OLA2" s="1818"/>
      <c r="OLB2" s="1818"/>
      <c r="OLC2" s="1818"/>
      <c r="OLD2" s="1818"/>
      <c r="OLE2" s="1818"/>
      <c r="OLF2" s="1818"/>
      <c r="OLG2" s="1818"/>
      <c r="OLH2" s="1818"/>
      <c r="OLI2" s="1818"/>
      <c r="OLJ2" s="1818"/>
      <c r="OLK2" s="1818"/>
      <c r="OLL2" s="1818"/>
      <c r="OLM2" s="1818"/>
      <c r="OLN2" s="1818"/>
      <c r="OLO2" s="1818"/>
      <c r="OLP2" s="1818"/>
      <c r="OLQ2" s="1818"/>
      <c r="OLR2" s="1818"/>
      <c r="OLS2" s="1818"/>
      <c r="OLT2" s="1818"/>
      <c r="OLU2" s="1818"/>
      <c r="OLV2" s="1818"/>
      <c r="OLW2" s="1818"/>
      <c r="OLX2" s="1818"/>
      <c r="OLY2" s="1818"/>
      <c r="OLZ2" s="1818"/>
      <c r="OMA2" s="1818"/>
      <c r="OMB2" s="1818"/>
      <c r="OMC2" s="1818"/>
      <c r="OMD2" s="1818"/>
      <c r="OME2" s="1818"/>
      <c r="OMF2" s="1818"/>
      <c r="OMG2" s="1818"/>
      <c r="OMH2" s="1818"/>
      <c r="OMI2" s="1818"/>
      <c r="OMJ2" s="1818"/>
      <c r="OMK2" s="1818"/>
      <c r="OML2" s="1818"/>
      <c r="OMM2" s="1818"/>
      <c r="OMN2" s="1818"/>
      <c r="OMO2" s="1818"/>
      <c r="OMP2" s="1818"/>
      <c r="OMQ2" s="1818"/>
      <c r="OMR2" s="1818"/>
      <c r="OMS2" s="1818"/>
      <c r="OMT2" s="1818"/>
      <c r="OMU2" s="1818"/>
      <c r="OMV2" s="1818"/>
      <c r="OMW2" s="1818"/>
      <c r="OMX2" s="1818"/>
      <c r="OMY2" s="1818"/>
      <c r="OMZ2" s="1818"/>
      <c r="ONA2" s="1818"/>
      <c r="ONB2" s="1818"/>
      <c r="ONC2" s="1818"/>
      <c r="OND2" s="1818"/>
      <c r="ONE2" s="1818"/>
      <c r="ONF2" s="1818"/>
      <c r="ONG2" s="1818"/>
      <c r="ONH2" s="1818"/>
      <c r="ONI2" s="1818"/>
      <c r="ONJ2" s="1818"/>
      <c r="ONK2" s="1818"/>
      <c r="ONL2" s="1818"/>
      <c r="ONM2" s="1818"/>
      <c r="ONN2" s="1818"/>
      <c r="ONO2" s="1818"/>
      <c r="ONP2" s="1818"/>
      <c r="ONQ2" s="1818"/>
      <c r="ONR2" s="1818"/>
      <c r="ONS2" s="1818"/>
      <c r="ONT2" s="1818"/>
      <c r="ONU2" s="1818"/>
      <c r="ONV2" s="1818"/>
      <c r="ONW2" s="1818"/>
      <c r="ONX2" s="1818"/>
      <c r="ONY2" s="1818"/>
      <c r="ONZ2" s="1818"/>
      <c r="OOA2" s="1818"/>
      <c r="OOB2" s="1818"/>
      <c r="OOC2" s="1818"/>
      <c r="OOD2" s="1818"/>
      <c r="OOE2" s="1818"/>
      <c r="OOF2" s="1818"/>
      <c r="OOG2" s="1818"/>
      <c r="OOH2" s="1818"/>
      <c r="OOI2" s="1818"/>
      <c r="OOJ2" s="1818"/>
      <c r="OOK2" s="1818"/>
      <c r="OOL2" s="1818"/>
      <c r="OOM2" s="1818"/>
      <c r="OON2" s="1818"/>
      <c r="OOO2" s="1818"/>
      <c r="OOP2" s="1818"/>
      <c r="OOQ2" s="1818"/>
      <c r="OOR2" s="1818"/>
      <c r="OOS2" s="1818"/>
      <c r="OOT2" s="1818"/>
      <c r="OOU2" s="1818"/>
      <c r="OOV2" s="1818"/>
      <c r="OOW2" s="1818"/>
      <c r="OOX2" s="1818"/>
      <c r="OOY2" s="1818"/>
      <c r="OOZ2" s="1818"/>
      <c r="OPA2" s="1818"/>
      <c r="OPB2" s="1818"/>
      <c r="OPC2" s="1818"/>
      <c r="OPD2" s="1818"/>
      <c r="OPE2" s="1818"/>
      <c r="OPF2" s="1818"/>
      <c r="OPG2" s="1818"/>
      <c r="OPH2" s="1818"/>
      <c r="OPI2" s="1818"/>
      <c r="OPJ2" s="1818"/>
      <c r="OPK2" s="1818"/>
      <c r="OPL2" s="1818"/>
      <c r="OPM2" s="1818"/>
      <c r="OPN2" s="1818"/>
      <c r="OPO2" s="1818"/>
      <c r="OPP2" s="1818"/>
      <c r="OPQ2" s="1818"/>
      <c r="OPR2" s="1818"/>
      <c r="OPS2" s="1818"/>
      <c r="OPT2" s="1818"/>
      <c r="OPU2" s="1818"/>
      <c r="OPV2" s="1818"/>
      <c r="OPW2" s="1818"/>
      <c r="OPX2" s="1818"/>
      <c r="OPY2" s="1818"/>
      <c r="OPZ2" s="1818"/>
      <c r="OQA2" s="1818"/>
      <c r="OQB2" s="1818"/>
      <c r="OQC2" s="1818"/>
      <c r="OQD2" s="1818"/>
      <c r="OQE2" s="1818"/>
      <c r="OQF2" s="1818"/>
      <c r="OQG2" s="1818"/>
      <c r="OQH2" s="1818"/>
      <c r="OQI2" s="1818"/>
      <c r="OQJ2" s="1818"/>
      <c r="OQK2" s="1818"/>
      <c r="OQL2" s="1818"/>
      <c r="OQM2" s="1818"/>
      <c r="OQN2" s="1818"/>
      <c r="OQO2" s="1818"/>
      <c r="OQP2" s="1818"/>
      <c r="OQQ2" s="1818"/>
      <c r="OQR2" s="1818"/>
      <c r="OQS2" s="1818"/>
      <c r="OQT2" s="1818"/>
      <c r="OQU2" s="1818"/>
      <c r="OQV2" s="1818"/>
      <c r="OQW2" s="1818"/>
      <c r="OQX2" s="1818"/>
      <c r="OQY2" s="1818"/>
      <c r="OQZ2" s="1818"/>
      <c r="ORA2" s="1818"/>
      <c r="ORB2" s="1818"/>
      <c r="ORC2" s="1818"/>
      <c r="ORD2" s="1818"/>
      <c r="ORE2" s="1818"/>
      <c r="ORF2" s="1818"/>
      <c r="ORG2" s="1818"/>
      <c r="ORH2" s="1818"/>
      <c r="ORI2" s="1818"/>
      <c r="ORJ2" s="1818"/>
      <c r="ORK2" s="1818"/>
      <c r="ORL2" s="1818"/>
      <c r="ORM2" s="1818"/>
      <c r="ORN2" s="1818"/>
      <c r="ORO2" s="1818"/>
      <c r="ORP2" s="1818"/>
      <c r="ORQ2" s="1818"/>
      <c r="ORR2" s="1818"/>
      <c r="ORS2" s="1818"/>
      <c r="ORT2" s="1818"/>
      <c r="ORU2" s="1818"/>
      <c r="ORV2" s="1818"/>
      <c r="ORW2" s="1818"/>
      <c r="ORX2" s="1818"/>
      <c r="ORY2" s="1818"/>
      <c r="ORZ2" s="1818"/>
      <c r="OSA2" s="1818"/>
      <c r="OSB2" s="1818"/>
      <c r="OSC2" s="1818"/>
      <c r="OSD2" s="1818"/>
      <c r="OSE2" s="1818"/>
      <c r="OSF2" s="1818"/>
      <c r="OSG2" s="1818"/>
      <c r="OSH2" s="1818"/>
      <c r="OSI2" s="1818"/>
      <c r="OSJ2" s="1818"/>
      <c r="OSK2" s="1818"/>
      <c r="OSL2" s="1818"/>
      <c r="OSM2" s="1818"/>
      <c r="OSN2" s="1818"/>
      <c r="OSO2" s="1818"/>
      <c r="OSP2" s="1818"/>
      <c r="OSQ2" s="1818"/>
      <c r="OSR2" s="1818"/>
      <c r="OSS2" s="1818"/>
      <c r="OST2" s="1818"/>
      <c r="OSU2" s="1818"/>
      <c r="OSV2" s="1818"/>
      <c r="OSW2" s="1818"/>
      <c r="OSX2" s="1818"/>
      <c r="OSY2" s="1818"/>
      <c r="OSZ2" s="1818"/>
      <c r="OTA2" s="1818"/>
      <c r="OTB2" s="1818"/>
      <c r="OTC2" s="1818"/>
      <c r="OTD2" s="1818"/>
      <c r="OTE2" s="1818"/>
      <c r="OTF2" s="1818"/>
      <c r="OTG2" s="1818"/>
      <c r="OTH2" s="1818"/>
      <c r="OTI2" s="1818"/>
      <c r="OTJ2" s="1818"/>
      <c r="OTK2" s="1818"/>
      <c r="OTL2" s="1818"/>
      <c r="OTM2" s="1818"/>
      <c r="OTN2" s="1818"/>
      <c r="OTO2" s="1818"/>
      <c r="OTP2" s="1818"/>
      <c r="OTQ2" s="1818"/>
      <c r="OTR2" s="1818"/>
      <c r="OTS2" s="1818"/>
      <c r="OTT2" s="1818"/>
      <c r="OTU2" s="1818"/>
      <c r="OTV2" s="1818"/>
      <c r="OTW2" s="1818"/>
      <c r="OTX2" s="1818"/>
      <c r="OTY2" s="1818"/>
      <c r="OTZ2" s="1818"/>
      <c r="OUA2" s="1818"/>
      <c r="OUB2" s="1818"/>
      <c r="OUC2" s="1818"/>
      <c r="OUD2" s="1818"/>
      <c r="OUE2" s="1818"/>
      <c r="OUF2" s="1818"/>
      <c r="OUG2" s="1818"/>
      <c r="OUH2" s="1818"/>
      <c r="OUI2" s="1818"/>
      <c r="OUJ2" s="1818"/>
      <c r="OUK2" s="1818"/>
      <c r="OUL2" s="1818"/>
      <c r="OUM2" s="1818"/>
      <c r="OUN2" s="1818"/>
      <c r="OUO2" s="1818"/>
      <c r="OUP2" s="1818"/>
      <c r="OUQ2" s="1818"/>
      <c r="OUR2" s="1818"/>
      <c r="OUS2" s="1818"/>
      <c r="OUT2" s="1818"/>
      <c r="OUU2" s="1818"/>
      <c r="OUV2" s="1818"/>
      <c r="OUW2" s="1818"/>
      <c r="OUX2" s="1818"/>
      <c r="OUY2" s="1818"/>
      <c r="OUZ2" s="1818"/>
      <c r="OVA2" s="1818"/>
      <c r="OVB2" s="1818"/>
      <c r="OVC2" s="1818"/>
      <c r="OVD2" s="1818"/>
      <c r="OVE2" s="1818"/>
      <c r="OVF2" s="1818"/>
      <c r="OVG2" s="1818"/>
      <c r="OVH2" s="1818"/>
      <c r="OVI2" s="1818"/>
      <c r="OVJ2" s="1818"/>
      <c r="OVK2" s="1818"/>
      <c r="OVL2" s="1818"/>
      <c r="OVM2" s="1818"/>
      <c r="OVN2" s="1818"/>
      <c r="OVO2" s="1818"/>
      <c r="OVP2" s="1818"/>
      <c r="OVQ2" s="1818"/>
      <c r="OVR2" s="1818"/>
      <c r="OVS2" s="1818"/>
      <c r="OVT2" s="1818"/>
      <c r="OVU2" s="1818"/>
      <c r="OVV2" s="1818"/>
      <c r="OVW2" s="1818"/>
      <c r="OVX2" s="1818"/>
      <c r="OVY2" s="1818"/>
      <c r="OVZ2" s="1818"/>
      <c r="OWA2" s="1818"/>
      <c r="OWB2" s="1818"/>
      <c r="OWC2" s="1818"/>
      <c r="OWD2" s="1818"/>
      <c r="OWE2" s="1818"/>
      <c r="OWF2" s="1818"/>
      <c r="OWG2" s="1818"/>
      <c r="OWH2" s="1818"/>
      <c r="OWI2" s="1818"/>
      <c r="OWJ2" s="1818"/>
      <c r="OWK2" s="1818"/>
      <c r="OWL2" s="1818"/>
      <c r="OWM2" s="1818"/>
      <c r="OWN2" s="1818"/>
      <c r="OWO2" s="1818"/>
      <c r="OWP2" s="1818"/>
      <c r="OWQ2" s="1818"/>
      <c r="OWR2" s="1818"/>
      <c r="OWS2" s="1818"/>
      <c r="OWT2" s="1818"/>
      <c r="OWU2" s="1818"/>
      <c r="OWV2" s="1818"/>
      <c r="OWW2" s="1818"/>
      <c r="OWX2" s="1818"/>
      <c r="OWY2" s="1818"/>
      <c r="OWZ2" s="1818"/>
      <c r="OXA2" s="1818"/>
      <c r="OXB2" s="1818"/>
      <c r="OXC2" s="1818"/>
      <c r="OXD2" s="1818"/>
      <c r="OXE2" s="1818"/>
      <c r="OXF2" s="1818"/>
      <c r="OXG2" s="1818"/>
      <c r="OXH2" s="1818"/>
      <c r="OXI2" s="1818"/>
      <c r="OXJ2" s="1818"/>
      <c r="OXK2" s="1818"/>
      <c r="OXL2" s="1818"/>
      <c r="OXM2" s="1818"/>
      <c r="OXN2" s="1818"/>
      <c r="OXO2" s="1818"/>
      <c r="OXP2" s="1818"/>
      <c r="OXQ2" s="1818"/>
      <c r="OXR2" s="1818"/>
      <c r="OXS2" s="1818"/>
      <c r="OXT2" s="1818"/>
      <c r="OXU2" s="1818"/>
      <c r="OXV2" s="1818"/>
      <c r="OXW2" s="1818"/>
      <c r="OXX2" s="1818"/>
      <c r="OXY2" s="1818"/>
      <c r="OXZ2" s="1818"/>
      <c r="OYA2" s="1818"/>
      <c r="OYB2" s="1818"/>
      <c r="OYC2" s="1818"/>
      <c r="OYD2" s="1818"/>
      <c r="OYE2" s="1818"/>
      <c r="OYF2" s="1818"/>
      <c r="OYG2" s="1818"/>
      <c r="OYH2" s="1818"/>
      <c r="OYI2" s="1818"/>
      <c r="OYJ2" s="1818"/>
      <c r="OYK2" s="1818"/>
      <c r="OYL2" s="1818"/>
      <c r="OYM2" s="1818"/>
      <c r="OYN2" s="1818"/>
      <c r="OYO2" s="1818"/>
      <c r="OYP2" s="1818"/>
      <c r="OYQ2" s="1818"/>
      <c r="OYR2" s="1818"/>
      <c r="OYS2" s="1818"/>
      <c r="OYT2" s="1818"/>
      <c r="OYU2" s="1818"/>
      <c r="OYV2" s="1818"/>
      <c r="OYW2" s="1818"/>
      <c r="OYX2" s="1818"/>
      <c r="OYY2" s="1818"/>
      <c r="OYZ2" s="1818"/>
      <c r="OZA2" s="1818"/>
      <c r="OZB2" s="1818"/>
      <c r="OZC2" s="1818"/>
      <c r="OZD2" s="1818"/>
      <c r="OZE2" s="1818"/>
      <c r="OZF2" s="1818"/>
      <c r="OZG2" s="1818"/>
      <c r="OZH2" s="1818"/>
      <c r="OZI2" s="1818"/>
      <c r="OZJ2" s="1818"/>
      <c r="OZK2" s="1818"/>
      <c r="OZL2" s="1818"/>
      <c r="OZM2" s="1818"/>
      <c r="OZN2" s="1818"/>
      <c r="OZO2" s="1818"/>
      <c r="OZP2" s="1818"/>
      <c r="OZQ2" s="1818"/>
      <c r="OZR2" s="1818"/>
      <c r="OZS2" s="1818"/>
      <c r="OZT2" s="1818"/>
      <c r="OZU2" s="1818"/>
      <c r="OZV2" s="1818"/>
      <c r="OZW2" s="1818"/>
      <c r="OZX2" s="1818"/>
      <c r="OZY2" s="1818"/>
      <c r="OZZ2" s="1818"/>
      <c r="PAA2" s="1818"/>
      <c r="PAB2" s="1818"/>
      <c r="PAC2" s="1818"/>
      <c r="PAD2" s="1818"/>
      <c r="PAE2" s="1818"/>
      <c r="PAF2" s="1818"/>
      <c r="PAG2" s="1818"/>
      <c r="PAH2" s="1818"/>
      <c r="PAI2" s="1818"/>
      <c r="PAJ2" s="1818"/>
      <c r="PAK2" s="1818"/>
      <c r="PAL2" s="1818"/>
      <c r="PAM2" s="1818"/>
      <c r="PAN2" s="1818"/>
      <c r="PAO2" s="1818"/>
      <c r="PAP2" s="1818"/>
      <c r="PAQ2" s="1818"/>
      <c r="PAR2" s="1818"/>
      <c r="PAS2" s="1818"/>
      <c r="PAT2" s="1818"/>
      <c r="PAU2" s="1818"/>
      <c r="PAV2" s="1818"/>
      <c r="PAW2" s="1818"/>
      <c r="PAX2" s="1818"/>
      <c r="PAY2" s="1818"/>
      <c r="PAZ2" s="1818"/>
      <c r="PBA2" s="1818"/>
      <c r="PBB2" s="1818"/>
      <c r="PBC2" s="1818"/>
      <c r="PBD2" s="1818"/>
      <c r="PBE2" s="1818"/>
      <c r="PBF2" s="1818"/>
      <c r="PBG2" s="1818"/>
      <c r="PBH2" s="1818"/>
      <c r="PBI2" s="1818"/>
      <c r="PBJ2" s="1818"/>
      <c r="PBK2" s="1818"/>
      <c r="PBL2" s="1818"/>
      <c r="PBM2" s="1818"/>
      <c r="PBN2" s="1818"/>
      <c r="PBO2" s="1818"/>
      <c r="PBP2" s="1818"/>
      <c r="PBQ2" s="1818"/>
      <c r="PBR2" s="1818"/>
      <c r="PBS2" s="1818"/>
      <c r="PBT2" s="1818"/>
      <c r="PBU2" s="1818"/>
      <c r="PBV2" s="1818"/>
      <c r="PBW2" s="1818"/>
      <c r="PBX2" s="1818"/>
      <c r="PBY2" s="1818"/>
      <c r="PBZ2" s="1818"/>
      <c r="PCA2" s="1818"/>
      <c r="PCB2" s="1818"/>
      <c r="PCC2" s="1818"/>
      <c r="PCD2" s="1818"/>
      <c r="PCE2" s="1818"/>
      <c r="PCF2" s="1818"/>
      <c r="PCG2" s="1818"/>
      <c r="PCH2" s="1818"/>
      <c r="PCI2" s="1818"/>
      <c r="PCJ2" s="1818"/>
      <c r="PCK2" s="1818"/>
      <c r="PCL2" s="1818"/>
      <c r="PCM2" s="1818"/>
      <c r="PCN2" s="1818"/>
      <c r="PCO2" s="1818"/>
      <c r="PCP2" s="1818"/>
      <c r="PCQ2" s="1818"/>
      <c r="PCR2" s="1818"/>
      <c r="PCS2" s="1818"/>
      <c r="PCT2" s="1818"/>
      <c r="PCU2" s="1818"/>
      <c r="PCV2" s="1818"/>
      <c r="PCW2" s="1818"/>
      <c r="PCX2" s="1818"/>
      <c r="PCY2" s="1818"/>
      <c r="PCZ2" s="1818"/>
      <c r="PDA2" s="1818"/>
      <c r="PDB2" s="1818"/>
      <c r="PDC2" s="1818"/>
      <c r="PDD2" s="1818"/>
      <c r="PDE2" s="1818"/>
      <c r="PDF2" s="1818"/>
      <c r="PDG2" s="1818"/>
      <c r="PDH2" s="1818"/>
      <c r="PDI2" s="1818"/>
      <c r="PDJ2" s="1818"/>
      <c r="PDK2" s="1818"/>
      <c r="PDL2" s="1818"/>
      <c r="PDM2" s="1818"/>
      <c r="PDN2" s="1818"/>
      <c r="PDO2" s="1818"/>
      <c r="PDP2" s="1818"/>
      <c r="PDQ2" s="1818"/>
      <c r="PDR2" s="1818"/>
      <c r="PDS2" s="1818"/>
      <c r="PDT2" s="1818"/>
      <c r="PDU2" s="1818"/>
      <c r="PDV2" s="1818"/>
      <c r="PDW2" s="1818"/>
      <c r="PDX2" s="1818"/>
      <c r="PDY2" s="1818"/>
      <c r="PDZ2" s="1818"/>
      <c r="PEA2" s="1818"/>
      <c r="PEB2" s="1818"/>
      <c r="PEC2" s="1818"/>
      <c r="PED2" s="1818"/>
      <c r="PEE2" s="1818"/>
      <c r="PEF2" s="1818"/>
      <c r="PEG2" s="1818"/>
      <c r="PEH2" s="1818"/>
      <c r="PEI2" s="1818"/>
      <c r="PEJ2" s="1818"/>
      <c r="PEK2" s="1818"/>
      <c r="PEL2" s="1818"/>
      <c r="PEM2" s="1818"/>
      <c r="PEN2" s="1818"/>
      <c r="PEO2" s="1818"/>
      <c r="PEP2" s="1818"/>
      <c r="PEQ2" s="1818"/>
      <c r="PER2" s="1818"/>
      <c r="PES2" s="1818"/>
      <c r="PET2" s="1818"/>
      <c r="PEU2" s="1818"/>
      <c r="PEV2" s="1818"/>
      <c r="PEW2" s="1818"/>
      <c r="PEX2" s="1818"/>
      <c r="PEY2" s="1818"/>
      <c r="PEZ2" s="1818"/>
      <c r="PFA2" s="1818"/>
      <c r="PFB2" s="1818"/>
      <c r="PFC2" s="1818"/>
      <c r="PFD2" s="1818"/>
      <c r="PFE2" s="1818"/>
      <c r="PFF2" s="1818"/>
      <c r="PFG2" s="1818"/>
      <c r="PFH2" s="1818"/>
      <c r="PFI2" s="1818"/>
      <c r="PFJ2" s="1818"/>
      <c r="PFK2" s="1818"/>
      <c r="PFL2" s="1818"/>
      <c r="PFM2" s="1818"/>
      <c r="PFN2" s="1818"/>
      <c r="PFO2" s="1818"/>
      <c r="PFP2" s="1818"/>
      <c r="PFQ2" s="1818"/>
      <c r="PFR2" s="1818"/>
      <c r="PFS2" s="1818"/>
      <c r="PFT2" s="1818"/>
      <c r="PFU2" s="1818"/>
      <c r="PFV2" s="1818"/>
      <c r="PFW2" s="1818"/>
      <c r="PFX2" s="1818"/>
      <c r="PFY2" s="1818"/>
      <c r="PFZ2" s="1818"/>
      <c r="PGA2" s="1818"/>
      <c r="PGB2" s="1818"/>
      <c r="PGC2" s="1818"/>
      <c r="PGD2" s="1818"/>
      <c r="PGE2" s="1818"/>
      <c r="PGF2" s="1818"/>
      <c r="PGG2" s="1818"/>
      <c r="PGH2" s="1818"/>
      <c r="PGI2" s="1818"/>
      <c r="PGJ2" s="1818"/>
      <c r="PGK2" s="1818"/>
      <c r="PGL2" s="1818"/>
      <c r="PGM2" s="1818"/>
      <c r="PGN2" s="1818"/>
      <c r="PGO2" s="1818"/>
      <c r="PGP2" s="1818"/>
      <c r="PGQ2" s="1818"/>
      <c r="PGR2" s="1818"/>
      <c r="PGS2" s="1818"/>
      <c r="PGT2" s="1818"/>
      <c r="PGU2" s="1818"/>
      <c r="PGV2" s="1818"/>
      <c r="PGW2" s="1818"/>
      <c r="PGX2" s="1818"/>
      <c r="PGY2" s="1818"/>
      <c r="PGZ2" s="1818"/>
      <c r="PHA2" s="1818"/>
      <c r="PHB2" s="1818"/>
      <c r="PHC2" s="1818"/>
      <c r="PHD2" s="1818"/>
      <c r="PHE2" s="1818"/>
      <c r="PHF2" s="1818"/>
      <c r="PHG2" s="1818"/>
      <c r="PHH2" s="1818"/>
      <c r="PHI2" s="1818"/>
      <c r="PHJ2" s="1818"/>
      <c r="PHK2" s="1818"/>
      <c r="PHL2" s="1818"/>
      <c r="PHM2" s="1818"/>
      <c r="PHN2" s="1818"/>
      <c r="PHO2" s="1818"/>
      <c r="PHP2" s="1818"/>
      <c r="PHQ2" s="1818"/>
      <c r="PHR2" s="1818"/>
      <c r="PHS2" s="1818"/>
      <c r="PHT2" s="1818"/>
      <c r="PHU2" s="1818"/>
      <c r="PHV2" s="1818"/>
      <c r="PHW2" s="1818"/>
      <c r="PHX2" s="1818"/>
      <c r="PHY2" s="1818"/>
      <c r="PHZ2" s="1818"/>
      <c r="PIA2" s="1818"/>
      <c r="PIB2" s="1818"/>
      <c r="PIC2" s="1818"/>
      <c r="PID2" s="1818"/>
      <c r="PIE2" s="1818"/>
      <c r="PIF2" s="1818"/>
      <c r="PIG2" s="1818"/>
      <c r="PIH2" s="1818"/>
      <c r="PII2" s="1818"/>
      <c r="PIJ2" s="1818"/>
      <c r="PIK2" s="1818"/>
      <c r="PIL2" s="1818"/>
      <c r="PIM2" s="1818"/>
      <c r="PIN2" s="1818"/>
      <c r="PIO2" s="1818"/>
      <c r="PIP2" s="1818"/>
      <c r="PIQ2" s="1818"/>
      <c r="PIR2" s="1818"/>
      <c r="PIS2" s="1818"/>
      <c r="PIT2" s="1818"/>
      <c r="PIU2" s="1818"/>
      <c r="PIV2" s="1818"/>
      <c r="PIW2" s="1818"/>
      <c r="PIX2" s="1818"/>
      <c r="PIY2" s="1818"/>
      <c r="PIZ2" s="1818"/>
      <c r="PJA2" s="1818"/>
      <c r="PJB2" s="1818"/>
      <c r="PJC2" s="1818"/>
      <c r="PJD2" s="1818"/>
      <c r="PJE2" s="1818"/>
      <c r="PJF2" s="1818"/>
      <c r="PJG2" s="1818"/>
      <c r="PJH2" s="1818"/>
      <c r="PJI2" s="1818"/>
      <c r="PJJ2" s="1818"/>
      <c r="PJK2" s="1818"/>
      <c r="PJL2" s="1818"/>
      <c r="PJM2" s="1818"/>
      <c r="PJN2" s="1818"/>
      <c r="PJO2" s="1818"/>
      <c r="PJP2" s="1818"/>
      <c r="PJQ2" s="1818"/>
      <c r="PJR2" s="1818"/>
      <c r="PJS2" s="1818"/>
      <c r="PJT2" s="1818"/>
      <c r="PJU2" s="1818"/>
      <c r="PJV2" s="1818"/>
      <c r="PJW2" s="1818"/>
      <c r="PJX2" s="1818"/>
      <c r="PJY2" s="1818"/>
      <c r="PJZ2" s="1818"/>
      <c r="PKA2" s="1818"/>
      <c r="PKB2" s="1818"/>
      <c r="PKC2" s="1818"/>
      <c r="PKD2" s="1818"/>
      <c r="PKE2" s="1818"/>
      <c r="PKF2" s="1818"/>
      <c r="PKG2" s="1818"/>
      <c r="PKH2" s="1818"/>
      <c r="PKI2" s="1818"/>
      <c r="PKJ2" s="1818"/>
      <c r="PKK2" s="1818"/>
      <c r="PKL2" s="1818"/>
      <c r="PKM2" s="1818"/>
      <c r="PKN2" s="1818"/>
      <c r="PKO2" s="1818"/>
      <c r="PKP2" s="1818"/>
      <c r="PKQ2" s="1818"/>
      <c r="PKR2" s="1818"/>
      <c r="PKS2" s="1818"/>
      <c r="PKT2" s="1818"/>
      <c r="PKU2" s="1818"/>
      <c r="PKV2" s="1818"/>
      <c r="PKW2" s="1818"/>
      <c r="PKX2" s="1818"/>
      <c r="PKY2" s="1818"/>
      <c r="PKZ2" s="1818"/>
      <c r="PLA2" s="1818"/>
      <c r="PLB2" s="1818"/>
      <c r="PLC2" s="1818"/>
      <c r="PLD2" s="1818"/>
      <c r="PLE2" s="1818"/>
      <c r="PLF2" s="1818"/>
      <c r="PLG2" s="1818"/>
      <c r="PLH2" s="1818"/>
      <c r="PLI2" s="1818"/>
      <c r="PLJ2" s="1818"/>
      <c r="PLK2" s="1818"/>
      <c r="PLL2" s="1818"/>
      <c r="PLM2" s="1818"/>
      <c r="PLN2" s="1818"/>
      <c r="PLO2" s="1818"/>
      <c r="PLP2" s="1818"/>
      <c r="PLQ2" s="1818"/>
      <c r="PLR2" s="1818"/>
      <c r="PLS2" s="1818"/>
      <c r="PLT2" s="1818"/>
      <c r="PLU2" s="1818"/>
      <c r="PLV2" s="1818"/>
      <c r="PLW2" s="1818"/>
      <c r="PLX2" s="1818"/>
      <c r="PLY2" s="1818"/>
      <c r="PLZ2" s="1818"/>
      <c r="PMA2" s="1818"/>
      <c r="PMB2" s="1818"/>
      <c r="PMC2" s="1818"/>
      <c r="PMD2" s="1818"/>
      <c r="PME2" s="1818"/>
      <c r="PMF2" s="1818"/>
      <c r="PMG2" s="1818"/>
      <c r="PMH2" s="1818"/>
      <c r="PMI2" s="1818"/>
      <c r="PMJ2" s="1818"/>
      <c r="PMK2" s="1818"/>
      <c r="PML2" s="1818"/>
      <c r="PMM2" s="1818"/>
      <c r="PMN2" s="1818"/>
      <c r="PMO2" s="1818"/>
      <c r="PMP2" s="1818"/>
      <c r="PMQ2" s="1818"/>
      <c r="PMR2" s="1818"/>
      <c r="PMS2" s="1818"/>
      <c r="PMT2" s="1818"/>
      <c r="PMU2" s="1818"/>
      <c r="PMV2" s="1818"/>
      <c r="PMW2" s="1818"/>
      <c r="PMX2" s="1818"/>
      <c r="PMY2" s="1818"/>
      <c r="PMZ2" s="1818"/>
      <c r="PNA2" s="1818"/>
      <c r="PNB2" s="1818"/>
      <c r="PNC2" s="1818"/>
      <c r="PND2" s="1818"/>
      <c r="PNE2" s="1818"/>
      <c r="PNF2" s="1818"/>
      <c r="PNG2" s="1818"/>
      <c r="PNH2" s="1818"/>
      <c r="PNI2" s="1818"/>
      <c r="PNJ2" s="1818"/>
      <c r="PNK2" s="1818"/>
      <c r="PNL2" s="1818"/>
      <c r="PNM2" s="1818"/>
      <c r="PNN2" s="1818"/>
      <c r="PNO2" s="1818"/>
      <c r="PNP2" s="1818"/>
      <c r="PNQ2" s="1818"/>
      <c r="PNR2" s="1818"/>
      <c r="PNS2" s="1818"/>
      <c r="PNT2" s="1818"/>
      <c r="PNU2" s="1818"/>
      <c r="PNV2" s="1818"/>
      <c r="PNW2" s="1818"/>
      <c r="PNX2" s="1818"/>
      <c r="PNY2" s="1818"/>
      <c r="PNZ2" s="1818"/>
      <c r="POA2" s="1818"/>
      <c r="POB2" s="1818"/>
      <c r="POC2" s="1818"/>
      <c r="POD2" s="1818"/>
      <c r="POE2" s="1818"/>
      <c r="POF2" s="1818"/>
      <c r="POG2" s="1818"/>
      <c r="POH2" s="1818"/>
      <c r="POI2" s="1818"/>
      <c r="POJ2" s="1818"/>
      <c r="POK2" s="1818"/>
      <c r="POL2" s="1818"/>
      <c r="POM2" s="1818"/>
      <c r="PON2" s="1818"/>
      <c r="POO2" s="1818"/>
      <c r="POP2" s="1818"/>
      <c r="POQ2" s="1818"/>
      <c r="POR2" s="1818"/>
      <c r="POS2" s="1818"/>
      <c r="POT2" s="1818"/>
      <c r="POU2" s="1818"/>
      <c r="POV2" s="1818"/>
      <c r="POW2" s="1818"/>
      <c r="POX2" s="1818"/>
      <c r="POY2" s="1818"/>
      <c r="POZ2" s="1818"/>
      <c r="PPA2" s="1818"/>
      <c r="PPB2" s="1818"/>
      <c r="PPC2" s="1818"/>
      <c r="PPD2" s="1818"/>
      <c r="PPE2" s="1818"/>
      <c r="PPF2" s="1818"/>
      <c r="PPG2" s="1818"/>
      <c r="PPH2" s="1818"/>
      <c r="PPI2" s="1818"/>
      <c r="PPJ2" s="1818"/>
      <c r="PPK2" s="1818"/>
      <c r="PPL2" s="1818"/>
      <c r="PPM2" s="1818"/>
      <c r="PPN2" s="1818"/>
      <c r="PPO2" s="1818"/>
      <c r="PPP2" s="1818"/>
      <c r="PPQ2" s="1818"/>
      <c r="PPR2" s="1818"/>
      <c r="PPS2" s="1818"/>
      <c r="PPT2" s="1818"/>
      <c r="PPU2" s="1818"/>
      <c r="PPV2" s="1818"/>
      <c r="PPW2" s="1818"/>
      <c r="PPX2" s="1818"/>
      <c r="PPY2" s="1818"/>
      <c r="PPZ2" s="1818"/>
      <c r="PQA2" s="1818"/>
      <c r="PQB2" s="1818"/>
      <c r="PQC2" s="1818"/>
      <c r="PQD2" s="1818"/>
      <c r="PQE2" s="1818"/>
      <c r="PQF2" s="1818"/>
      <c r="PQG2" s="1818"/>
      <c r="PQH2" s="1818"/>
      <c r="PQI2" s="1818"/>
      <c r="PQJ2" s="1818"/>
      <c r="PQK2" s="1818"/>
      <c r="PQL2" s="1818"/>
      <c r="PQM2" s="1818"/>
      <c r="PQN2" s="1818"/>
      <c r="PQO2" s="1818"/>
      <c r="PQP2" s="1818"/>
      <c r="PQQ2" s="1818"/>
      <c r="PQR2" s="1818"/>
      <c r="PQS2" s="1818"/>
      <c r="PQT2" s="1818"/>
      <c r="PQU2" s="1818"/>
      <c r="PQV2" s="1818"/>
      <c r="PQW2" s="1818"/>
      <c r="PQX2" s="1818"/>
      <c r="PQY2" s="1818"/>
      <c r="PQZ2" s="1818"/>
      <c r="PRA2" s="1818"/>
      <c r="PRB2" s="1818"/>
      <c r="PRC2" s="1818"/>
      <c r="PRD2" s="1818"/>
      <c r="PRE2" s="1818"/>
      <c r="PRF2" s="1818"/>
      <c r="PRG2" s="1818"/>
      <c r="PRH2" s="1818"/>
      <c r="PRI2" s="1818"/>
      <c r="PRJ2" s="1818"/>
      <c r="PRK2" s="1818"/>
      <c r="PRL2" s="1818"/>
      <c r="PRM2" s="1818"/>
      <c r="PRN2" s="1818"/>
      <c r="PRO2" s="1818"/>
      <c r="PRP2" s="1818"/>
      <c r="PRQ2" s="1818"/>
      <c r="PRR2" s="1818"/>
      <c r="PRS2" s="1818"/>
      <c r="PRT2" s="1818"/>
      <c r="PRU2" s="1818"/>
      <c r="PRV2" s="1818"/>
      <c r="PRW2" s="1818"/>
      <c r="PRX2" s="1818"/>
      <c r="PRY2" s="1818"/>
      <c r="PRZ2" s="1818"/>
      <c r="PSA2" s="1818"/>
      <c r="PSB2" s="1818"/>
      <c r="PSC2" s="1818"/>
      <c r="PSD2" s="1818"/>
      <c r="PSE2" s="1818"/>
      <c r="PSF2" s="1818"/>
      <c r="PSG2" s="1818"/>
      <c r="PSH2" s="1818"/>
      <c r="PSI2" s="1818"/>
      <c r="PSJ2" s="1818"/>
      <c r="PSK2" s="1818"/>
      <c r="PSL2" s="1818"/>
      <c r="PSM2" s="1818"/>
      <c r="PSN2" s="1818"/>
      <c r="PSO2" s="1818"/>
      <c r="PSP2" s="1818"/>
      <c r="PSQ2" s="1818"/>
      <c r="PSR2" s="1818"/>
      <c r="PSS2" s="1818"/>
      <c r="PST2" s="1818"/>
      <c r="PSU2" s="1818"/>
      <c r="PSV2" s="1818"/>
      <c r="PSW2" s="1818"/>
      <c r="PSX2" s="1818"/>
      <c r="PSY2" s="1818"/>
      <c r="PSZ2" s="1818"/>
      <c r="PTA2" s="1818"/>
      <c r="PTB2" s="1818"/>
      <c r="PTC2" s="1818"/>
      <c r="PTD2" s="1818"/>
      <c r="PTE2" s="1818"/>
      <c r="PTF2" s="1818"/>
      <c r="PTG2" s="1818"/>
      <c r="PTH2" s="1818"/>
      <c r="PTI2" s="1818"/>
      <c r="PTJ2" s="1818"/>
      <c r="PTK2" s="1818"/>
      <c r="PTL2" s="1818"/>
      <c r="PTM2" s="1818"/>
      <c r="PTN2" s="1818"/>
      <c r="PTO2" s="1818"/>
      <c r="PTP2" s="1818"/>
      <c r="PTQ2" s="1818"/>
      <c r="PTR2" s="1818"/>
      <c r="PTS2" s="1818"/>
      <c r="PTT2" s="1818"/>
      <c r="PTU2" s="1818"/>
      <c r="PTV2" s="1818"/>
      <c r="PTW2" s="1818"/>
      <c r="PTX2" s="1818"/>
      <c r="PTY2" s="1818"/>
      <c r="PTZ2" s="1818"/>
      <c r="PUA2" s="1818"/>
      <c r="PUB2" s="1818"/>
      <c r="PUC2" s="1818"/>
      <c r="PUD2" s="1818"/>
      <c r="PUE2" s="1818"/>
      <c r="PUF2" s="1818"/>
      <c r="PUG2" s="1818"/>
      <c r="PUH2" s="1818"/>
      <c r="PUI2" s="1818"/>
      <c r="PUJ2" s="1818"/>
      <c r="PUK2" s="1818"/>
      <c r="PUL2" s="1818"/>
      <c r="PUM2" s="1818"/>
      <c r="PUN2" s="1818"/>
      <c r="PUO2" s="1818"/>
      <c r="PUP2" s="1818"/>
      <c r="PUQ2" s="1818"/>
      <c r="PUR2" s="1818"/>
      <c r="PUS2" s="1818"/>
      <c r="PUT2" s="1818"/>
      <c r="PUU2" s="1818"/>
      <c r="PUV2" s="1818"/>
      <c r="PUW2" s="1818"/>
      <c r="PUX2" s="1818"/>
      <c r="PUY2" s="1818"/>
      <c r="PUZ2" s="1818"/>
      <c r="PVA2" s="1818"/>
      <c r="PVB2" s="1818"/>
      <c r="PVC2" s="1818"/>
      <c r="PVD2" s="1818"/>
      <c r="PVE2" s="1818"/>
      <c r="PVF2" s="1818"/>
      <c r="PVG2" s="1818"/>
      <c r="PVH2" s="1818"/>
      <c r="PVI2" s="1818"/>
      <c r="PVJ2" s="1818"/>
      <c r="PVK2" s="1818"/>
      <c r="PVL2" s="1818"/>
      <c r="PVM2" s="1818"/>
      <c r="PVN2" s="1818"/>
      <c r="PVO2" s="1818"/>
      <c r="PVP2" s="1818"/>
      <c r="PVQ2" s="1818"/>
      <c r="PVR2" s="1818"/>
      <c r="PVS2" s="1818"/>
      <c r="PVT2" s="1818"/>
      <c r="PVU2" s="1818"/>
      <c r="PVV2" s="1818"/>
      <c r="PVW2" s="1818"/>
      <c r="PVX2" s="1818"/>
      <c r="PVY2" s="1818"/>
      <c r="PVZ2" s="1818"/>
      <c r="PWA2" s="1818"/>
      <c r="PWB2" s="1818"/>
      <c r="PWC2" s="1818"/>
      <c r="PWD2" s="1818"/>
      <c r="PWE2" s="1818"/>
      <c r="PWF2" s="1818"/>
      <c r="PWG2" s="1818"/>
      <c r="PWH2" s="1818"/>
      <c r="PWI2" s="1818"/>
      <c r="PWJ2" s="1818"/>
      <c r="PWK2" s="1818"/>
      <c r="PWL2" s="1818"/>
      <c r="PWM2" s="1818"/>
      <c r="PWN2" s="1818"/>
      <c r="PWO2" s="1818"/>
      <c r="PWP2" s="1818"/>
      <c r="PWQ2" s="1818"/>
      <c r="PWR2" s="1818"/>
      <c r="PWS2" s="1818"/>
      <c r="PWT2" s="1818"/>
      <c r="PWU2" s="1818"/>
      <c r="PWV2" s="1818"/>
      <c r="PWW2" s="1818"/>
      <c r="PWX2" s="1818"/>
      <c r="PWY2" s="1818"/>
      <c r="PWZ2" s="1818"/>
      <c r="PXA2" s="1818"/>
      <c r="PXB2" s="1818"/>
      <c r="PXC2" s="1818"/>
      <c r="PXD2" s="1818"/>
      <c r="PXE2" s="1818"/>
      <c r="PXF2" s="1818"/>
      <c r="PXG2" s="1818"/>
      <c r="PXH2" s="1818"/>
      <c r="PXI2" s="1818"/>
      <c r="PXJ2" s="1818"/>
      <c r="PXK2" s="1818"/>
      <c r="PXL2" s="1818"/>
      <c r="PXM2" s="1818"/>
      <c r="PXN2" s="1818"/>
      <c r="PXO2" s="1818"/>
      <c r="PXP2" s="1818"/>
      <c r="PXQ2" s="1818"/>
      <c r="PXR2" s="1818"/>
      <c r="PXS2" s="1818"/>
      <c r="PXT2" s="1818"/>
      <c r="PXU2" s="1818"/>
      <c r="PXV2" s="1818"/>
      <c r="PXW2" s="1818"/>
      <c r="PXX2" s="1818"/>
      <c r="PXY2" s="1818"/>
      <c r="PXZ2" s="1818"/>
      <c r="PYA2" s="1818"/>
      <c r="PYB2" s="1818"/>
      <c r="PYC2" s="1818"/>
      <c r="PYD2" s="1818"/>
      <c r="PYE2" s="1818"/>
      <c r="PYF2" s="1818"/>
      <c r="PYG2" s="1818"/>
      <c r="PYH2" s="1818"/>
      <c r="PYI2" s="1818"/>
      <c r="PYJ2" s="1818"/>
      <c r="PYK2" s="1818"/>
      <c r="PYL2" s="1818"/>
      <c r="PYM2" s="1818"/>
      <c r="PYN2" s="1818"/>
      <c r="PYO2" s="1818"/>
      <c r="PYP2" s="1818"/>
      <c r="PYQ2" s="1818"/>
      <c r="PYR2" s="1818"/>
      <c r="PYS2" s="1818"/>
      <c r="PYT2" s="1818"/>
      <c r="PYU2" s="1818"/>
      <c r="PYV2" s="1818"/>
      <c r="PYW2" s="1818"/>
      <c r="PYX2" s="1818"/>
      <c r="PYY2" s="1818"/>
      <c r="PYZ2" s="1818"/>
      <c r="PZA2" s="1818"/>
      <c r="PZB2" s="1818"/>
      <c r="PZC2" s="1818"/>
      <c r="PZD2" s="1818"/>
      <c r="PZE2" s="1818"/>
      <c r="PZF2" s="1818"/>
      <c r="PZG2" s="1818"/>
      <c r="PZH2" s="1818"/>
      <c r="PZI2" s="1818"/>
      <c r="PZJ2" s="1818"/>
      <c r="PZK2" s="1818"/>
      <c r="PZL2" s="1818"/>
      <c r="PZM2" s="1818"/>
      <c r="PZN2" s="1818"/>
      <c r="PZO2" s="1818"/>
      <c r="PZP2" s="1818"/>
      <c r="PZQ2" s="1818"/>
      <c r="PZR2" s="1818"/>
      <c r="PZS2" s="1818"/>
      <c r="PZT2" s="1818"/>
      <c r="PZU2" s="1818"/>
      <c r="PZV2" s="1818"/>
      <c r="PZW2" s="1818"/>
      <c r="PZX2" s="1818"/>
      <c r="PZY2" s="1818"/>
      <c r="PZZ2" s="1818"/>
      <c r="QAA2" s="1818"/>
      <c r="QAB2" s="1818"/>
      <c r="QAC2" s="1818"/>
      <c r="QAD2" s="1818"/>
      <c r="QAE2" s="1818"/>
      <c r="QAF2" s="1818"/>
      <c r="QAG2" s="1818"/>
      <c r="QAH2" s="1818"/>
      <c r="QAI2" s="1818"/>
      <c r="QAJ2" s="1818"/>
      <c r="QAK2" s="1818"/>
      <c r="QAL2" s="1818"/>
      <c r="QAM2" s="1818"/>
      <c r="QAN2" s="1818"/>
      <c r="QAO2" s="1818"/>
      <c r="QAP2" s="1818"/>
      <c r="QAQ2" s="1818"/>
      <c r="QAR2" s="1818"/>
      <c r="QAS2" s="1818"/>
      <c r="QAT2" s="1818"/>
      <c r="QAU2" s="1818"/>
      <c r="QAV2" s="1818"/>
      <c r="QAW2" s="1818"/>
      <c r="QAX2" s="1818"/>
      <c r="QAY2" s="1818"/>
      <c r="QAZ2" s="1818"/>
      <c r="QBA2" s="1818"/>
      <c r="QBB2" s="1818"/>
      <c r="QBC2" s="1818"/>
      <c r="QBD2" s="1818"/>
      <c r="QBE2" s="1818"/>
      <c r="QBF2" s="1818"/>
      <c r="QBG2" s="1818"/>
      <c r="QBH2" s="1818"/>
      <c r="QBI2" s="1818"/>
      <c r="QBJ2" s="1818"/>
      <c r="QBK2" s="1818"/>
      <c r="QBL2" s="1818"/>
      <c r="QBM2" s="1818"/>
      <c r="QBN2" s="1818"/>
      <c r="QBO2" s="1818"/>
      <c r="QBP2" s="1818"/>
      <c r="QBQ2" s="1818"/>
      <c r="QBR2" s="1818"/>
      <c r="QBS2" s="1818"/>
      <c r="QBT2" s="1818"/>
      <c r="QBU2" s="1818"/>
      <c r="QBV2" s="1818"/>
      <c r="QBW2" s="1818"/>
      <c r="QBX2" s="1818"/>
      <c r="QBY2" s="1818"/>
      <c r="QBZ2" s="1818"/>
      <c r="QCA2" s="1818"/>
      <c r="QCB2" s="1818"/>
      <c r="QCC2" s="1818"/>
      <c r="QCD2" s="1818"/>
      <c r="QCE2" s="1818"/>
      <c r="QCF2" s="1818"/>
      <c r="QCG2" s="1818"/>
      <c r="QCH2" s="1818"/>
      <c r="QCI2" s="1818"/>
      <c r="QCJ2" s="1818"/>
      <c r="QCK2" s="1818"/>
      <c r="QCL2" s="1818"/>
      <c r="QCM2" s="1818"/>
      <c r="QCN2" s="1818"/>
      <c r="QCO2" s="1818"/>
      <c r="QCP2" s="1818"/>
      <c r="QCQ2" s="1818"/>
      <c r="QCR2" s="1818"/>
      <c r="QCS2" s="1818"/>
      <c r="QCT2" s="1818"/>
      <c r="QCU2" s="1818"/>
      <c r="QCV2" s="1818"/>
      <c r="QCW2" s="1818"/>
      <c r="QCX2" s="1818"/>
      <c r="QCY2" s="1818"/>
      <c r="QCZ2" s="1818"/>
      <c r="QDA2" s="1818"/>
      <c r="QDB2" s="1818"/>
      <c r="QDC2" s="1818"/>
      <c r="QDD2" s="1818"/>
      <c r="QDE2" s="1818"/>
      <c r="QDF2" s="1818"/>
      <c r="QDG2" s="1818"/>
      <c r="QDH2" s="1818"/>
      <c r="QDI2" s="1818"/>
      <c r="QDJ2" s="1818"/>
      <c r="QDK2" s="1818"/>
      <c r="QDL2" s="1818"/>
      <c r="QDM2" s="1818"/>
      <c r="QDN2" s="1818"/>
      <c r="QDO2" s="1818"/>
      <c r="QDP2" s="1818"/>
      <c r="QDQ2" s="1818"/>
      <c r="QDR2" s="1818"/>
      <c r="QDS2" s="1818"/>
      <c r="QDT2" s="1818"/>
      <c r="QDU2" s="1818"/>
      <c r="QDV2" s="1818"/>
      <c r="QDW2" s="1818"/>
      <c r="QDX2" s="1818"/>
      <c r="QDY2" s="1818"/>
      <c r="QDZ2" s="1818"/>
      <c r="QEA2" s="1818"/>
      <c r="QEB2" s="1818"/>
      <c r="QEC2" s="1818"/>
      <c r="QED2" s="1818"/>
      <c r="QEE2" s="1818"/>
      <c r="QEF2" s="1818"/>
      <c r="QEG2" s="1818"/>
      <c r="QEH2" s="1818"/>
      <c r="QEI2" s="1818"/>
      <c r="QEJ2" s="1818"/>
      <c r="QEK2" s="1818"/>
      <c r="QEL2" s="1818"/>
      <c r="QEM2" s="1818"/>
      <c r="QEN2" s="1818"/>
      <c r="QEO2" s="1818"/>
      <c r="QEP2" s="1818"/>
      <c r="QEQ2" s="1818"/>
      <c r="QER2" s="1818"/>
      <c r="QES2" s="1818"/>
      <c r="QET2" s="1818"/>
      <c r="QEU2" s="1818"/>
      <c r="QEV2" s="1818"/>
      <c r="QEW2" s="1818"/>
      <c r="QEX2" s="1818"/>
      <c r="QEY2" s="1818"/>
      <c r="QEZ2" s="1818"/>
      <c r="QFA2" s="1818"/>
      <c r="QFB2" s="1818"/>
      <c r="QFC2" s="1818"/>
      <c r="QFD2" s="1818"/>
      <c r="QFE2" s="1818"/>
      <c r="QFF2" s="1818"/>
      <c r="QFG2" s="1818"/>
      <c r="QFH2" s="1818"/>
      <c r="QFI2" s="1818"/>
      <c r="QFJ2" s="1818"/>
      <c r="QFK2" s="1818"/>
      <c r="QFL2" s="1818"/>
      <c r="QFM2" s="1818"/>
      <c r="QFN2" s="1818"/>
      <c r="QFO2" s="1818"/>
      <c r="QFP2" s="1818"/>
      <c r="QFQ2" s="1818"/>
      <c r="QFR2" s="1818"/>
      <c r="QFS2" s="1818"/>
      <c r="QFT2" s="1818"/>
      <c r="QFU2" s="1818"/>
      <c r="QFV2" s="1818"/>
      <c r="QFW2" s="1818"/>
      <c r="QFX2" s="1818"/>
      <c r="QFY2" s="1818"/>
      <c r="QFZ2" s="1818"/>
      <c r="QGA2" s="1818"/>
      <c r="QGB2" s="1818"/>
      <c r="QGC2" s="1818"/>
      <c r="QGD2" s="1818"/>
      <c r="QGE2" s="1818"/>
      <c r="QGF2" s="1818"/>
      <c r="QGG2" s="1818"/>
      <c r="QGH2" s="1818"/>
      <c r="QGI2" s="1818"/>
      <c r="QGJ2" s="1818"/>
      <c r="QGK2" s="1818"/>
      <c r="QGL2" s="1818"/>
      <c r="QGM2" s="1818"/>
      <c r="QGN2" s="1818"/>
      <c r="QGO2" s="1818"/>
      <c r="QGP2" s="1818"/>
      <c r="QGQ2" s="1818"/>
      <c r="QGR2" s="1818"/>
      <c r="QGS2" s="1818"/>
      <c r="QGT2" s="1818"/>
      <c r="QGU2" s="1818"/>
      <c r="QGV2" s="1818"/>
      <c r="QGW2" s="1818"/>
      <c r="QGX2" s="1818"/>
      <c r="QGY2" s="1818"/>
      <c r="QGZ2" s="1818"/>
      <c r="QHA2" s="1818"/>
      <c r="QHB2" s="1818"/>
      <c r="QHC2" s="1818"/>
      <c r="QHD2" s="1818"/>
      <c r="QHE2" s="1818"/>
      <c r="QHF2" s="1818"/>
      <c r="QHG2" s="1818"/>
      <c r="QHH2" s="1818"/>
      <c r="QHI2" s="1818"/>
      <c r="QHJ2" s="1818"/>
      <c r="QHK2" s="1818"/>
      <c r="QHL2" s="1818"/>
      <c r="QHM2" s="1818"/>
      <c r="QHN2" s="1818"/>
      <c r="QHO2" s="1818"/>
      <c r="QHP2" s="1818"/>
      <c r="QHQ2" s="1818"/>
      <c r="QHR2" s="1818"/>
      <c r="QHS2" s="1818"/>
      <c r="QHT2" s="1818"/>
      <c r="QHU2" s="1818"/>
      <c r="QHV2" s="1818"/>
      <c r="QHW2" s="1818"/>
      <c r="QHX2" s="1818"/>
      <c r="QHY2" s="1818"/>
      <c r="QHZ2" s="1818"/>
      <c r="QIA2" s="1818"/>
      <c r="QIB2" s="1818"/>
      <c r="QIC2" s="1818"/>
      <c r="QID2" s="1818"/>
      <c r="QIE2" s="1818"/>
      <c r="QIF2" s="1818"/>
      <c r="QIG2" s="1818"/>
      <c r="QIH2" s="1818"/>
      <c r="QII2" s="1818"/>
      <c r="QIJ2" s="1818"/>
      <c r="QIK2" s="1818"/>
      <c r="QIL2" s="1818"/>
      <c r="QIM2" s="1818"/>
      <c r="QIN2" s="1818"/>
      <c r="QIO2" s="1818"/>
      <c r="QIP2" s="1818"/>
      <c r="QIQ2" s="1818"/>
      <c r="QIR2" s="1818"/>
      <c r="QIS2" s="1818"/>
      <c r="QIT2" s="1818"/>
      <c r="QIU2" s="1818"/>
      <c r="QIV2" s="1818"/>
      <c r="QIW2" s="1818"/>
      <c r="QIX2" s="1818"/>
      <c r="QIY2" s="1818"/>
      <c r="QIZ2" s="1818"/>
      <c r="QJA2" s="1818"/>
      <c r="QJB2" s="1818"/>
      <c r="QJC2" s="1818"/>
      <c r="QJD2" s="1818"/>
      <c r="QJE2" s="1818"/>
      <c r="QJF2" s="1818"/>
      <c r="QJG2" s="1818"/>
      <c r="QJH2" s="1818"/>
      <c r="QJI2" s="1818"/>
      <c r="QJJ2" s="1818"/>
      <c r="QJK2" s="1818"/>
      <c r="QJL2" s="1818"/>
      <c r="QJM2" s="1818"/>
      <c r="QJN2" s="1818"/>
      <c r="QJO2" s="1818"/>
      <c r="QJP2" s="1818"/>
      <c r="QJQ2" s="1818"/>
      <c r="QJR2" s="1818"/>
      <c r="QJS2" s="1818"/>
      <c r="QJT2" s="1818"/>
      <c r="QJU2" s="1818"/>
      <c r="QJV2" s="1818"/>
      <c r="QJW2" s="1818"/>
      <c r="QJX2" s="1818"/>
      <c r="QJY2" s="1818"/>
      <c r="QJZ2" s="1818"/>
      <c r="QKA2" s="1818"/>
      <c r="QKB2" s="1818"/>
      <c r="QKC2" s="1818"/>
      <c r="QKD2" s="1818"/>
      <c r="QKE2" s="1818"/>
      <c r="QKF2" s="1818"/>
      <c r="QKG2" s="1818"/>
      <c r="QKH2" s="1818"/>
      <c r="QKI2" s="1818"/>
      <c r="QKJ2" s="1818"/>
      <c r="QKK2" s="1818"/>
      <c r="QKL2" s="1818"/>
      <c r="QKM2" s="1818"/>
      <c r="QKN2" s="1818"/>
      <c r="QKO2" s="1818"/>
      <c r="QKP2" s="1818"/>
      <c r="QKQ2" s="1818"/>
      <c r="QKR2" s="1818"/>
      <c r="QKS2" s="1818"/>
      <c r="QKT2" s="1818"/>
      <c r="QKU2" s="1818"/>
      <c r="QKV2" s="1818"/>
      <c r="QKW2" s="1818"/>
      <c r="QKX2" s="1818"/>
      <c r="QKY2" s="1818"/>
      <c r="QKZ2" s="1818"/>
      <c r="QLA2" s="1818"/>
      <c r="QLB2" s="1818"/>
      <c r="QLC2" s="1818"/>
      <c r="QLD2" s="1818"/>
      <c r="QLE2" s="1818"/>
      <c r="QLF2" s="1818"/>
      <c r="QLG2" s="1818"/>
      <c r="QLH2" s="1818"/>
      <c r="QLI2" s="1818"/>
      <c r="QLJ2" s="1818"/>
      <c r="QLK2" s="1818"/>
      <c r="QLL2" s="1818"/>
      <c r="QLM2" s="1818"/>
      <c r="QLN2" s="1818"/>
      <c r="QLO2" s="1818"/>
      <c r="QLP2" s="1818"/>
      <c r="QLQ2" s="1818"/>
      <c r="QLR2" s="1818"/>
      <c r="QLS2" s="1818"/>
      <c r="QLT2" s="1818"/>
      <c r="QLU2" s="1818"/>
      <c r="QLV2" s="1818"/>
      <c r="QLW2" s="1818"/>
      <c r="QLX2" s="1818"/>
      <c r="QLY2" s="1818"/>
      <c r="QLZ2" s="1818"/>
      <c r="QMA2" s="1818"/>
      <c r="QMB2" s="1818"/>
      <c r="QMC2" s="1818"/>
      <c r="QMD2" s="1818"/>
      <c r="QME2" s="1818"/>
      <c r="QMF2" s="1818"/>
      <c r="QMG2" s="1818"/>
      <c r="QMH2" s="1818"/>
      <c r="QMI2" s="1818"/>
      <c r="QMJ2" s="1818"/>
      <c r="QMK2" s="1818"/>
      <c r="QML2" s="1818"/>
      <c r="QMM2" s="1818"/>
      <c r="QMN2" s="1818"/>
      <c r="QMO2" s="1818"/>
      <c r="QMP2" s="1818"/>
      <c r="QMQ2" s="1818"/>
      <c r="QMR2" s="1818"/>
      <c r="QMS2" s="1818"/>
      <c r="QMT2" s="1818"/>
      <c r="QMU2" s="1818"/>
      <c r="QMV2" s="1818"/>
      <c r="QMW2" s="1818"/>
      <c r="QMX2" s="1818"/>
      <c r="QMY2" s="1818"/>
      <c r="QMZ2" s="1818"/>
      <c r="QNA2" s="1818"/>
      <c r="QNB2" s="1818"/>
      <c r="QNC2" s="1818"/>
      <c r="QND2" s="1818"/>
      <c r="QNE2" s="1818"/>
      <c r="QNF2" s="1818"/>
      <c r="QNG2" s="1818"/>
      <c r="QNH2" s="1818"/>
      <c r="QNI2" s="1818"/>
      <c r="QNJ2" s="1818"/>
      <c r="QNK2" s="1818"/>
      <c r="QNL2" s="1818"/>
      <c r="QNM2" s="1818"/>
      <c r="QNN2" s="1818"/>
      <c r="QNO2" s="1818"/>
      <c r="QNP2" s="1818"/>
      <c r="QNQ2" s="1818"/>
      <c r="QNR2" s="1818"/>
      <c r="QNS2" s="1818"/>
      <c r="QNT2" s="1818"/>
      <c r="QNU2" s="1818"/>
      <c r="QNV2" s="1818"/>
      <c r="QNW2" s="1818"/>
      <c r="QNX2" s="1818"/>
      <c r="QNY2" s="1818"/>
      <c r="QNZ2" s="1818"/>
      <c r="QOA2" s="1818"/>
      <c r="QOB2" s="1818"/>
      <c r="QOC2" s="1818"/>
      <c r="QOD2" s="1818"/>
      <c r="QOE2" s="1818"/>
      <c r="QOF2" s="1818"/>
      <c r="QOG2" s="1818"/>
      <c r="QOH2" s="1818"/>
      <c r="QOI2" s="1818"/>
      <c r="QOJ2" s="1818"/>
      <c r="QOK2" s="1818"/>
      <c r="QOL2" s="1818"/>
      <c r="QOM2" s="1818"/>
      <c r="QON2" s="1818"/>
      <c r="QOO2" s="1818"/>
      <c r="QOP2" s="1818"/>
      <c r="QOQ2" s="1818"/>
      <c r="QOR2" s="1818"/>
      <c r="QOS2" s="1818"/>
      <c r="QOT2" s="1818"/>
      <c r="QOU2" s="1818"/>
      <c r="QOV2" s="1818"/>
      <c r="QOW2" s="1818"/>
      <c r="QOX2" s="1818"/>
      <c r="QOY2" s="1818"/>
      <c r="QOZ2" s="1818"/>
      <c r="QPA2" s="1818"/>
      <c r="QPB2" s="1818"/>
      <c r="QPC2" s="1818"/>
      <c r="QPD2" s="1818"/>
      <c r="QPE2" s="1818"/>
      <c r="QPF2" s="1818"/>
      <c r="QPG2" s="1818"/>
      <c r="QPH2" s="1818"/>
      <c r="QPI2" s="1818"/>
      <c r="QPJ2" s="1818"/>
      <c r="QPK2" s="1818"/>
      <c r="QPL2" s="1818"/>
      <c r="QPM2" s="1818"/>
      <c r="QPN2" s="1818"/>
      <c r="QPO2" s="1818"/>
      <c r="QPP2" s="1818"/>
      <c r="QPQ2" s="1818"/>
      <c r="QPR2" s="1818"/>
      <c r="QPS2" s="1818"/>
      <c r="QPT2" s="1818"/>
      <c r="QPU2" s="1818"/>
      <c r="QPV2" s="1818"/>
      <c r="QPW2" s="1818"/>
      <c r="QPX2" s="1818"/>
      <c r="QPY2" s="1818"/>
      <c r="QPZ2" s="1818"/>
      <c r="QQA2" s="1818"/>
      <c r="QQB2" s="1818"/>
      <c r="QQC2" s="1818"/>
      <c r="QQD2" s="1818"/>
      <c r="QQE2" s="1818"/>
      <c r="QQF2" s="1818"/>
      <c r="QQG2" s="1818"/>
      <c r="QQH2" s="1818"/>
      <c r="QQI2" s="1818"/>
      <c r="QQJ2" s="1818"/>
      <c r="QQK2" s="1818"/>
      <c r="QQL2" s="1818"/>
      <c r="QQM2" s="1818"/>
      <c r="QQN2" s="1818"/>
      <c r="QQO2" s="1818"/>
      <c r="QQP2" s="1818"/>
      <c r="QQQ2" s="1818"/>
      <c r="QQR2" s="1818"/>
      <c r="QQS2" s="1818"/>
      <c r="QQT2" s="1818"/>
      <c r="QQU2" s="1818"/>
      <c r="QQV2" s="1818"/>
      <c r="QQW2" s="1818"/>
      <c r="QQX2" s="1818"/>
      <c r="QQY2" s="1818"/>
      <c r="QQZ2" s="1818"/>
      <c r="QRA2" s="1818"/>
      <c r="QRB2" s="1818"/>
      <c r="QRC2" s="1818"/>
      <c r="QRD2" s="1818"/>
      <c r="QRE2" s="1818"/>
      <c r="QRF2" s="1818"/>
      <c r="QRG2" s="1818"/>
      <c r="QRH2" s="1818"/>
      <c r="QRI2" s="1818"/>
      <c r="QRJ2" s="1818"/>
      <c r="QRK2" s="1818"/>
      <c r="QRL2" s="1818"/>
      <c r="QRM2" s="1818"/>
      <c r="QRN2" s="1818"/>
      <c r="QRO2" s="1818"/>
      <c r="QRP2" s="1818"/>
      <c r="QRQ2" s="1818"/>
      <c r="QRR2" s="1818"/>
      <c r="QRS2" s="1818"/>
      <c r="QRT2" s="1818"/>
      <c r="QRU2" s="1818"/>
      <c r="QRV2" s="1818"/>
      <c r="QRW2" s="1818"/>
      <c r="QRX2" s="1818"/>
      <c r="QRY2" s="1818"/>
      <c r="QRZ2" s="1818"/>
      <c r="QSA2" s="1818"/>
      <c r="QSB2" s="1818"/>
      <c r="QSC2" s="1818"/>
      <c r="QSD2" s="1818"/>
      <c r="QSE2" s="1818"/>
      <c r="QSF2" s="1818"/>
      <c r="QSG2" s="1818"/>
      <c r="QSH2" s="1818"/>
      <c r="QSI2" s="1818"/>
      <c r="QSJ2" s="1818"/>
      <c r="QSK2" s="1818"/>
      <c r="QSL2" s="1818"/>
      <c r="QSM2" s="1818"/>
      <c r="QSN2" s="1818"/>
      <c r="QSO2" s="1818"/>
      <c r="QSP2" s="1818"/>
      <c r="QSQ2" s="1818"/>
      <c r="QSR2" s="1818"/>
      <c r="QSS2" s="1818"/>
      <c r="QST2" s="1818"/>
      <c r="QSU2" s="1818"/>
      <c r="QSV2" s="1818"/>
      <c r="QSW2" s="1818"/>
      <c r="QSX2" s="1818"/>
      <c r="QSY2" s="1818"/>
      <c r="QSZ2" s="1818"/>
      <c r="QTA2" s="1818"/>
      <c r="QTB2" s="1818"/>
      <c r="QTC2" s="1818"/>
      <c r="QTD2" s="1818"/>
      <c r="QTE2" s="1818"/>
      <c r="QTF2" s="1818"/>
      <c r="QTG2" s="1818"/>
      <c r="QTH2" s="1818"/>
      <c r="QTI2" s="1818"/>
      <c r="QTJ2" s="1818"/>
      <c r="QTK2" s="1818"/>
      <c r="QTL2" s="1818"/>
      <c r="QTM2" s="1818"/>
      <c r="QTN2" s="1818"/>
      <c r="QTO2" s="1818"/>
      <c r="QTP2" s="1818"/>
      <c r="QTQ2" s="1818"/>
      <c r="QTR2" s="1818"/>
      <c r="QTS2" s="1818"/>
      <c r="QTT2" s="1818"/>
      <c r="QTU2" s="1818"/>
      <c r="QTV2" s="1818"/>
      <c r="QTW2" s="1818"/>
      <c r="QTX2" s="1818"/>
      <c r="QTY2" s="1818"/>
      <c r="QTZ2" s="1818"/>
      <c r="QUA2" s="1818"/>
      <c r="QUB2" s="1818"/>
      <c r="QUC2" s="1818"/>
      <c r="QUD2" s="1818"/>
      <c r="QUE2" s="1818"/>
      <c r="QUF2" s="1818"/>
      <c r="QUG2" s="1818"/>
      <c r="QUH2" s="1818"/>
      <c r="QUI2" s="1818"/>
      <c r="QUJ2" s="1818"/>
      <c r="QUK2" s="1818"/>
      <c r="QUL2" s="1818"/>
      <c r="QUM2" s="1818"/>
      <c r="QUN2" s="1818"/>
      <c r="QUO2" s="1818"/>
      <c r="QUP2" s="1818"/>
      <c r="QUQ2" s="1818"/>
      <c r="QUR2" s="1818"/>
      <c r="QUS2" s="1818"/>
      <c r="QUT2" s="1818"/>
      <c r="QUU2" s="1818"/>
      <c r="QUV2" s="1818"/>
      <c r="QUW2" s="1818"/>
      <c r="QUX2" s="1818"/>
      <c r="QUY2" s="1818"/>
      <c r="QUZ2" s="1818"/>
      <c r="QVA2" s="1818"/>
      <c r="QVB2" s="1818"/>
      <c r="QVC2" s="1818"/>
      <c r="QVD2" s="1818"/>
      <c r="QVE2" s="1818"/>
      <c r="QVF2" s="1818"/>
      <c r="QVG2" s="1818"/>
      <c r="QVH2" s="1818"/>
      <c r="QVI2" s="1818"/>
      <c r="QVJ2" s="1818"/>
      <c r="QVK2" s="1818"/>
      <c r="QVL2" s="1818"/>
      <c r="QVM2" s="1818"/>
      <c r="QVN2" s="1818"/>
      <c r="QVO2" s="1818"/>
      <c r="QVP2" s="1818"/>
      <c r="QVQ2" s="1818"/>
      <c r="QVR2" s="1818"/>
      <c r="QVS2" s="1818"/>
      <c r="QVT2" s="1818"/>
      <c r="QVU2" s="1818"/>
      <c r="QVV2" s="1818"/>
      <c r="QVW2" s="1818"/>
      <c r="QVX2" s="1818"/>
      <c r="QVY2" s="1818"/>
      <c r="QVZ2" s="1818"/>
      <c r="QWA2" s="1818"/>
      <c r="QWB2" s="1818"/>
      <c r="QWC2" s="1818"/>
      <c r="QWD2" s="1818"/>
      <c r="QWE2" s="1818"/>
      <c r="QWF2" s="1818"/>
      <c r="QWG2" s="1818"/>
      <c r="QWH2" s="1818"/>
      <c r="QWI2" s="1818"/>
      <c r="QWJ2" s="1818"/>
      <c r="QWK2" s="1818"/>
      <c r="QWL2" s="1818"/>
      <c r="QWM2" s="1818"/>
      <c r="QWN2" s="1818"/>
      <c r="QWO2" s="1818"/>
      <c r="QWP2" s="1818"/>
      <c r="QWQ2" s="1818"/>
      <c r="QWR2" s="1818"/>
      <c r="QWS2" s="1818"/>
      <c r="QWT2" s="1818"/>
      <c r="QWU2" s="1818"/>
      <c r="QWV2" s="1818"/>
      <c r="QWW2" s="1818"/>
      <c r="QWX2" s="1818"/>
      <c r="QWY2" s="1818"/>
      <c r="QWZ2" s="1818"/>
      <c r="QXA2" s="1818"/>
      <c r="QXB2" s="1818"/>
      <c r="QXC2" s="1818"/>
      <c r="QXD2" s="1818"/>
      <c r="QXE2" s="1818"/>
      <c r="QXF2" s="1818"/>
      <c r="QXG2" s="1818"/>
      <c r="QXH2" s="1818"/>
      <c r="QXI2" s="1818"/>
      <c r="QXJ2" s="1818"/>
      <c r="QXK2" s="1818"/>
      <c r="QXL2" s="1818"/>
      <c r="QXM2" s="1818"/>
      <c r="QXN2" s="1818"/>
      <c r="QXO2" s="1818"/>
      <c r="QXP2" s="1818"/>
      <c r="QXQ2" s="1818"/>
      <c r="QXR2" s="1818"/>
      <c r="QXS2" s="1818"/>
      <c r="QXT2" s="1818"/>
      <c r="QXU2" s="1818"/>
      <c r="QXV2" s="1818"/>
      <c r="QXW2" s="1818"/>
      <c r="QXX2" s="1818"/>
      <c r="QXY2" s="1818"/>
      <c r="QXZ2" s="1818"/>
      <c r="QYA2" s="1818"/>
      <c r="QYB2" s="1818"/>
      <c r="QYC2" s="1818"/>
      <c r="QYD2" s="1818"/>
      <c r="QYE2" s="1818"/>
      <c r="QYF2" s="1818"/>
      <c r="QYG2" s="1818"/>
      <c r="QYH2" s="1818"/>
      <c r="QYI2" s="1818"/>
      <c r="QYJ2" s="1818"/>
      <c r="QYK2" s="1818"/>
      <c r="QYL2" s="1818"/>
      <c r="QYM2" s="1818"/>
      <c r="QYN2" s="1818"/>
      <c r="QYO2" s="1818"/>
      <c r="QYP2" s="1818"/>
      <c r="QYQ2" s="1818"/>
      <c r="QYR2" s="1818"/>
      <c r="QYS2" s="1818"/>
      <c r="QYT2" s="1818"/>
      <c r="QYU2" s="1818"/>
      <c r="QYV2" s="1818"/>
      <c r="QYW2" s="1818"/>
      <c r="QYX2" s="1818"/>
      <c r="QYY2" s="1818"/>
      <c r="QYZ2" s="1818"/>
      <c r="QZA2" s="1818"/>
      <c r="QZB2" s="1818"/>
      <c r="QZC2" s="1818"/>
      <c r="QZD2" s="1818"/>
      <c r="QZE2" s="1818"/>
      <c r="QZF2" s="1818"/>
      <c r="QZG2" s="1818"/>
      <c r="QZH2" s="1818"/>
      <c r="QZI2" s="1818"/>
      <c r="QZJ2" s="1818"/>
      <c r="QZK2" s="1818"/>
      <c r="QZL2" s="1818"/>
      <c r="QZM2" s="1818"/>
      <c r="QZN2" s="1818"/>
      <c r="QZO2" s="1818"/>
      <c r="QZP2" s="1818"/>
      <c r="QZQ2" s="1818"/>
      <c r="QZR2" s="1818"/>
      <c r="QZS2" s="1818"/>
      <c r="QZT2" s="1818"/>
      <c r="QZU2" s="1818"/>
      <c r="QZV2" s="1818"/>
      <c r="QZW2" s="1818"/>
      <c r="QZX2" s="1818"/>
      <c r="QZY2" s="1818"/>
      <c r="QZZ2" s="1818"/>
      <c r="RAA2" s="1818"/>
      <c r="RAB2" s="1818"/>
      <c r="RAC2" s="1818"/>
      <c r="RAD2" s="1818"/>
      <c r="RAE2" s="1818"/>
      <c r="RAF2" s="1818"/>
      <c r="RAG2" s="1818"/>
      <c r="RAH2" s="1818"/>
      <c r="RAI2" s="1818"/>
      <c r="RAJ2" s="1818"/>
      <c r="RAK2" s="1818"/>
      <c r="RAL2" s="1818"/>
      <c r="RAM2" s="1818"/>
      <c r="RAN2" s="1818"/>
      <c r="RAO2" s="1818"/>
      <c r="RAP2" s="1818"/>
      <c r="RAQ2" s="1818"/>
      <c r="RAR2" s="1818"/>
      <c r="RAS2" s="1818"/>
      <c r="RAT2" s="1818"/>
      <c r="RAU2" s="1818"/>
      <c r="RAV2" s="1818"/>
      <c r="RAW2" s="1818"/>
      <c r="RAX2" s="1818"/>
      <c r="RAY2" s="1818"/>
      <c r="RAZ2" s="1818"/>
      <c r="RBA2" s="1818"/>
      <c r="RBB2" s="1818"/>
      <c r="RBC2" s="1818"/>
      <c r="RBD2" s="1818"/>
      <c r="RBE2" s="1818"/>
      <c r="RBF2" s="1818"/>
      <c r="RBG2" s="1818"/>
      <c r="RBH2" s="1818"/>
      <c r="RBI2" s="1818"/>
      <c r="RBJ2" s="1818"/>
      <c r="RBK2" s="1818"/>
      <c r="RBL2" s="1818"/>
      <c r="RBM2" s="1818"/>
      <c r="RBN2" s="1818"/>
      <c r="RBO2" s="1818"/>
      <c r="RBP2" s="1818"/>
      <c r="RBQ2" s="1818"/>
      <c r="RBR2" s="1818"/>
      <c r="RBS2" s="1818"/>
      <c r="RBT2" s="1818"/>
      <c r="RBU2" s="1818"/>
      <c r="RBV2" s="1818"/>
      <c r="RBW2" s="1818"/>
      <c r="RBX2" s="1818"/>
      <c r="RBY2" s="1818"/>
      <c r="RBZ2" s="1818"/>
      <c r="RCA2" s="1818"/>
      <c r="RCB2" s="1818"/>
      <c r="RCC2" s="1818"/>
      <c r="RCD2" s="1818"/>
      <c r="RCE2" s="1818"/>
      <c r="RCF2" s="1818"/>
      <c r="RCG2" s="1818"/>
      <c r="RCH2" s="1818"/>
      <c r="RCI2" s="1818"/>
      <c r="RCJ2" s="1818"/>
      <c r="RCK2" s="1818"/>
      <c r="RCL2" s="1818"/>
      <c r="RCM2" s="1818"/>
      <c r="RCN2" s="1818"/>
      <c r="RCO2" s="1818"/>
      <c r="RCP2" s="1818"/>
      <c r="RCQ2" s="1818"/>
      <c r="RCR2" s="1818"/>
      <c r="RCS2" s="1818"/>
      <c r="RCT2" s="1818"/>
      <c r="RCU2" s="1818"/>
      <c r="RCV2" s="1818"/>
      <c r="RCW2" s="1818"/>
      <c r="RCX2" s="1818"/>
      <c r="RCY2" s="1818"/>
      <c r="RCZ2" s="1818"/>
      <c r="RDA2" s="1818"/>
      <c r="RDB2" s="1818"/>
      <c r="RDC2" s="1818"/>
      <c r="RDD2" s="1818"/>
      <c r="RDE2" s="1818"/>
      <c r="RDF2" s="1818"/>
      <c r="RDG2" s="1818"/>
      <c r="RDH2" s="1818"/>
      <c r="RDI2" s="1818"/>
      <c r="RDJ2" s="1818"/>
      <c r="RDK2" s="1818"/>
      <c r="RDL2" s="1818"/>
      <c r="RDM2" s="1818"/>
      <c r="RDN2" s="1818"/>
      <c r="RDO2" s="1818"/>
      <c r="RDP2" s="1818"/>
      <c r="RDQ2" s="1818"/>
      <c r="RDR2" s="1818"/>
      <c r="RDS2" s="1818"/>
      <c r="RDT2" s="1818"/>
      <c r="RDU2" s="1818"/>
      <c r="RDV2" s="1818"/>
      <c r="RDW2" s="1818"/>
      <c r="RDX2" s="1818"/>
      <c r="RDY2" s="1818"/>
      <c r="RDZ2" s="1818"/>
      <c r="REA2" s="1818"/>
      <c r="REB2" s="1818"/>
      <c r="REC2" s="1818"/>
      <c r="RED2" s="1818"/>
      <c r="REE2" s="1818"/>
      <c r="REF2" s="1818"/>
      <c r="REG2" s="1818"/>
      <c r="REH2" s="1818"/>
      <c r="REI2" s="1818"/>
      <c r="REJ2" s="1818"/>
      <c r="REK2" s="1818"/>
      <c r="REL2" s="1818"/>
      <c r="REM2" s="1818"/>
      <c r="REN2" s="1818"/>
      <c r="REO2" s="1818"/>
      <c r="REP2" s="1818"/>
      <c r="REQ2" s="1818"/>
      <c r="RER2" s="1818"/>
      <c r="RES2" s="1818"/>
      <c r="RET2" s="1818"/>
      <c r="REU2" s="1818"/>
      <c r="REV2" s="1818"/>
      <c r="REW2" s="1818"/>
      <c r="REX2" s="1818"/>
      <c r="REY2" s="1818"/>
      <c r="REZ2" s="1818"/>
      <c r="RFA2" s="1818"/>
      <c r="RFB2" s="1818"/>
      <c r="RFC2" s="1818"/>
      <c r="RFD2" s="1818"/>
      <c r="RFE2" s="1818"/>
      <c r="RFF2" s="1818"/>
      <c r="RFG2" s="1818"/>
      <c r="RFH2" s="1818"/>
      <c r="RFI2" s="1818"/>
      <c r="RFJ2" s="1818"/>
      <c r="RFK2" s="1818"/>
      <c r="RFL2" s="1818"/>
      <c r="RFM2" s="1818"/>
      <c r="RFN2" s="1818"/>
      <c r="RFO2" s="1818"/>
      <c r="RFP2" s="1818"/>
      <c r="RFQ2" s="1818"/>
      <c r="RFR2" s="1818"/>
      <c r="RFS2" s="1818"/>
      <c r="RFT2" s="1818"/>
      <c r="RFU2" s="1818"/>
      <c r="RFV2" s="1818"/>
      <c r="RFW2" s="1818"/>
      <c r="RFX2" s="1818"/>
      <c r="RFY2" s="1818"/>
      <c r="RFZ2" s="1818"/>
      <c r="RGA2" s="1818"/>
      <c r="RGB2" s="1818"/>
      <c r="RGC2" s="1818"/>
      <c r="RGD2" s="1818"/>
      <c r="RGE2" s="1818"/>
      <c r="RGF2" s="1818"/>
      <c r="RGG2" s="1818"/>
      <c r="RGH2" s="1818"/>
      <c r="RGI2" s="1818"/>
      <c r="RGJ2" s="1818"/>
      <c r="RGK2" s="1818"/>
      <c r="RGL2" s="1818"/>
      <c r="RGM2" s="1818"/>
      <c r="RGN2" s="1818"/>
      <c r="RGO2" s="1818"/>
      <c r="RGP2" s="1818"/>
      <c r="RGQ2" s="1818"/>
      <c r="RGR2" s="1818"/>
      <c r="RGS2" s="1818"/>
      <c r="RGT2" s="1818"/>
      <c r="RGU2" s="1818"/>
      <c r="RGV2" s="1818"/>
      <c r="RGW2" s="1818"/>
      <c r="RGX2" s="1818"/>
      <c r="RGY2" s="1818"/>
      <c r="RGZ2" s="1818"/>
      <c r="RHA2" s="1818"/>
      <c r="RHB2" s="1818"/>
      <c r="RHC2" s="1818"/>
      <c r="RHD2" s="1818"/>
      <c r="RHE2" s="1818"/>
      <c r="RHF2" s="1818"/>
      <c r="RHG2" s="1818"/>
      <c r="RHH2" s="1818"/>
      <c r="RHI2" s="1818"/>
      <c r="RHJ2" s="1818"/>
      <c r="RHK2" s="1818"/>
      <c r="RHL2" s="1818"/>
      <c r="RHM2" s="1818"/>
      <c r="RHN2" s="1818"/>
      <c r="RHO2" s="1818"/>
      <c r="RHP2" s="1818"/>
      <c r="RHQ2" s="1818"/>
      <c r="RHR2" s="1818"/>
      <c r="RHS2" s="1818"/>
      <c r="RHT2" s="1818"/>
      <c r="RHU2" s="1818"/>
      <c r="RHV2" s="1818"/>
      <c r="RHW2" s="1818"/>
      <c r="RHX2" s="1818"/>
      <c r="RHY2" s="1818"/>
      <c r="RHZ2" s="1818"/>
      <c r="RIA2" s="1818"/>
      <c r="RIB2" s="1818"/>
      <c r="RIC2" s="1818"/>
      <c r="RID2" s="1818"/>
      <c r="RIE2" s="1818"/>
      <c r="RIF2" s="1818"/>
      <c r="RIG2" s="1818"/>
      <c r="RIH2" s="1818"/>
      <c r="RII2" s="1818"/>
      <c r="RIJ2" s="1818"/>
      <c r="RIK2" s="1818"/>
      <c r="RIL2" s="1818"/>
      <c r="RIM2" s="1818"/>
      <c r="RIN2" s="1818"/>
      <c r="RIO2" s="1818"/>
      <c r="RIP2" s="1818"/>
      <c r="RIQ2" s="1818"/>
      <c r="RIR2" s="1818"/>
      <c r="RIS2" s="1818"/>
      <c r="RIT2" s="1818"/>
      <c r="RIU2" s="1818"/>
      <c r="RIV2" s="1818"/>
      <c r="RIW2" s="1818"/>
      <c r="RIX2" s="1818"/>
      <c r="RIY2" s="1818"/>
      <c r="RIZ2" s="1818"/>
      <c r="RJA2" s="1818"/>
      <c r="RJB2" s="1818"/>
      <c r="RJC2" s="1818"/>
      <c r="RJD2" s="1818"/>
      <c r="RJE2" s="1818"/>
      <c r="RJF2" s="1818"/>
      <c r="RJG2" s="1818"/>
      <c r="RJH2" s="1818"/>
      <c r="RJI2" s="1818"/>
      <c r="RJJ2" s="1818"/>
      <c r="RJK2" s="1818"/>
      <c r="RJL2" s="1818"/>
      <c r="RJM2" s="1818"/>
      <c r="RJN2" s="1818"/>
      <c r="RJO2" s="1818"/>
      <c r="RJP2" s="1818"/>
      <c r="RJQ2" s="1818"/>
      <c r="RJR2" s="1818"/>
      <c r="RJS2" s="1818"/>
      <c r="RJT2" s="1818"/>
      <c r="RJU2" s="1818"/>
      <c r="RJV2" s="1818"/>
      <c r="RJW2" s="1818"/>
      <c r="RJX2" s="1818"/>
      <c r="RJY2" s="1818"/>
      <c r="RJZ2" s="1818"/>
      <c r="RKA2" s="1818"/>
      <c r="RKB2" s="1818"/>
      <c r="RKC2" s="1818"/>
      <c r="RKD2" s="1818"/>
      <c r="RKE2" s="1818"/>
      <c r="RKF2" s="1818"/>
      <c r="RKG2" s="1818"/>
      <c r="RKH2" s="1818"/>
      <c r="RKI2" s="1818"/>
      <c r="RKJ2" s="1818"/>
      <c r="RKK2" s="1818"/>
      <c r="RKL2" s="1818"/>
      <c r="RKM2" s="1818"/>
      <c r="RKN2" s="1818"/>
      <c r="RKO2" s="1818"/>
      <c r="RKP2" s="1818"/>
      <c r="RKQ2" s="1818"/>
      <c r="RKR2" s="1818"/>
      <c r="RKS2" s="1818"/>
      <c r="RKT2" s="1818"/>
      <c r="RKU2" s="1818"/>
      <c r="RKV2" s="1818"/>
      <c r="RKW2" s="1818"/>
      <c r="RKX2" s="1818"/>
      <c r="RKY2" s="1818"/>
      <c r="RKZ2" s="1818"/>
      <c r="RLA2" s="1818"/>
      <c r="RLB2" s="1818"/>
      <c r="RLC2" s="1818"/>
      <c r="RLD2" s="1818"/>
      <c r="RLE2" s="1818"/>
      <c r="RLF2" s="1818"/>
      <c r="RLG2" s="1818"/>
      <c r="RLH2" s="1818"/>
      <c r="RLI2" s="1818"/>
      <c r="RLJ2" s="1818"/>
      <c r="RLK2" s="1818"/>
      <c r="RLL2" s="1818"/>
      <c r="RLM2" s="1818"/>
      <c r="RLN2" s="1818"/>
      <c r="RLO2" s="1818"/>
      <c r="RLP2" s="1818"/>
      <c r="RLQ2" s="1818"/>
      <c r="RLR2" s="1818"/>
      <c r="RLS2" s="1818"/>
      <c r="RLT2" s="1818"/>
      <c r="RLU2" s="1818"/>
      <c r="RLV2" s="1818"/>
      <c r="RLW2" s="1818"/>
      <c r="RLX2" s="1818"/>
      <c r="RLY2" s="1818"/>
      <c r="RLZ2" s="1818"/>
      <c r="RMA2" s="1818"/>
      <c r="RMB2" s="1818"/>
      <c r="RMC2" s="1818"/>
      <c r="RMD2" s="1818"/>
      <c r="RME2" s="1818"/>
      <c r="RMF2" s="1818"/>
      <c r="RMG2" s="1818"/>
      <c r="RMH2" s="1818"/>
      <c r="RMI2" s="1818"/>
      <c r="RMJ2" s="1818"/>
      <c r="RMK2" s="1818"/>
      <c r="RML2" s="1818"/>
      <c r="RMM2" s="1818"/>
      <c r="RMN2" s="1818"/>
      <c r="RMO2" s="1818"/>
      <c r="RMP2" s="1818"/>
      <c r="RMQ2" s="1818"/>
      <c r="RMR2" s="1818"/>
      <c r="RMS2" s="1818"/>
      <c r="RMT2" s="1818"/>
      <c r="RMU2" s="1818"/>
      <c r="RMV2" s="1818"/>
      <c r="RMW2" s="1818"/>
      <c r="RMX2" s="1818"/>
      <c r="RMY2" s="1818"/>
      <c r="RMZ2" s="1818"/>
      <c r="RNA2" s="1818"/>
      <c r="RNB2" s="1818"/>
      <c r="RNC2" s="1818"/>
      <c r="RND2" s="1818"/>
      <c r="RNE2" s="1818"/>
      <c r="RNF2" s="1818"/>
      <c r="RNG2" s="1818"/>
      <c r="RNH2" s="1818"/>
      <c r="RNI2" s="1818"/>
      <c r="RNJ2" s="1818"/>
      <c r="RNK2" s="1818"/>
      <c r="RNL2" s="1818"/>
      <c r="RNM2" s="1818"/>
      <c r="RNN2" s="1818"/>
      <c r="RNO2" s="1818"/>
      <c r="RNP2" s="1818"/>
      <c r="RNQ2" s="1818"/>
      <c r="RNR2" s="1818"/>
      <c r="RNS2" s="1818"/>
      <c r="RNT2" s="1818"/>
      <c r="RNU2" s="1818"/>
      <c r="RNV2" s="1818"/>
      <c r="RNW2" s="1818"/>
      <c r="RNX2" s="1818"/>
      <c r="RNY2" s="1818"/>
      <c r="RNZ2" s="1818"/>
      <c r="ROA2" s="1818"/>
      <c r="ROB2" s="1818"/>
      <c r="ROC2" s="1818"/>
      <c r="ROD2" s="1818"/>
      <c r="ROE2" s="1818"/>
      <c r="ROF2" s="1818"/>
      <c r="ROG2" s="1818"/>
      <c r="ROH2" s="1818"/>
      <c r="ROI2" s="1818"/>
      <c r="ROJ2" s="1818"/>
      <c r="ROK2" s="1818"/>
      <c r="ROL2" s="1818"/>
      <c r="ROM2" s="1818"/>
      <c r="RON2" s="1818"/>
      <c r="ROO2" s="1818"/>
      <c r="ROP2" s="1818"/>
      <c r="ROQ2" s="1818"/>
      <c r="ROR2" s="1818"/>
      <c r="ROS2" s="1818"/>
      <c r="ROT2" s="1818"/>
      <c r="ROU2" s="1818"/>
      <c r="ROV2" s="1818"/>
      <c r="ROW2" s="1818"/>
      <c r="ROX2" s="1818"/>
      <c r="ROY2" s="1818"/>
      <c r="ROZ2" s="1818"/>
      <c r="RPA2" s="1818"/>
      <c r="RPB2" s="1818"/>
      <c r="RPC2" s="1818"/>
      <c r="RPD2" s="1818"/>
      <c r="RPE2" s="1818"/>
      <c r="RPF2" s="1818"/>
      <c r="RPG2" s="1818"/>
      <c r="RPH2" s="1818"/>
      <c r="RPI2" s="1818"/>
      <c r="RPJ2" s="1818"/>
      <c r="RPK2" s="1818"/>
      <c r="RPL2" s="1818"/>
      <c r="RPM2" s="1818"/>
      <c r="RPN2" s="1818"/>
      <c r="RPO2" s="1818"/>
      <c r="RPP2" s="1818"/>
      <c r="RPQ2" s="1818"/>
      <c r="RPR2" s="1818"/>
      <c r="RPS2" s="1818"/>
      <c r="RPT2" s="1818"/>
      <c r="RPU2" s="1818"/>
      <c r="RPV2" s="1818"/>
      <c r="RPW2" s="1818"/>
      <c r="RPX2" s="1818"/>
      <c r="RPY2" s="1818"/>
      <c r="RPZ2" s="1818"/>
      <c r="RQA2" s="1818"/>
      <c r="RQB2" s="1818"/>
      <c r="RQC2" s="1818"/>
      <c r="RQD2" s="1818"/>
      <c r="RQE2" s="1818"/>
      <c r="RQF2" s="1818"/>
      <c r="RQG2" s="1818"/>
      <c r="RQH2" s="1818"/>
      <c r="RQI2" s="1818"/>
      <c r="RQJ2" s="1818"/>
      <c r="RQK2" s="1818"/>
      <c r="RQL2" s="1818"/>
      <c r="RQM2" s="1818"/>
      <c r="RQN2" s="1818"/>
      <c r="RQO2" s="1818"/>
      <c r="RQP2" s="1818"/>
      <c r="RQQ2" s="1818"/>
      <c r="RQR2" s="1818"/>
      <c r="RQS2" s="1818"/>
      <c r="RQT2" s="1818"/>
      <c r="RQU2" s="1818"/>
      <c r="RQV2" s="1818"/>
      <c r="RQW2" s="1818"/>
      <c r="RQX2" s="1818"/>
      <c r="RQY2" s="1818"/>
      <c r="RQZ2" s="1818"/>
      <c r="RRA2" s="1818"/>
      <c r="RRB2" s="1818"/>
      <c r="RRC2" s="1818"/>
      <c r="RRD2" s="1818"/>
      <c r="RRE2" s="1818"/>
      <c r="RRF2" s="1818"/>
      <c r="RRG2" s="1818"/>
      <c r="RRH2" s="1818"/>
      <c r="RRI2" s="1818"/>
      <c r="RRJ2" s="1818"/>
      <c r="RRK2" s="1818"/>
      <c r="RRL2" s="1818"/>
      <c r="RRM2" s="1818"/>
      <c r="RRN2" s="1818"/>
      <c r="RRO2" s="1818"/>
      <c r="RRP2" s="1818"/>
      <c r="RRQ2" s="1818"/>
      <c r="RRR2" s="1818"/>
      <c r="RRS2" s="1818"/>
      <c r="RRT2" s="1818"/>
      <c r="RRU2" s="1818"/>
      <c r="RRV2" s="1818"/>
      <c r="RRW2" s="1818"/>
      <c r="RRX2" s="1818"/>
      <c r="RRY2" s="1818"/>
      <c r="RRZ2" s="1818"/>
      <c r="RSA2" s="1818"/>
      <c r="RSB2" s="1818"/>
      <c r="RSC2" s="1818"/>
      <c r="RSD2" s="1818"/>
      <c r="RSE2" s="1818"/>
      <c r="RSF2" s="1818"/>
      <c r="RSG2" s="1818"/>
      <c r="RSH2" s="1818"/>
      <c r="RSI2" s="1818"/>
      <c r="RSJ2" s="1818"/>
      <c r="RSK2" s="1818"/>
      <c r="RSL2" s="1818"/>
      <c r="RSM2" s="1818"/>
      <c r="RSN2" s="1818"/>
      <c r="RSO2" s="1818"/>
      <c r="RSP2" s="1818"/>
      <c r="RSQ2" s="1818"/>
      <c r="RSR2" s="1818"/>
      <c r="RSS2" s="1818"/>
      <c r="RST2" s="1818"/>
      <c r="RSU2" s="1818"/>
      <c r="RSV2" s="1818"/>
      <c r="RSW2" s="1818"/>
      <c r="RSX2" s="1818"/>
      <c r="RSY2" s="1818"/>
      <c r="RSZ2" s="1818"/>
      <c r="RTA2" s="1818"/>
      <c r="RTB2" s="1818"/>
      <c r="RTC2" s="1818"/>
      <c r="RTD2" s="1818"/>
      <c r="RTE2" s="1818"/>
      <c r="RTF2" s="1818"/>
      <c r="RTG2" s="1818"/>
      <c r="RTH2" s="1818"/>
      <c r="RTI2" s="1818"/>
      <c r="RTJ2" s="1818"/>
      <c r="RTK2" s="1818"/>
      <c r="RTL2" s="1818"/>
      <c r="RTM2" s="1818"/>
      <c r="RTN2" s="1818"/>
      <c r="RTO2" s="1818"/>
      <c r="RTP2" s="1818"/>
      <c r="RTQ2" s="1818"/>
      <c r="RTR2" s="1818"/>
      <c r="RTS2" s="1818"/>
      <c r="RTT2" s="1818"/>
      <c r="RTU2" s="1818"/>
      <c r="RTV2" s="1818"/>
      <c r="RTW2" s="1818"/>
      <c r="RTX2" s="1818"/>
      <c r="RTY2" s="1818"/>
      <c r="RTZ2" s="1818"/>
      <c r="RUA2" s="1818"/>
      <c r="RUB2" s="1818"/>
      <c r="RUC2" s="1818"/>
      <c r="RUD2" s="1818"/>
      <c r="RUE2" s="1818"/>
      <c r="RUF2" s="1818"/>
      <c r="RUG2" s="1818"/>
      <c r="RUH2" s="1818"/>
      <c r="RUI2" s="1818"/>
      <c r="RUJ2" s="1818"/>
      <c r="RUK2" s="1818"/>
      <c r="RUL2" s="1818"/>
      <c r="RUM2" s="1818"/>
      <c r="RUN2" s="1818"/>
      <c r="RUO2" s="1818"/>
      <c r="RUP2" s="1818"/>
      <c r="RUQ2" s="1818"/>
      <c r="RUR2" s="1818"/>
      <c r="RUS2" s="1818"/>
      <c r="RUT2" s="1818"/>
      <c r="RUU2" s="1818"/>
      <c r="RUV2" s="1818"/>
      <c r="RUW2" s="1818"/>
      <c r="RUX2" s="1818"/>
      <c r="RUY2" s="1818"/>
      <c r="RUZ2" s="1818"/>
      <c r="RVA2" s="1818"/>
      <c r="RVB2" s="1818"/>
      <c r="RVC2" s="1818"/>
      <c r="RVD2" s="1818"/>
      <c r="RVE2" s="1818"/>
      <c r="RVF2" s="1818"/>
      <c r="RVG2" s="1818"/>
      <c r="RVH2" s="1818"/>
      <c r="RVI2" s="1818"/>
      <c r="RVJ2" s="1818"/>
      <c r="RVK2" s="1818"/>
      <c r="RVL2" s="1818"/>
      <c r="RVM2" s="1818"/>
      <c r="RVN2" s="1818"/>
      <c r="RVO2" s="1818"/>
      <c r="RVP2" s="1818"/>
      <c r="RVQ2" s="1818"/>
      <c r="RVR2" s="1818"/>
      <c r="RVS2" s="1818"/>
      <c r="RVT2" s="1818"/>
      <c r="RVU2" s="1818"/>
      <c r="RVV2" s="1818"/>
      <c r="RVW2" s="1818"/>
      <c r="RVX2" s="1818"/>
      <c r="RVY2" s="1818"/>
      <c r="RVZ2" s="1818"/>
      <c r="RWA2" s="1818"/>
      <c r="RWB2" s="1818"/>
      <c r="RWC2" s="1818"/>
      <c r="RWD2" s="1818"/>
      <c r="RWE2" s="1818"/>
      <c r="RWF2" s="1818"/>
      <c r="RWG2" s="1818"/>
      <c r="RWH2" s="1818"/>
      <c r="RWI2" s="1818"/>
      <c r="RWJ2" s="1818"/>
      <c r="RWK2" s="1818"/>
      <c r="RWL2" s="1818"/>
      <c r="RWM2" s="1818"/>
      <c r="RWN2" s="1818"/>
      <c r="RWO2" s="1818"/>
      <c r="RWP2" s="1818"/>
      <c r="RWQ2" s="1818"/>
      <c r="RWR2" s="1818"/>
      <c r="RWS2" s="1818"/>
      <c r="RWT2" s="1818"/>
      <c r="RWU2" s="1818"/>
      <c r="RWV2" s="1818"/>
      <c r="RWW2" s="1818"/>
      <c r="RWX2" s="1818"/>
      <c r="RWY2" s="1818"/>
      <c r="RWZ2" s="1818"/>
      <c r="RXA2" s="1818"/>
      <c r="RXB2" s="1818"/>
      <c r="RXC2" s="1818"/>
      <c r="RXD2" s="1818"/>
      <c r="RXE2" s="1818"/>
      <c r="RXF2" s="1818"/>
      <c r="RXG2" s="1818"/>
      <c r="RXH2" s="1818"/>
      <c r="RXI2" s="1818"/>
      <c r="RXJ2" s="1818"/>
      <c r="RXK2" s="1818"/>
      <c r="RXL2" s="1818"/>
      <c r="RXM2" s="1818"/>
      <c r="RXN2" s="1818"/>
      <c r="RXO2" s="1818"/>
      <c r="RXP2" s="1818"/>
      <c r="RXQ2" s="1818"/>
      <c r="RXR2" s="1818"/>
      <c r="RXS2" s="1818"/>
      <c r="RXT2" s="1818"/>
      <c r="RXU2" s="1818"/>
      <c r="RXV2" s="1818"/>
      <c r="RXW2" s="1818"/>
      <c r="RXX2" s="1818"/>
      <c r="RXY2" s="1818"/>
      <c r="RXZ2" s="1818"/>
      <c r="RYA2" s="1818"/>
      <c r="RYB2" s="1818"/>
      <c r="RYC2" s="1818"/>
      <c r="RYD2" s="1818"/>
      <c r="RYE2" s="1818"/>
      <c r="RYF2" s="1818"/>
      <c r="RYG2" s="1818"/>
      <c r="RYH2" s="1818"/>
      <c r="RYI2" s="1818"/>
      <c r="RYJ2" s="1818"/>
      <c r="RYK2" s="1818"/>
      <c r="RYL2" s="1818"/>
      <c r="RYM2" s="1818"/>
      <c r="RYN2" s="1818"/>
      <c r="RYO2" s="1818"/>
      <c r="RYP2" s="1818"/>
      <c r="RYQ2" s="1818"/>
      <c r="RYR2" s="1818"/>
      <c r="RYS2" s="1818"/>
      <c r="RYT2" s="1818"/>
      <c r="RYU2" s="1818"/>
      <c r="RYV2" s="1818"/>
      <c r="RYW2" s="1818"/>
      <c r="RYX2" s="1818"/>
      <c r="RYY2" s="1818"/>
      <c r="RYZ2" s="1818"/>
      <c r="RZA2" s="1818"/>
      <c r="RZB2" s="1818"/>
      <c r="RZC2" s="1818"/>
      <c r="RZD2" s="1818"/>
      <c r="RZE2" s="1818"/>
      <c r="RZF2" s="1818"/>
      <c r="RZG2" s="1818"/>
      <c r="RZH2" s="1818"/>
      <c r="RZI2" s="1818"/>
      <c r="RZJ2" s="1818"/>
      <c r="RZK2" s="1818"/>
      <c r="RZL2" s="1818"/>
      <c r="RZM2" s="1818"/>
      <c r="RZN2" s="1818"/>
      <c r="RZO2" s="1818"/>
      <c r="RZP2" s="1818"/>
      <c r="RZQ2" s="1818"/>
      <c r="RZR2" s="1818"/>
      <c r="RZS2" s="1818"/>
      <c r="RZT2" s="1818"/>
      <c r="RZU2" s="1818"/>
      <c r="RZV2" s="1818"/>
      <c r="RZW2" s="1818"/>
      <c r="RZX2" s="1818"/>
      <c r="RZY2" s="1818"/>
      <c r="RZZ2" s="1818"/>
      <c r="SAA2" s="1818"/>
      <c r="SAB2" s="1818"/>
      <c r="SAC2" s="1818"/>
      <c r="SAD2" s="1818"/>
      <c r="SAE2" s="1818"/>
      <c r="SAF2" s="1818"/>
      <c r="SAG2" s="1818"/>
      <c r="SAH2" s="1818"/>
      <c r="SAI2" s="1818"/>
      <c r="SAJ2" s="1818"/>
      <c r="SAK2" s="1818"/>
      <c r="SAL2" s="1818"/>
      <c r="SAM2" s="1818"/>
      <c r="SAN2" s="1818"/>
      <c r="SAO2" s="1818"/>
      <c r="SAP2" s="1818"/>
      <c r="SAQ2" s="1818"/>
      <c r="SAR2" s="1818"/>
      <c r="SAS2" s="1818"/>
      <c r="SAT2" s="1818"/>
      <c r="SAU2" s="1818"/>
      <c r="SAV2" s="1818"/>
      <c r="SAW2" s="1818"/>
      <c r="SAX2" s="1818"/>
      <c r="SAY2" s="1818"/>
      <c r="SAZ2" s="1818"/>
      <c r="SBA2" s="1818"/>
      <c r="SBB2" s="1818"/>
      <c r="SBC2" s="1818"/>
      <c r="SBD2" s="1818"/>
      <c r="SBE2" s="1818"/>
      <c r="SBF2" s="1818"/>
      <c r="SBG2" s="1818"/>
      <c r="SBH2" s="1818"/>
      <c r="SBI2" s="1818"/>
      <c r="SBJ2" s="1818"/>
      <c r="SBK2" s="1818"/>
      <c r="SBL2" s="1818"/>
      <c r="SBM2" s="1818"/>
      <c r="SBN2" s="1818"/>
      <c r="SBO2" s="1818"/>
      <c r="SBP2" s="1818"/>
      <c r="SBQ2" s="1818"/>
      <c r="SBR2" s="1818"/>
      <c r="SBS2" s="1818"/>
      <c r="SBT2" s="1818"/>
      <c r="SBU2" s="1818"/>
      <c r="SBV2" s="1818"/>
      <c r="SBW2" s="1818"/>
      <c r="SBX2" s="1818"/>
      <c r="SBY2" s="1818"/>
      <c r="SBZ2" s="1818"/>
      <c r="SCA2" s="1818"/>
      <c r="SCB2" s="1818"/>
      <c r="SCC2" s="1818"/>
      <c r="SCD2" s="1818"/>
      <c r="SCE2" s="1818"/>
      <c r="SCF2" s="1818"/>
      <c r="SCG2" s="1818"/>
      <c r="SCH2" s="1818"/>
      <c r="SCI2" s="1818"/>
      <c r="SCJ2" s="1818"/>
      <c r="SCK2" s="1818"/>
      <c r="SCL2" s="1818"/>
      <c r="SCM2" s="1818"/>
      <c r="SCN2" s="1818"/>
      <c r="SCO2" s="1818"/>
      <c r="SCP2" s="1818"/>
      <c r="SCQ2" s="1818"/>
      <c r="SCR2" s="1818"/>
      <c r="SCS2" s="1818"/>
      <c r="SCT2" s="1818"/>
      <c r="SCU2" s="1818"/>
      <c r="SCV2" s="1818"/>
      <c r="SCW2" s="1818"/>
      <c r="SCX2" s="1818"/>
      <c r="SCY2" s="1818"/>
      <c r="SCZ2" s="1818"/>
      <c r="SDA2" s="1818"/>
      <c r="SDB2" s="1818"/>
      <c r="SDC2" s="1818"/>
      <c r="SDD2" s="1818"/>
      <c r="SDE2" s="1818"/>
      <c r="SDF2" s="1818"/>
      <c r="SDG2" s="1818"/>
      <c r="SDH2" s="1818"/>
      <c r="SDI2" s="1818"/>
      <c r="SDJ2" s="1818"/>
      <c r="SDK2" s="1818"/>
      <c r="SDL2" s="1818"/>
      <c r="SDM2" s="1818"/>
      <c r="SDN2" s="1818"/>
      <c r="SDO2" s="1818"/>
      <c r="SDP2" s="1818"/>
      <c r="SDQ2" s="1818"/>
      <c r="SDR2" s="1818"/>
      <c r="SDS2" s="1818"/>
      <c r="SDT2" s="1818"/>
      <c r="SDU2" s="1818"/>
      <c r="SDV2" s="1818"/>
      <c r="SDW2" s="1818"/>
      <c r="SDX2" s="1818"/>
      <c r="SDY2" s="1818"/>
      <c r="SDZ2" s="1818"/>
      <c r="SEA2" s="1818"/>
      <c r="SEB2" s="1818"/>
      <c r="SEC2" s="1818"/>
      <c r="SED2" s="1818"/>
      <c r="SEE2" s="1818"/>
      <c r="SEF2" s="1818"/>
      <c r="SEG2" s="1818"/>
      <c r="SEH2" s="1818"/>
      <c r="SEI2" s="1818"/>
      <c r="SEJ2" s="1818"/>
      <c r="SEK2" s="1818"/>
      <c r="SEL2" s="1818"/>
      <c r="SEM2" s="1818"/>
      <c r="SEN2" s="1818"/>
      <c r="SEO2" s="1818"/>
      <c r="SEP2" s="1818"/>
      <c r="SEQ2" s="1818"/>
      <c r="SER2" s="1818"/>
      <c r="SES2" s="1818"/>
      <c r="SET2" s="1818"/>
      <c r="SEU2" s="1818"/>
      <c r="SEV2" s="1818"/>
      <c r="SEW2" s="1818"/>
      <c r="SEX2" s="1818"/>
      <c r="SEY2" s="1818"/>
      <c r="SEZ2" s="1818"/>
      <c r="SFA2" s="1818"/>
      <c r="SFB2" s="1818"/>
      <c r="SFC2" s="1818"/>
      <c r="SFD2" s="1818"/>
      <c r="SFE2" s="1818"/>
      <c r="SFF2" s="1818"/>
      <c r="SFG2" s="1818"/>
      <c r="SFH2" s="1818"/>
      <c r="SFI2" s="1818"/>
      <c r="SFJ2" s="1818"/>
      <c r="SFK2" s="1818"/>
      <c r="SFL2" s="1818"/>
      <c r="SFM2" s="1818"/>
      <c r="SFN2" s="1818"/>
      <c r="SFO2" s="1818"/>
      <c r="SFP2" s="1818"/>
      <c r="SFQ2" s="1818"/>
      <c r="SFR2" s="1818"/>
      <c r="SFS2" s="1818"/>
      <c r="SFT2" s="1818"/>
      <c r="SFU2" s="1818"/>
      <c r="SFV2" s="1818"/>
      <c r="SFW2" s="1818"/>
      <c r="SFX2" s="1818"/>
      <c r="SFY2" s="1818"/>
      <c r="SFZ2" s="1818"/>
      <c r="SGA2" s="1818"/>
      <c r="SGB2" s="1818"/>
      <c r="SGC2" s="1818"/>
      <c r="SGD2" s="1818"/>
      <c r="SGE2" s="1818"/>
      <c r="SGF2" s="1818"/>
      <c r="SGG2" s="1818"/>
      <c r="SGH2" s="1818"/>
      <c r="SGI2" s="1818"/>
      <c r="SGJ2" s="1818"/>
      <c r="SGK2" s="1818"/>
      <c r="SGL2" s="1818"/>
      <c r="SGM2" s="1818"/>
      <c r="SGN2" s="1818"/>
      <c r="SGO2" s="1818"/>
      <c r="SGP2" s="1818"/>
      <c r="SGQ2" s="1818"/>
      <c r="SGR2" s="1818"/>
      <c r="SGS2" s="1818"/>
      <c r="SGT2" s="1818"/>
      <c r="SGU2" s="1818"/>
      <c r="SGV2" s="1818"/>
      <c r="SGW2" s="1818"/>
      <c r="SGX2" s="1818"/>
      <c r="SGY2" s="1818"/>
      <c r="SGZ2" s="1818"/>
      <c r="SHA2" s="1818"/>
      <c r="SHB2" s="1818"/>
      <c r="SHC2" s="1818"/>
      <c r="SHD2" s="1818"/>
      <c r="SHE2" s="1818"/>
      <c r="SHF2" s="1818"/>
      <c r="SHG2" s="1818"/>
      <c r="SHH2" s="1818"/>
      <c r="SHI2" s="1818"/>
      <c r="SHJ2" s="1818"/>
      <c r="SHK2" s="1818"/>
      <c r="SHL2" s="1818"/>
      <c r="SHM2" s="1818"/>
      <c r="SHN2" s="1818"/>
      <c r="SHO2" s="1818"/>
      <c r="SHP2" s="1818"/>
      <c r="SHQ2" s="1818"/>
      <c r="SHR2" s="1818"/>
      <c r="SHS2" s="1818"/>
      <c r="SHT2" s="1818"/>
      <c r="SHU2" s="1818"/>
      <c r="SHV2" s="1818"/>
      <c r="SHW2" s="1818"/>
      <c r="SHX2" s="1818"/>
      <c r="SHY2" s="1818"/>
      <c r="SHZ2" s="1818"/>
      <c r="SIA2" s="1818"/>
      <c r="SIB2" s="1818"/>
      <c r="SIC2" s="1818"/>
      <c r="SID2" s="1818"/>
      <c r="SIE2" s="1818"/>
      <c r="SIF2" s="1818"/>
      <c r="SIG2" s="1818"/>
      <c r="SIH2" s="1818"/>
      <c r="SII2" s="1818"/>
      <c r="SIJ2" s="1818"/>
      <c r="SIK2" s="1818"/>
      <c r="SIL2" s="1818"/>
      <c r="SIM2" s="1818"/>
      <c r="SIN2" s="1818"/>
      <c r="SIO2" s="1818"/>
      <c r="SIP2" s="1818"/>
      <c r="SIQ2" s="1818"/>
      <c r="SIR2" s="1818"/>
      <c r="SIS2" s="1818"/>
      <c r="SIT2" s="1818"/>
      <c r="SIU2" s="1818"/>
      <c r="SIV2" s="1818"/>
      <c r="SIW2" s="1818"/>
      <c r="SIX2" s="1818"/>
      <c r="SIY2" s="1818"/>
      <c r="SIZ2" s="1818"/>
      <c r="SJA2" s="1818"/>
      <c r="SJB2" s="1818"/>
      <c r="SJC2" s="1818"/>
      <c r="SJD2" s="1818"/>
      <c r="SJE2" s="1818"/>
      <c r="SJF2" s="1818"/>
      <c r="SJG2" s="1818"/>
      <c r="SJH2" s="1818"/>
      <c r="SJI2" s="1818"/>
      <c r="SJJ2" s="1818"/>
      <c r="SJK2" s="1818"/>
      <c r="SJL2" s="1818"/>
      <c r="SJM2" s="1818"/>
      <c r="SJN2" s="1818"/>
      <c r="SJO2" s="1818"/>
      <c r="SJP2" s="1818"/>
      <c r="SJQ2" s="1818"/>
      <c r="SJR2" s="1818"/>
      <c r="SJS2" s="1818"/>
      <c r="SJT2" s="1818"/>
      <c r="SJU2" s="1818"/>
      <c r="SJV2" s="1818"/>
      <c r="SJW2" s="1818"/>
      <c r="SJX2" s="1818"/>
      <c r="SJY2" s="1818"/>
      <c r="SJZ2" s="1818"/>
      <c r="SKA2" s="1818"/>
      <c r="SKB2" s="1818"/>
      <c r="SKC2" s="1818"/>
      <c r="SKD2" s="1818"/>
      <c r="SKE2" s="1818"/>
      <c r="SKF2" s="1818"/>
      <c r="SKG2" s="1818"/>
      <c r="SKH2" s="1818"/>
      <c r="SKI2" s="1818"/>
      <c r="SKJ2" s="1818"/>
      <c r="SKK2" s="1818"/>
      <c r="SKL2" s="1818"/>
      <c r="SKM2" s="1818"/>
      <c r="SKN2" s="1818"/>
      <c r="SKO2" s="1818"/>
      <c r="SKP2" s="1818"/>
      <c r="SKQ2" s="1818"/>
      <c r="SKR2" s="1818"/>
      <c r="SKS2" s="1818"/>
      <c r="SKT2" s="1818"/>
      <c r="SKU2" s="1818"/>
      <c r="SKV2" s="1818"/>
      <c r="SKW2" s="1818"/>
      <c r="SKX2" s="1818"/>
      <c r="SKY2" s="1818"/>
      <c r="SKZ2" s="1818"/>
      <c r="SLA2" s="1818"/>
      <c r="SLB2" s="1818"/>
      <c r="SLC2" s="1818"/>
      <c r="SLD2" s="1818"/>
      <c r="SLE2" s="1818"/>
      <c r="SLF2" s="1818"/>
      <c r="SLG2" s="1818"/>
      <c r="SLH2" s="1818"/>
      <c r="SLI2" s="1818"/>
      <c r="SLJ2" s="1818"/>
      <c r="SLK2" s="1818"/>
      <c r="SLL2" s="1818"/>
      <c r="SLM2" s="1818"/>
      <c r="SLN2" s="1818"/>
      <c r="SLO2" s="1818"/>
      <c r="SLP2" s="1818"/>
      <c r="SLQ2" s="1818"/>
      <c r="SLR2" s="1818"/>
      <c r="SLS2" s="1818"/>
      <c r="SLT2" s="1818"/>
      <c r="SLU2" s="1818"/>
      <c r="SLV2" s="1818"/>
      <c r="SLW2" s="1818"/>
      <c r="SLX2" s="1818"/>
      <c r="SLY2" s="1818"/>
      <c r="SLZ2" s="1818"/>
      <c r="SMA2" s="1818"/>
      <c r="SMB2" s="1818"/>
      <c r="SMC2" s="1818"/>
      <c r="SMD2" s="1818"/>
      <c r="SME2" s="1818"/>
      <c r="SMF2" s="1818"/>
      <c r="SMG2" s="1818"/>
      <c r="SMH2" s="1818"/>
      <c r="SMI2" s="1818"/>
      <c r="SMJ2" s="1818"/>
      <c r="SMK2" s="1818"/>
      <c r="SML2" s="1818"/>
      <c r="SMM2" s="1818"/>
      <c r="SMN2" s="1818"/>
      <c r="SMO2" s="1818"/>
      <c r="SMP2" s="1818"/>
      <c r="SMQ2" s="1818"/>
      <c r="SMR2" s="1818"/>
      <c r="SMS2" s="1818"/>
      <c r="SMT2" s="1818"/>
      <c r="SMU2" s="1818"/>
      <c r="SMV2" s="1818"/>
      <c r="SMW2" s="1818"/>
      <c r="SMX2" s="1818"/>
      <c r="SMY2" s="1818"/>
      <c r="SMZ2" s="1818"/>
      <c r="SNA2" s="1818"/>
      <c r="SNB2" s="1818"/>
      <c r="SNC2" s="1818"/>
      <c r="SND2" s="1818"/>
      <c r="SNE2" s="1818"/>
      <c r="SNF2" s="1818"/>
      <c r="SNG2" s="1818"/>
      <c r="SNH2" s="1818"/>
      <c r="SNI2" s="1818"/>
      <c r="SNJ2" s="1818"/>
      <c r="SNK2" s="1818"/>
      <c r="SNL2" s="1818"/>
      <c r="SNM2" s="1818"/>
      <c r="SNN2" s="1818"/>
      <c r="SNO2" s="1818"/>
      <c r="SNP2" s="1818"/>
      <c r="SNQ2" s="1818"/>
      <c r="SNR2" s="1818"/>
      <c r="SNS2" s="1818"/>
      <c r="SNT2" s="1818"/>
      <c r="SNU2" s="1818"/>
      <c r="SNV2" s="1818"/>
      <c r="SNW2" s="1818"/>
      <c r="SNX2" s="1818"/>
      <c r="SNY2" s="1818"/>
      <c r="SNZ2" s="1818"/>
      <c r="SOA2" s="1818"/>
      <c r="SOB2" s="1818"/>
      <c r="SOC2" s="1818"/>
      <c r="SOD2" s="1818"/>
      <c r="SOE2" s="1818"/>
      <c r="SOF2" s="1818"/>
      <c r="SOG2" s="1818"/>
      <c r="SOH2" s="1818"/>
      <c r="SOI2" s="1818"/>
      <c r="SOJ2" s="1818"/>
      <c r="SOK2" s="1818"/>
      <c r="SOL2" s="1818"/>
      <c r="SOM2" s="1818"/>
      <c r="SON2" s="1818"/>
      <c r="SOO2" s="1818"/>
      <c r="SOP2" s="1818"/>
      <c r="SOQ2" s="1818"/>
      <c r="SOR2" s="1818"/>
      <c r="SOS2" s="1818"/>
      <c r="SOT2" s="1818"/>
      <c r="SOU2" s="1818"/>
      <c r="SOV2" s="1818"/>
      <c r="SOW2" s="1818"/>
      <c r="SOX2" s="1818"/>
      <c r="SOY2" s="1818"/>
      <c r="SOZ2" s="1818"/>
      <c r="SPA2" s="1818"/>
      <c r="SPB2" s="1818"/>
      <c r="SPC2" s="1818"/>
      <c r="SPD2" s="1818"/>
      <c r="SPE2" s="1818"/>
      <c r="SPF2" s="1818"/>
      <c r="SPG2" s="1818"/>
      <c r="SPH2" s="1818"/>
      <c r="SPI2" s="1818"/>
      <c r="SPJ2" s="1818"/>
      <c r="SPK2" s="1818"/>
      <c r="SPL2" s="1818"/>
      <c r="SPM2" s="1818"/>
      <c r="SPN2" s="1818"/>
      <c r="SPO2" s="1818"/>
      <c r="SPP2" s="1818"/>
      <c r="SPQ2" s="1818"/>
      <c r="SPR2" s="1818"/>
      <c r="SPS2" s="1818"/>
      <c r="SPT2" s="1818"/>
      <c r="SPU2" s="1818"/>
      <c r="SPV2" s="1818"/>
      <c r="SPW2" s="1818"/>
      <c r="SPX2" s="1818"/>
      <c r="SPY2" s="1818"/>
      <c r="SPZ2" s="1818"/>
      <c r="SQA2" s="1818"/>
      <c r="SQB2" s="1818"/>
      <c r="SQC2" s="1818"/>
      <c r="SQD2" s="1818"/>
      <c r="SQE2" s="1818"/>
      <c r="SQF2" s="1818"/>
      <c r="SQG2" s="1818"/>
      <c r="SQH2" s="1818"/>
      <c r="SQI2" s="1818"/>
      <c r="SQJ2" s="1818"/>
      <c r="SQK2" s="1818"/>
      <c r="SQL2" s="1818"/>
      <c r="SQM2" s="1818"/>
      <c r="SQN2" s="1818"/>
      <c r="SQO2" s="1818"/>
      <c r="SQP2" s="1818"/>
      <c r="SQQ2" s="1818"/>
      <c r="SQR2" s="1818"/>
      <c r="SQS2" s="1818"/>
      <c r="SQT2" s="1818"/>
      <c r="SQU2" s="1818"/>
      <c r="SQV2" s="1818"/>
      <c r="SQW2" s="1818"/>
      <c r="SQX2" s="1818"/>
      <c r="SQY2" s="1818"/>
      <c r="SQZ2" s="1818"/>
      <c r="SRA2" s="1818"/>
      <c r="SRB2" s="1818"/>
      <c r="SRC2" s="1818"/>
      <c r="SRD2" s="1818"/>
      <c r="SRE2" s="1818"/>
      <c r="SRF2" s="1818"/>
      <c r="SRG2" s="1818"/>
      <c r="SRH2" s="1818"/>
      <c r="SRI2" s="1818"/>
      <c r="SRJ2" s="1818"/>
      <c r="SRK2" s="1818"/>
      <c r="SRL2" s="1818"/>
      <c r="SRM2" s="1818"/>
      <c r="SRN2" s="1818"/>
      <c r="SRO2" s="1818"/>
      <c r="SRP2" s="1818"/>
      <c r="SRQ2" s="1818"/>
      <c r="SRR2" s="1818"/>
      <c r="SRS2" s="1818"/>
      <c r="SRT2" s="1818"/>
      <c r="SRU2" s="1818"/>
      <c r="SRV2" s="1818"/>
      <c r="SRW2" s="1818"/>
      <c r="SRX2" s="1818"/>
      <c r="SRY2" s="1818"/>
      <c r="SRZ2" s="1818"/>
      <c r="SSA2" s="1818"/>
      <c r="SSB2" s="1818"/>
      <c r="SSC2" s="1818"/>
      <c r="SSD2" s="1818"/>
      <c r="SSE2" s="1818"/>
      <c r="SSF2" s="1818"/>
      <c r="SSG2" s="1818"/>
      <c r="SSH2" s="1818"/>
      <c r="SSI2" s="1818"/>
      <c r="SSJ2" s="1818"/>
      <c r="SSK2" s="1818"/>
      <c r="SSL2" s="1818"/>
      <c r="SSM2" s="1818"/>
      <c r="SSN2" s="1818"/>
      <c r="SSO2" s="1818"/>
      <c r="SSP2" s="1818"/>
      <c r="SSQ2" s="1818"/>
      <c r="SSR2" s="1818"/>
      <c r="SSS2" s="1818"/>
      <c r="SST2" s="1818"/>
      <c r="SSU2" s="1818"/>
      <c r="SSV2" s="1818"/>
      <c r="SSW2" s="1818"/>
      <c r="SSX2" s="1818"/>
      <c r="SSY2" s="1818"/>
      <c r="SSZ2" s="1818"/>
      <c r="STA2" s="1818"/>
      <c r="STB2" s="1818"/>
      <c r="STC2" s="1818"/>
      <c r="STD2" s="1818"/>
      <c r="STE2" s="1818"/>
      <c r="STF2" s="1818"/>
      <c r="STG2" s="1818"/>
      <c r="STH2" s="1818"/>
      <c r="STI2" s="1818"/>
      <c r="STJ2" s="1818"/>
      <c r="STK2" s="1818"/>
      <c r="STL2" s="1818"/>
      <c r="STM2" s="1818"/>
      <c r="STN2" s="1818"/>
      <c r="STO2" s="1818"/>
      <c r="STP2" s="1818"/>
      <c r="STQ2" s="1818"/>
      <c r="STR2" s="1818"/>
      <c r="STS2" s="1818"/>
      <c r="STT2" s="1818"/>
      <c r="STU2" s="1818"/>
      <c r="STV2" s="1818"/>
      <c r="STW2" s="1818"/>
      <c r="STX2" s="1818"/>
      <c r="STY2" s="1818"/>
      <c r="STZ2" s="1818"/>
      <c r="SUA2" s="1818"/>
      <c r="SUB2" s="1818"/>
      <c r="SUC2" s="1818"/>
      <c r="SUD2" s="1818"/>
      <c r="SUE2" s="1818"/>
      <c r="SUF2" s="1818"/>
      <c r="SUG2" s="1818"/>
      <c r="SUH2" s="1818"/>
      <c r="SUI2" s="1818"/>
      <c r="SUJ2" s="1818"/>
      <c r="SUK2" s="1818"/>
      <c r="SUL2" s="1818"/>
      <c r="SUM2" s="1818"/>
      <c r="SUN2" s="1818"/>
      <c r="SUO2" s="1818"/>
      <c r="SUP2" s="1818"/>
      <c r="SUQ2" s="1818"/>
      <c r="SUR2" s="1818"/>
      <c r="SUS2" s="1818"/>
      <c r="SUT2" s="1818"/>
      <c r="SUU2" s="1818"/>
      <c r="SUV2" s="1818"/>
      <c r="SUW2" s="1818"/>
      <c r="SUX2" s="1818"/>
      <c r="SUY2" s="1818"/>
      <c r="SUZ2" s="1818"/>
      <c r="SVA2" s="1818"/>
      <c r="SVB2" s="1818"/>
      <c r="SVC2" s="1818"/>
      <c r="SVD2" s="1818"/>
      <c r="SVE2" s="1818"/>
      <c r="SVF2" s="1818"/>
      <c r="SVG2" s="1818"/>
      <c r="SVH2" s="1818"/>
      <c r="SVI2" s="1818"/>
      <c r="SVJ2" s="1818"/>
      <c r="SVK2" s="1818"/>
      <c r="SVL2" s="1818"/>
      <c r="SVM2" s="1818"/>
      <c r="SVN2" s="1818"/>
      <c r="SVO2" s="1818"/>
      <c r="SVP2" s="1818"/>
      <c r="SVQ2" s="1818"/>
      <c r="SVR2" s="1818"/>
      <c r="SVS2" s="1818"/>
      <c r="SVT2" s="1818"/>
      <c r="SVU2" s="1818"/>
      <c r="SVV2" s="1818"/>
      <c r="SVW2" s="1818"/>
      <c r="SVX2" s="1818"/>
      <c r="SVY2" s="1818"/>
      <c r="SVZ2" s="1818"/>
      <c r="SWA2" s="1818"/>
      <c r="SWB2" s="1818"/>
      <c r="SWC2" s="1818"/>
      <c r="SWD2" s="1818"/>
      <c r="SWE2" s="1818"/>
      <c r="SWF2" s="1818"/>
      <c r="SWG2" s="1818"/>
      <c r="SWH2" s="1818"/>
      <c r="SWI2" s="1818"/>
      <c r="SWJ2" s="1818"/>
      <c r="SWK2" s="1818"/>
      <c r="SWL2" s="1818"/>
      <c r="SWM2" s="1818"/>
      <c r="SWN2" s="1818"/>
      <c r="SWO2" s="1818"/>
      <c r="SWP2" s="1818"/>
      <c r="SWQ2" s="1818"/>
      <c r="SWR2" s="1818"/>
      <c r="SWS2" s="1818"/>
      <c r="SWT2" s="1818"/>
      <c r="SWU2" s="1818"/>
      <c r="SWV2" s="1818"/>
      <c r="SWW2" s="1818"/>
      <c r="SWX2" s="1818"/>
      <c r="SWY2" s="1818"/>
      <c r="SWZ2" s="1818"/>
      <c r="SXA2" s="1818"/>
      <c r="SXB2" s="1818"/>
      <c r="SXC2" s="1818"/>
      <c r="SXD2" s="1818"/>
      <c r="SXE2" s="1818"/>
      <c r="SXF2" s="1818"/>
      <c r="SXG2" s="1818"/>
      <c r="SXH2" s="1818"/>
      <c r="SXI2" s="1818"/>
      <c r="SXJ2" s="1818"/>
      <c r="SXK2" s="1818"/>
      <c r="SXL2" s="1818"/>
      <c r="SXM2" s="1818"/>
      <c r="SXN2" s="1818"/>
      <c r="SXO2" s="1818"/>
      <c r="SXP2" s="1818"/>
      <c r="SXQ2" s="1818"/>
      <c r="SXR2" s="1818"/>
      <c r="SXS2" s="1818"/>
      <c r="SXT2" s="1818"/>
      <c r="SXU2" s="1818"/>
      <c r="SXV2" s="1818"/>
      <c r="SXW2" s="1818"/>
      <c r="SXX2" s="1818"/>
      <c r="SXY2" s="1818"/>
      <c r="SXZ2" s="1818"/>
      <c r="SYA2" s="1818"/>
      <c r="SYB2" s="1818"/>
      <c r="SYC2" s="1818"/>
      <c r="SYD2" s="1818"/>
      <c r="SYE2" s="1818"/>
      <c r="SYF2" s="1818"/>
      <c r="SYG2" s="1818"/>
      <c r="SYH2" s="1818"/>
      <c r="SYI2" s="1818"/>
      <c r="SYJ2" s="1818"/>
      <c r="SYK2" s="1818"/>
      <c r="SYL2" s="1818"/>
      <c r="SYM2" s="1818"/>
      <c r="SYN2" s="1818"/>
      <c r="SYO2" s="1818"/>
      <c r="SYP2" s="1818"/>
      <c r="SYQ2" s="1818"/>
      <c r="SYR2" s="1818"/>
      <c r="SYS2" s="1818"/>
      <c r="SYT2" s="1818"/>
      <c r="SYU2" s="1818"/>
      <c r="SYV2" s="1818"/>
      <c r="SYW2" s="1818"/>
      <c r="SYX2" s="1818"/>
      <c r="SYY2" s="1818"/>
      <c r="SYZ2" s="1818"/>
      <c r="SZA2" s="1818"/>
      <c r="SZB2" s="1818"/>
      <c r="SZC2" s="1818"/>
      <c r="SZD2" s="1818"/>
      <c r="SZE2" s="1818"/>
      <c r="SZF2" s="1818"/>
      <c r="SZG2" s="1818"/>
      <c r="SZH2" s="1818"/>
      <c r="SZI2" s="1818"/>
      <c r="SZJ2" s="1818"/>
      <c r="SZK2" s="1818"/>
      <c r="SZL2" s="1818"/>
      <c r="SZM2" s="1818"/>
      <c r="SZN2" s="1818"/>
      <c r="SZO2" s="1818"/>
      <c r="SZP2" s="1818"/>
      <c r="SZQ2" s="1818"/>
      <c r="SZR2" s="1818"/>
      <c r="SZS2" s="1818"/>
      <c r="SZT2" s="1818"/>
      <c r="SZU2" s="1818"/>
      <c r="SZV2" s="1818"/>
      <c r="SZW2" s="1818"/>
      <c r="SZX2" s="1818"/>
      <c r="SZY2" s="1818"/>
      <c r="SZZ2" s="1818"/>
      <c r="TAA2" s="1818"/>
      <c r="TAB2" s="1818"/>
      <c r="TAC2" s="1818"/>
      <c r="TAD2" s="1818"/>
      <c r="TAE2" s="1818"/>
      <c r="TAF2" s="1818"/>
      <c r="TAG2" s="1818"/>
      <c r="TAH2" s="1818"/>
      <c r="TAI2" s="1818"/>
      <c r="TAJ2" s="1818"/>
      <c r="TAK2" s="1818"/>
      <c r="TAL2" s="1818"/>
      <c r="TAM2" s="1818"/>
      <c r="TAN2" s="1818"/>
      <c r="TAO2" s="1818"/>
      <c r="TAP2" s="1818"/>
      <c r="TAQ2" s="1818"/>
      <c r="TAR2" s="1818"/>
      <c r="TAS2" s="1818"/>
      <c r="TAT2" s="1818"/>
      <c r="TAU2" s="1818"/>
      <c r="TAV2" s="1818"/>
      <c r="TAW2" s="1818"/>
      <c r="TAX2" s="1818"/>
      <c r="TAY2" s="1818"/>
      <c r="TAZ2" s="1818"/>
      <c r="TBA2" s="1818"/>
      <c r="TBB2" s="1818"/>
      <c r="TBC2" s="1818"/>
      <c r="TBD2" s="1818"/>
      <c r="TBE2" s="1818"/>
      <c r="TBF2" s="1818"/>
      <c r="TBG2" s="1818"/>
      <c r="TBH2" s="1818"/>
      <c r="TBI2" s="1818"/>
      <c r="TBJ2" s="1818"/>
      <c r="TBK2" s="1818"/>
      <c r="TBL2" s="1818"/>
      <c r="TBM2" s="1818"/>
      <c r="TBN2" s="1818"/>
      <c r="TBO2" s="1818"/>
      <c r="TBP2" s="1818"/>
      <c r="TBQ2" s="1818"/>
      <c r="TBR2" s="1818"/>
      <c r="TBS2" s="1818"/>
      <c r="TBT2" s="1818"/>
      <c r="TBU2" s="1818"/>
      <c r="TBV2" s="1818"/>
      <c r="TBW2" s="1818"/>
      <c r="TBX2" s="1818"/>
      <c r="TBY2" s="1818"/>
      <c r="TBZ2" s="1818"/>
      <c r="TCA2" s="1818"/>
      <c r="TCB2" s="1818"/>
      <c r="TCC2" s="1818"/>
      <c r="TCD2" s="1818"/>
      <c r="TCE2" s="1818"/>
      <c r="TCF2" s="1818"/>
      <c r="TCG2" s="1818"/>
      <c r="TCH2" s="1818"/>
      <c r="TCI2" s="1818"/>
      <c r="TCJ2" s="1818"/>
      <c r="TCK2" s="1818"/>
      <c r="TCL2" s="1818"/>
      <c r="TCM2" s="1818"/>
      <c r="TCN2" s="1818"/>
      <c r="TCO2" s="1818"/>
      <c r="TCP2" s="1818"/>
      <c r="TCQ2" s="1818"/>
      <c r="TCR2" s="1818"/>
      <c r="TCS2" s="1818"/>
      <c r="TCT2" s="1818"/>
      <c r="TCU2" s="1818"/>
      <c r="TCV2" s="1818"/>
      <c r="TCW2" s="1818"/>
      <c r="TCX2" s="1818"/>
      <c r="TCY2" s="1818"/>
      <c r="TCZ2" s="1818"/>
      <c r="TDA2" s="1818"/>
      <c r="TDB2" s="1818"/>
      <c r="TDC2" s="1818"/>
      <c r="TDD2" s="1818"/>
      <c r="TDE2" s="1818"/>
      <c r="TDF2" s="1818"/>
      <c r="TDG2" s="1818"/>
      <c r="TDH2" s="1818"/>
      <c r="TDI2" s="1818"/>
      <c r="TDJ2" s="1818"/>
      <c r="TDK2" s="1818"/>
      <c r="TDL2" s="1818"/>
      <c r="TDM2" s="1818"/>
      <c r="TDN2" s="1818"/>
      <c r="TDO2" s="1818"/>
      <c r="TDP2" s="1818"/>
      <c r="TDQ2" s="1818"/>
      <c r="TDR2" s="1818"/>
      <c r="TDS2" s="1818"/>
      <c r="TDT2" s="1818"/>
      <c r="TDU2" s="1818"/>
      <c r="TDV2" s="1818"/>
      <c r="TDW2" s="1818"/>
      <c r="TDX2" s="1818"/>
      <c r="TDY2" s="1818"/>
      <c r="TDZ2" s="1818"/>
      <c r="TEA2" s="1818"/>
      <c r="TEB2" s="1818"/>
      <c r="TEC2" s="1818"/>
      <c r="TED2" s="1818"/>
      <c r="TEE2" s="1818"/>
      <c r="TEF2" s="1818"/>
      <c r="TEG2" s="1818"/>
      <c r="TEH2" s="1818"/>
      <c r="TEI2" s="1818"/>
      <c r="TEJ2" s="1818"/>
      <c r="TEK2" s="1818"/>
      <c r="TEL2" s="1818"/>
      <c r="TEM2" s="1818"/>
      <c r="TEN2" s="1818"/>
      <c r="TEO2" s="1818"/>
      <c r="TEP2" s="1818"/>
      <c r="TEQ2" s="1818"/>
      <c r="TER2" s="1818"/>
      <c r="TES2" s="1818"/>
      <c r="TET2" s="1818"/>
      <c r="TEU2" s="1818"/>
      <c r="TEV2" s="1818"/>
      <c r="TEW2" s="1818"/>
      <c r="TEX2" s="1818"/>
      <c r="TEY2" s="1818"/>
      <c r="TEZ2" s="1818"/>
      <c r="TFA2" s="1818"/>
      <c r="TFB2" s="1818"/>
      <c r="TFC2" s="1818"/>
      <c r="TFD2" s="1818"/>
      <c r="TFE2" s="1818"/>
      <c r="TFF2" s="1818"/>
      <c r="TFG2" s="1818"/>
      <c r="TFH2" s="1818"/>
      <c r="TFI2" s="1818"/>
      <c r="TFJ2" s="1818"/>
      <c r="TFK2" s="1818"/>
      <c r="TFL2" s="1818"/>
      <c r="TFM2" s="1818"/>
      <c r="TFN2" s="1818"/>
      <c r="TFO2" s="1818"/>
      <c r="TFP2" s="1818"/>
      <c r="TFQ2" s="1818"/>
      <c r="TFR2" s="1818"/>
      <c r="TFS2" s="1818"/>
      <c r="TFT2" s="1818"/>
      <c r="TFU2" s="1818"/>
      <c r="TFV2" s="1818"/>
      <c r="TFW2" s="1818"/>
      <c r="TFX2" s="1818"/>
      <c r="TFY2" s="1818"/>
      <c r="TFZ2" s="1818"/>
      <c r="TGA2" s="1818"/>
      <c r="TGB2" s="1818"/>
      <c r="TGC2" s="1818"/>
      <c r="TGD2" s="1818"/>
      <c r="TGE2" s="1818"/>
      <c r="TGF2" s="1818"/>
      <c r="TGG2" s="1818"/>
      <c r="TGH2" s="1818"/>
      <c r="TGI2" s="1818"/>
      <c r="TGJ2" s="1818"/>
      <c r="TGK2" s="1818"/>
      <c r="TGL2" s="1818"/>
      <c r="TGM2" s="1818"/>
      <c r="TGN2" s="1818"/>
      <c r="TGO2" s="1818"/>
      <c r="TGP2" s="1818"/>
      <c r="TGQ2" s="1818"/>
      <c r="TGR2" s="1818"/>
      <c r="TGS2" s="1818"/>
      <c r="TGT2" s="1818"/>
      <c r="TGU2" s="1818"/>
      <c r="TGV2" s="1818"/>
      <c r="TGW2" s="1818"/>
      <c r="TGX2" s="1818"/>
      <c r="TGY2" s="1818"/>
      <c r="TGZ2" s="1818"/>
      <c r="THA2" s="1818"/>
      <c r="THB2" s="1818"/>
      <c r="THC2" s="1818"/>
      <c r="THD2" s="1818"/>
      <c r="THE2" s="1818"/>
      <c r="THF2" s="1818"/>
      <c r="THG2" s="1818"/>
      <c r="THH2" s="1818"/>
      <c r="THI2" s="1818"/>
      <c r="THJ2" s="1818"/>
      <c r="THK2" s="1818"/>
      <c r="THL2" s="1818"/>
      <c r="THM2" s="1818"/>
      <c r="THN2" s="1818"/>
      <c r="THO2" s="1818"/>
      <c r="THP2" s="1818"/>
      <c r="THQ2" s="1818"/>
      <c r="THR2" s="1818"/>
      <c r="THS2" s="1818"/>
      <c r="THT2" s="1818"/>
      <c r="THU2" s="1818"/>
      <c r="THV2" s="1818"/>
      <c r="THW2" s="1818"/>
      <c r="THX2" s="1818"/>
      <c r="THY2" s="1818"/>
      <c r="THZ2" s="1818"/>
      <c r="TIA2" s="1818"/>
      <c r="TIB2" s="1818"/>
      <c r="TIC2" s="1818"/>
      <c r="TID2" s="1818"/>
      <c r="TIE2" s="1818"/>
      <c r="TIF2" s="1818"/>
      <c r="TIG2" s="1818"/>
      <c r="TIH2" s="1818"/>
      <c r="TII2" s="1818"/>
      <c r="TIJ2" s="1818"/>
      <c r="TIK2" s="1818"/>
      <c r="TIL2" s="1818"/>
      <c r="TIM2" s="1818"/>
      <c r="TIN2" s="1818"/>
      <c r="TIO2" s="1818"/>
      <c r="TIP2" s="1818"/>
      <c r="TIQ2" s="1818"/>
      <c r="TIR2" s="1818"/>
      <c r="TIS2" s="1818"/>
      <c r="TIT2" s="1818"/>
      <c r="TIU2" s="1818"/>
      <c r="TIV2" s="1818"/>
      <c r="TIW2" s="1818"/>
      <c r="TIX2" s="1818"/>
      <c r="TIY2" s="1818"/>
      <c r="TIZ2" s="1818"/>
      <c r="TJA2" s="1818"/>
      <c r="TJB2" s="1818"/>
      <c r="TJC2" s="1818"/>
      <c r="TJD2" s="1818"/>
      <c r="TJE2" s="1818"/>
      <c r="TJF2" s="1818"/>
      <c r="TJG2" s="1818"/>
      <c r="TJH2" s="1818"/>
      <c r="TJI2" s="1818"/>
      <c r="TJJ2" s="1818"/>
      <c r="TJK2" s="1818"/>
      <c r="TJL2" s="1818"/>
      <c r="TJM2" s="1818"/>
      <c r="TJN2" s="1818"/>
      <c r="TJO2" s="1818"/>
      <c r="TJP2" s="1818"/>
      <c r="TJQ2" s="1818"/>
      <c r="TJR2" s="1818"/>
      <c r="TJS2" s="1818"/>
      <c r="TJT2" s="1818"/>
      <c r="TJU2" s="1818"/>
      <c r="TJV2" s="1818"/>
      <c r="TJW2" s="1818"/>
      <c r="TJX2" s="1818"/>
      <c r="TJY2" s="1818"/>
      <c r="TJZ2" s="1818"/>
      <c r="TKA2" s="1818"/>
      <c r="TKB2" s="1818"/>
      <c r="TKC2" s="1818"/>
      <c r="TKD2" s="1818"/>
      <c r="TKE2" s="1818"/>
      <c r="TKF2" s="1818"/>
      <c r="TKG2" s="1818"/>
      <c r="TKH2" s="1818"/>
      <c r="TKI2" s="1818"/>
      <c r="TKJ2" s="1818"/>
      <c r="TKK2" s="1818"/>
      <c r="TKL2" s="1818"/>
      <c r="TKM2" s="1818"/>
      <c r="TKN2" s="1818"/>
      <c r="TKO2" s="1818"/>
      <c r="TKP2" s="1818"/>
      <c r="TKQ2" s="1818"/>
      <c r="TKR2" s="1818"/>
      <c r="TKS2" s="1818"/>
      <c r="TKT2" s="1818"/>
      <c r="TKU2" s="1818"/>
      <c r="TKV2" s="1818"/>
      <c r="TKW2" s="1818"/>
      <c r="TKX2" s="1818"/>
      <c r="TKY2" s="1818"/>
      <c r="TKZ2" s="1818"/>
      <c r="TLA2" s="1818"/>
      <c r="TLB2" s="1818"/>
      <c r="TLC2" s="1818"/>
      <c r="TLD2" s="1818"/>
      <c r="TLE2" s="1818"/>
      <c r="TLF2" s="1818"/>
      <c r="TLG2" s="1818"/>
      <c r="TLH2" s="1818"/>
      <c r="TLI2" s="1818"/>
      <c r="TLJ2" s="1818"/>
      <c r="TLK2" s="1818"/>
      <c r="TLL2" s="1818"/>
      <c r="TLM2" s="1818"/>
      <c r="TLN2" s="1818"/>
      <c r="TLO2" s="1818"/>
      <c r="TLP2" s="1818"/>
      <c r="TLQ2" s="1818"/>
      <c r="TLR2" s="1818"/>
      <c r="TLS2" s="1818"/>
      <c r="TLT2" s="1818"/>
      <c r="TLU2" s="1818"/>
      <c r="TLV2" s="1818"/>
      <c r="TLW2" s="1818"/>
      <c r="TLX2" s="1818"/>
      <c r="TLY2" s="1818"/>
      <c r="TLZ2" s="1818"/>
      <c r="TMA2" s="1818"/>
      <c r="TMB2" s="1818"/>
      <c r="TMC2" s="1818"/>
      <c r="TMD2" s="1818"/>
      <c r="TME2" s="1818"/>
      <c r="TMF2" s="1818"/>
      <c r="TMG2" s="1818"/>
      <c r="TMH2" s="1818"/>
      <c r="TMI2" s="1818"/>
      <c r="TMJ2" s="1818"/>
      <c r="TMK2" s="1818"/>
      <c r="TML2" s="1818"/>
      <c r="TMM2" s="1818"/>
      <c r="TMN2" s="1818"/>
      <c r="TMO2" s="1818"/>
      <c r="TMP2" s="1818"/>
      <c r="TMQ2" s="1818"/>
      <c r="TMR2" s="1818"/>
      <c r="TMS2" s="1818"/>
      <c r="TMT2" s="1818"/>
      <c r="TMU2" s="1818"/>
      <c r="TMV2" s="1818"/>
      <c r="TMW2" s="1818"/>
      <c r="TMX2" s="1818"/>
      <c r="TMY2" s="1818"/>
      <c r="TMZ2" s="1818"/>
      <c r="TNA2" s="1818"/>
      <c r="TNB2" s="1818"/>
      <c r="TNC2" s="1818"/>
      <c r="TND2" s="1818"/>
      <c r="TNE2" s="1818"/>
      <c r="TNF2" s="1818"/>
      <c r="TNG2" s="1818"/>
      <c r="TNH2" s="1818"/>
      <c r="TNI2" s="1818"/>
      <c r="TNJ2" s="1818"/>
      <c r="TNK2" s="1818"/>
      <c r="TNL2" s="1818"/>
      <c r="TNM2" s="1818"/>
      <c r="TNN2" s="1818"/>
      <c r="TNO2" s="1818"/>
      <c r="TNP2" s="1818"/>
      <c r="TNQ2" s="1818"/>
      <c r="TNR2" s="1818"/>
      <c r="TNS2" s="1818"/>
      <c r="TNT2" s="1818"/>
      <c r="TNU2" s="1818"/>
      <c r="TNV2" s="1818"/>
      <c r="TNW2" s="1818"/>
      <c r="TNX2" s="1818"/>
      <c r="TNY2" s="1818"/>
      <c r="TNZ2" s="1818"/>
      <c r="TOA2" s="1818"/>
      <c r="TOB2" s="1818"/>
      <c r="TOC2" s="1818"/>
      <c r="TOD2" s="1818"/>
      <c r="TOE2" s="1818"/>
      <c r="TOF2" s="1818"/>
      <c r="TOG2" s="1818"/>
      <c r="TOH2" s="1818"/>
      <c r="TOI2" s="1818"/>
      <c r="TOJ2" s="1818"/>
      <c r="TOK2" s="1818"/>
      <c r="TOL2" s="1818"/>
      <c r="TOM2" s="1818"/>
      <c r="TON2" s="1818"/>
      <c r="TOO2" s="1818"/>
      <c r="TOP2" s="1818"/>
      <c r="TOQ2" s="1818"/>
      <c r="TOR2" s="1818"/>
      <c r="TOS2" s="1818"/>
      <c r="TOT2" s="1818"/>
      <c r="TOU2" s="1818"/>
      <c r="TOV2" s="1818"/>
      <c r="TOW2" s="1818"/>
      <c r="TOX2" s="1818"/>
      <c r="TOY2" s="1818"/>
      <c r="TOZ2" s="1818"/>
      <c r="TPA2" s="1818"/>
      <c r="TPB2" s="1818"/>
      <c r="TPC2" s="1818"/>
      <c r="TPD2" s="1818"/>
      <c r="TPE2" s="1818"/>
      <c r="TPF2" s="1818"/>
      <c r="TPG2" s="1818"/>
      <c r="TPH2" s="1818"/>
      <c r="TPI2" s="1818"/>
      <c r="TPJ2" s="1818"/>
      <c r="TPK2" s="1818"/>
      <c r="TPL2" s="1818"/>
      <c r="TPM2" s="1818"/>
      <c r="TPN2" s="1818"/>
      <c r="TPO2" s="1818"/>
      <c r="TPP2" s="1818"/>
      <c r="TPQ2" s="1818"/>
      <c r="TPR2" s="1818"/>
      <c r="TPS2" s="1818"/>
      <c r="TPT2" s="1818"/>
      <c r="TPU2" s="1818"/>
      <c r="TPV2" s="1818"/>
      <c r="TPW2" s="1818"/>
      <c r="TPX2" s="1818"/>
      <c r="TPY2" s="1818"/>
      <c r="TPZ2" s="1818"/>
      <c r="TQA2" s="1818"/>
      <c r="TQB2" s="1818"/>
      <c r="TQC2" s="1818"/>
      <c r="TQD2" s="1818"/>
      <c r="TQE2" s="1818"/>
      <c r="TQF2" s="1818"/>
      <c r="TQG2" s="1818"/>
      <c r="TQH2" s="1818"/>
      <c r="TQI2" s="1818"/>
      <c r="TQJ2" s="1818"/>
      <c r="TQK2" s="1818"/>
      <c r="TQL2" s="1818"/>
      <c r="TQM2" s="1818"/>
      <c r="TQN2" s="1818"/>
      <c r="TQO2" s="1818"/>
      <c r="TQP2" s="1818"/>
      <c r="TQQ2" s="1818"/>
      <c r="TQR2" s="1818"/>
      <c r="TQS2" s="1818"/>
      <c r="TQT2" s="1818"/>
      <c r="TQU2" s="1818"/>
      <c r="TQV2" s="1818"/>
      <c r="TQW2" s="1818"/>
      <c r="TQX2" s="1818"/>
      <c r="TQY2" s="1818"/>
      <c r="TQZ2" s="1818"/>
      <c r="TRA2" s="1818"/>
      <c r="TRB2" s="1818"/>
      <c r="TRC2" s="1818"/>
      <c r="TRD2" s="1818"/>
      <c r="TRE2" s="1818"/>
      <c r="TRF2" s="1818"/>
      <c r="TRG2" s="1818"/>
      <c r="TRH2" s="1818"/>
      <c r="TRI2" s="1818"/>
      <c r="TRJ2" s="1818"/>
      <c r="TRK2" s="1818"/>
      <c r="TRL2" s="1818"/>
      <c r="TRM2" s="1818"/>
      <c r="TRN2" s="1818"/>
      <c r="TRO2" s="1818"/>
      <c r="TRP2" s="1818"/>
      <c r="TRQ2" s="1818"/>
      <c r="TRR2" s="1818"/>
      <c r="TRS2" s="1818"/>
      <c r="TRT2" s="1818"/>
      <c r="TRU2" s="1818"/>
      <c r="TRV2" s="1818"/>
      <c r="TRW2" s="1818"/>
      <c r="TRX2" s="1818"/>
      <c r="TRY2" s="1818"/>
      <c r="TRZ2" s="1818"/>
      <c r="TSA2" s="1818"/>
      <c r="TSB2" s="1818"/>
      <c r="TSC2" s="1818"/>
      <c r="TSD2" s="1818"/>
      <c r="TSE2" s="1818"/>
      <c r="TSF2" s="1818"/>
      <c r="TSG2" s="1818"/>
      <c r="TSH2" s="1818"/>
      <c r="TSI2" s="1818"/>
      <c r="TSJ2" s="1818"/>
      <c r="TSK2" s="1818"/>
      <c r="TSL2" s="1818"/>
      <c r="TSM2" s="1818"/>
      <c r="TSN2" s="1818"/>
      <c r="TSO2" s="1818"/>
      <c r="TSP2" s="1818"/>
      <c r="TSQ2" s="1818"/>
      <c r="TSR2" s="1818"/>
      <c r="TSS2" s="1818"/>
      <c r="TST2" s="1818"/>
      <c r="TSU2" s="1818"/>
      <c r="TSV2" s="1818"/>
      <c r="TSW2" s="1818"/>
      <c r="TSX2" s="1818"/>
      <c r="TSY2" s="1818"/>
      <c r="TSZ2" s="1818"/>
      <c r="TTA2" s="1818"/>
      <c r="TTB2" s="1818"/>
      <c r="TTC2" s="1818"/>
      <c r="TTD2" s="1818"/>
      <c r="TTE2" s="1818"/>
      <c r="TTF2" s="1818"/>
      <c r="TTG2" s="1818"/>
      <c r="TTH2" s="1818"/>
      <c r="TTI2" s="1818"/>
      <c r="TTJ2" s="1818"/>
      <c r="TTK2" s="1818"/>
      <c r="TTL2" s="1818"/>
      <c r="TTM2" s="1818"/>
      <c r="TTN2" s="1818"/>
      <c r="TTO2" s="1818"/>
      <c r="TTP2" s="1818"/>
      <c r="TTQ2" s="1818"/>
      <c r="TTR2" s="1818"/>
      <c r="TTS2" s="1818"/>
      <c r="TTT2" s="1818"/>
      <c r="TTU2" s="1818"/>
      <c r="TTV2" s="1818"/>
      <c r="TTW2" s="1818"/>
      <c r="TTX2" s="1818"/>
      <c r="TTY2" s="1818"/>
      <c r="TTZ2" s="1818"/>
      <c r="TUA2" s="1818"/>
      <c r="TUB2" s="1818"/>
      <c r="TUC2" s="1818"/>
      <c r="TUD2" s="1818"/>
      <c r="TUE2" s="1818"/>
      <c r="TUF2" s="1818"/>
      <c r="TUG2" s="1818"/>
      <c r="TUH2" s="1818"/>
      <c r="TUI2" s="1818"/>
      <c r="TUJ2" s="1818"/>
      <c r="TUK2" s="1818"/>
      <c r="TUL2" s="1818"/>
      <c r="TUM2" s="1818"/>
      <c r="TUN2" s="1818"/>
      <c r="TUO2" s="1818"/>
      <c r="TUP2" s="1818"/>
      <c r="TUQ2" s="1818"/>
      <c r="TUR2" s="1818"/>
      <c r="TUS2" s="1818"/>
      <c r="TUT2" s="1818"/>
      <c r="TUU2" s="1818"/>
      <c r="TUV2" s="1818"/>
      <c r="TUW2" s="1818"/>
      <c r="TUX2" s="1818"/>
      <c r="TUY2" s="1818"/>
      <c r="TUZ2" s="1818"/>
      <c r="TVA2" s="1818"/>
      <c r="TVB2" s="1818"/>
      <c r="TVC2" s="1818"/>
      <c r="TVD2" s="1818"/>
      <c r="TVE2" s="1818"/>
      <c r="TVF2" s="1818"/>
      <c r="TVG2" s="1818"/>
      <c r="TVH2" s="1818"/>
      <c r="TVI2" s="1818"/>
      <c r="TVJ2" s="1818"/>
      <c r="TVK2" s="1818"/>
      <c r="TVL2" s="1818"/>
      <c r="TVM2" s="1818"/>
      <c r="TVN2" s="1818"/>
      <c r="TVO2" s="1818"/>
      <c r="TVP2" s="1818"/>
      <c r="TVQ2" s="1818"/>
      <c r="TVR2" s="1818"/>
      <c r="TVS2" s="1818"/>
      <c r="TVT2" s="1818"/>
      <c r="TVU2" s="1818"/>
      <c r="TVV2" s="1818"/>
      <c r="TVW2" s="1818"/>
      <c r="TVX2" s="1818"/>
      <c r="TVY2" s="1818"/>
      <c r="TVZ2" s="1818"/>
      <c r="TWA2" s="1818"/>
      <c r="TWB2" s="1818"/>
      <c r="TWC2" s="1818"/>
      <c r="TWD2" s="1818"/>
      <c r="TWE2" s="1818"/>
      <c r="TWF2" s="1818"/>
      <c r="TWG2" s="1818"/>
      <c r="TWH2" s="1818"/>
      <c r="TWI2" s="1818"/>
      <c r="TWJ2" s="1818"/>
      <c r="TWK2" s="1818"/>
      <c r="TWL2" s="1818"/>
      <c r="TWM2" s="1818"/>
      <c r="TWN2" s="1818"/>
      <c r="TWO2" s="1818"/>
      <c r="TWP2" s="1818"/>
      <c r="TWQ2" s="1818"/>
      <c r="TWR2" s="1818"/>
      <c r="TWS2" s="1818"/>
      <c r="TWT2" s="1818"/>
      <c r="TWU2" s="1818"/>
      <c r="TWV2" s="1818"/>
      <c r="TWW2" s="1818"/>
      <c r="TWX2" s="1818"/>
      <c r="TWY2" s="1818"/>
      <c r="TWZ2" s="1818"/>
      <c r="TXA2" s="1818"/>
      <c r="TXB2" s="1818"/>
      <c r="TXC2" s="1818"/>
      <c r="TXD2" s="1818"/>
      <c r="TXE2" s="1818"/>
      <c r="TXF2" s="1818"/>
      <c r="TXG2" s="1818"/>
      <c r="TXH2" s="1818"/>
      <c r="TXI2" s="1818"/>
      <c r="TXJ2" s="1818"/>
      <c r="TXK2" s="1818"/>
      <c r="TXL2" s="1818"/>
      <c r="TXM2" s="1818"/>
      <c r="TXN2" s="1818"/>
      <c r="TXO2" s="1818"/>
      <c r="TXP2" s="1818"/>
      <c r="TXQ2" s="1818"/>
      <c r="TXR2" s="1818"/>
      <c r="TXS2" s="1818"/>
      <c r="TXT2" s="1818"/>
      <c r="TXU2" s="1818"/>
      <c r="TXV2" s="1818"/>
      <c r="TXW2" s="1818"/>
      <c r="TXX2" s="1818"/>
      <c r="TXY2" s="1818"/>
      <c r="TXZ2" s="1818"/>
      <c r="TYA2" s="1818"/>
      <c r="TYB2" s="1818"/>
      <c r="TYC2" s="1818"/>
      <c r="TYD2" s="1818"/>
      <c r="TYE2" s="1818"/>
      <c r="TYF2" s="1818"/>
      <c r="TYG2" s="1818"/>
      <c r="TYH2" s="1818"/>
      <c r="TYI2" s="1818"/>
      <c r="TYJ2" s="1818"/>
      <c r="TYK2" s="1818"/>
      <c r="TYL2" s="1818"/>
      <c r="TYM2" s="1818"/>
      <c r="TYN2" s="1818"/>
      <c r="TYO2" s="1818"/>
      <c r="TYP2" s="1818"/>
      <c r="TYQ2" s="1818"/>
      <c r="TYR2" s="1818"/>
      <c r="TYS2" s="1818"/>
      <c r="TYT2" s="1818"/>
      <c r="TYU2" s="1818"/>
      <c r="TYV2" s="1818"/>
      <c r="TYW2" s="1818"/>
      <c r="TYX2" s="1818"/>
      <c r="TYY2" s="1818"/>
      <c r="TYZ2" s="1818"/>
      <c r="TZA2" s="1818"/>
      <c r="TZB2" s="1818"/>
      <c r="TZC2" s="1818"/>
      <c r="TZD2" s="1818"/>
      <c r="TZE2" s="1818"/>
      <c r="TZF2" s="1818"/>
      <c r="TZG2" s="1818"/>
      <c r="TZH2" s="1818"/>
      <c r="TZI2" s="1818"/>
      <c r="TZJ2" s="1818"/>
      <c r="TZK2" s="1818"/>
      <c r="TZL2" s="1818"/>
      <c r="TZM2" s="1818"/>
      <c r="TZN2" s="1818"/>
      <c r="TZO2" s="1818"/>
      <c r="TZP2" s="1818"/>
      <c r="TZQ2" s="1818"/>
      <c r="TZR2" s="1818"/>
      <c r="TZS2" s="1818"/>
      <c r="TZT2" s="1818"/>
      <c r="TZU2" s="1818"/>
      <c r="TZV2" s="1818"/>
      <c r="TZW2" s="1818"/>
      <c r="TZX2" s="1818"/>
      <c r="TZY2" s="1818"/>
      <c r="TZZ2" s="1818"/>
      <c r="UAA2" s="1818"/>
      <c r="UAB2" s="1818"/>
      <c r="UAC2" s="1818"/>
      <c r="UAD2" s="1818"/>
      <c r="UAE2" s="1818"/>
      <c r="UAF2" s="1818"/>
      <c r="UAG2" s="1818"/>
      <c r="UAH2" s="1818"/>
      <c r="UAI2" s="1818"/>
      <c r="UAJ2" s="1818"/>
      <c r="UAK2" s="1818"/>
      <c r="UAL2" s="1818"/>
      <c r="UAM2" s="1818"/>
      <c r="UAN2" s="1818"/>
      <c r="UAO2" s="1818"/>
      <c r="UAP2" s="1818"/>
      <c r="UAQ2" s="1818"/>
      <c r="UAR2" s="1818"/>
      <c r="UAS2" s="1818"/>
      <c r="UAT2" s="1818"/>
      <c r="UAU2" s="1818"/>
      <c r="UAV2" s="1818"/>
      <c r="UAW2" s="1818"/>
      <c r="UAX2" s="1818"/>
      <c r="UAY2" s="1818"/>
      <c r="UAZ2" s="1818"/>
      <c r="UBA2" s="1818"/>
      <c r="UBB2" s="1818"/>
      <c r="UBC2" s="1818"/>
      <c r="UBD2" s="1818"/>
      <c r="UBE2" s="1818"/>
      <c r="UBF2" s="1818"/>
      <c r="UBG2" s="1818"/>
      <c r="UBH2" s="1818"/>
      <c r="UBI2" s="1818"/>
      <c r="UBJ2" s="1818"/>
      <c r="UBK2" s="1818"/>
      <c r="UBL2" s="1818"/>
      <c r="UBM2" s="1818"/>
      <c r="UBN2" s="1818"/>
      <c r="UBO2" s="1818"/>
      <c r="UBP2" s="1818"/>
      <c r="UBQ2" s="1818"/>
      <c r="UBR2" s="1818"/>
      <c r="UBS2" s="1818"/>
      <c r="UBT2" s="1818"/>
      <c r="UBU2" s="1818"/>
      <c r="UBV2" s="1818"/>
      <c r="UBW2" s="1818"/>
      <c r="UBX2" s="1818"/>
      <c r="UBY2" s="1818"/>
      <c r="UBZ2" s="1818"/>
      <c r="UCA2" s="1818"/>
      <c r="UCB2" s="1818"/>
      <c r="UCC2" s="1818"/>
      <c r="UCD2" s="1818"/>
      <c r="UCE2" s="1818"/>
      <c r="UCF2" s="1818"/>
      <c r="UCG2" s="1818"/>
      <c r="UCH2" s="1818"/>
      <c r="UCI2" s="1818"/>
      <c r="UCJ2" s="1818"/>
      <c r="UCK2" s="1818"/>
      <c r="UCL2" s="1818"/>
      <c r="UCM2" s="1818"/>
      <c r="UCN2" s="1818"/>
      <c r="UCO2" s="1818"/>
      <c r="UCP2" s="1818"/>
      <c r="UCQ2" s="1818"/>
      <c r="UCR2" s="1818"/>
      <c r="UCS2" s="1818"/>
      <c r="UCT2" s="1818"/>
      <c r="UCU2" s="1818"/>
      <c r="UCV2" s="1818"/>
      <c r="UCW2" s="1818"/>
      <c r="UCX2" s="1818"/>
      <c r="UCY2" s="1818"/>
      <c r="UCZ2" s="1818"/>
      <c r="UDA2" s="1818"/>
      <c r="UDB2" s="1818"/>
      <c r="UDC2" s="1818"/>
      <c r="UDD2" s="1818"/>
      <c r="UDE2" s="1818"/>
      <c r="UDF2" s="1818"/>
      <c r="UDG2" s="1818"/>
      <c r="UDH2" s="1818"/>
      <c r="UDI2" s="1818"/>
      <c r="UDJ2" s="1818"/>
      <c r="UDK2" s="1818"/>
      <c r="UDL2" s="1818"/>
      <c r="UDM2" s="1818"/>
      <c r="UDN2" s="1818"/>
      <c r="UDO2" s="1818"/>
      <c r="UDP2" s="1818"/>
      <c r="UDQ2" s="1818"/>
      <c r="UDR2" s="1818"/>
      <c r="UDS2" s="1818"/>
      <c r="UDT2" s="1818"/>
      <c r="UDU2" s="1818"/>
      <c r="UDV2" s="1818"/>
      <c r="UDW2" s="1818"/>
      <c r="UDX2" s="1818"/>
      <c r="UDY2" s="1818"/>
      <c r="UDZ2" s="1818"/>
      <c r="UEA2" s="1818"/>
      <c r="UEB2" s="1818"/>
      <c r="UEC2" s="1818"/>
      <c r="UED2" s="1818"/>
      <c r="UEE2" s="1818"/>
      <c r="UEF2" s="1818"/>
      <c r="UEG2" s="1818"/>
      <c r="UEH2" s="1818"/>
      <c r="UEI2" s="1818"/>
      <c r="UEJ2" s="1818"/>
      <c r="UEK2" s="1818"/>
      <c r="UEL2" s="1818"/>
      <c r="UEM2" s="1818"/>
      <c r="UEN2" s="1818"/>
      <c r="UEO2" s="1818"/>
      <c r="UEP2" s="1818"/>
      <c r="UEQ2" s="1818"/>
      <c r="UER2" s="1818"/>
      <c r="UES2" s="1818"/>
      <c r="UET2" s="1818"/>
      <c r="UEU2" s="1818"/>
      <c r="UEV2" s="1818"/>
      <c r="UEW2" s="1818"/>
      <c r="UEX2" s="1818"/>
      <c r="UEY2" s="1818"/>
      <c r="UEZ2" s="1818"/>
      <c r="UFA2" s="1818"/>
      <c r="UFB2" s="1818"/>
      <c r="UFC2" s="1818"/>
      <c r="UFD2" s="1818"/>
      <c r="UFE2" s="1818"/>
      <c r="UFF2" s="1818"/>
      <c r="UFG2" s="1818"/>
      <c r="UFH2" s="1818"/>
      <c r="UFI2" s="1818"/>
      <c r="UFJ2" s="1818"/>
      <c r="UFK2" s="1818"/>
      <c r="UFL2" s="1818"/>
      <c r="UFM2" s="1818"/>
      <c r="UFN2" s="1818"/>
      <c r="UFO2" s="1818"/>
      <c r="UFP2" s="1818"/>
      <c r="UFQ2" s="1818"/>
      <c r="UFR2" s="1818"/>
      <c r="UFS2" s="1818"/>
      <c r="UFT2" s="1818"/>
      <c r="UFU2" s="1818"/>
      <c r="UFV2" s="1818"/>
      <c r="UFW2" s="1818"/>
      <c r="UFX2" s="1818"/>
      <c r="UFY2" s="1818"/>
      <c r="UFZ2" s="1818"/>
      <c r="UGA2" s="1818"/>
      <c r="UGB2" s="1818"/>
      <c r="UGC2" s="1818"/>
      <c r="UGD2" s="1818"/>
      <c r="UGE2" s="1818"/>
      <c r="UGF2" s="1818"/>
      <c r="UGG2" s="1818"/>
      <c r="UGH2" s="1818"/>
      <c r="UGI2" s="1818"/>
      <c r="UGJ2" s="1818"/>
      <c r="UGK2" s="1818"/>
      <c r="UGL2" s="1818"/>
      <c r="UGM2" s="1818"/>
      <c r="UGN2" s="1818"/>
      <c r="UGO2" s="1818"/>
      <c r="UGP2" s="1818"/>
      <c r="UGQ2" s="1818"/>
      <c r="UGR2" s="1818"/>
      <c r="UGS2" s="1818"/>
      <c r="UGT2" s="1818"/>
      <c r="UGU2" s="1818"/>
      <c r="UGV2" s="1818"/>
      <c r="UGW2" s="1818"/>
      <c r="UGX2" s="1818"/>
      <c r="UGY2" s="1818"/>
      <c r="UGZ2" s="1818"/>
      <c r="UHA2" s="1818"/>
      <c r="UHB2" s="1818"/>
      <c r="UHC2" s="1818"/>
      <c r="UHD2" s="1818"/>
      <c r="UHE2" s="1818"/>
      <c r="UHF2" s="1818"/>
      <c r="UHG2" s="1818"/>
      <c r="UHH2" s="1818"/>
      <c r="UHI2" s="1818"/>
      <c r="UHJ2" s="1818"/>
      <c r="UHK2" s="1818"/>
      <c r="UHL2" s="1818"/>
      <c r="UHM2" s="1818"/>
      <c r="UHN2" s="1818"/>
      <c r="UHO2" s="1818"/>
      <c r="UHP2" s="1818"/>
      <c r="UHQ2" s="1818"/>
      <c r="UHR2" s="1818"/>
      <c r="UHS2" s="1818"/>
      <c r="UHT2" s="1818"/>
      <c r="UHU2" s="1818"/>
      <c r="UHV2" s="1818"/>
      <c r="UHW2" s="1818"/>
      <c r="UHX2" s="1818"/>
      <c r="UHY2" s="1818"/>
      <c r="UHZ2" s="1818"/>
      <c r="UIA2" s="1818"/>
      <c r="UIB2" s="1818"/>
      <c r="UIC2" s="1818"/>
      <c r="UID2" s="1818"/>
      <c r="UIE2" s="1818"/>
      <c r="UIF2" s="1818"/>
      <c r="UIG2" s="1818"/>
      <c r="UIH2" s="1818"/>
      <c r="UII2" s="1818"/>
      <c r="UIJ2" s="1818"/>
      <c r="UIK2" s="1818"/>
      <c r="UIL2" s="1818"/>
      <c r="UIM2" s="1818"/>
      <c r="UIN2" s="1818"/>
      <c r="UIO2" s="1818"/>
      <c r="UIP2" s="1818"/>
      <c r="UIQ2" s="1818"/>
      <c r="UIR2" s="1818"/>
      <c r="UIS2" s="1818"/>
      <c r="UIT2" s="1818"/>
      <c r="UIU2" s="1818"/>
      <c r="UIV2" s="1818"/>
      <c r="UIW2" s="1818"/>
      <c r="UIX2" s="1818"/>
      <c r="UIY2" s="1818"/>
      <c r="UIZ2" s="1818"/>
      <c r="UJA2" s="1818"/>
      <c r="UJB2" s="1818"/>
      <c r="UJC2" s="1818"/>
      <c r="UJD2" s="1818"/>
      <c r="UJE2" s="1818"/>
      <c r="UJF2" s="1818"/>
      <c r="UJG2" s="1818"/>
      <c r="UJH2" s="1818"/>
      <c r="UJI2" s="1818"/>
      <c r="UJJ2" s="1818"/>
      <c r="UJK2" s="1818"/>
      <c r="UJL2" s="1818"/>
      <c r="UJM2" s="1818"/>
      <c r="UJN2" s="1818"/>
      <c r="UJO2" s="1818"/>
      <c r="UJP2" s="1818"/>
      <c r="UJQ2" s="1818"/>
      <c r="UJR2" s="1818"/>
      <c r="UJS2" s="1818"/>
      <c r="UJT2" s="1818"/>
      <c r="UJU2" s="1818"/>
      <c r="UJV2" s="1818"/>
      <c r="UJW2" s="1818"/>
      <c r="UJX2" s="1818"/>
      <c r="UJY2" s="1818"/>
      <c r="UJZ2" s="1818"/>
      <c r="UKA2" s="1818"/>
      <c r="UKB2" s="1818"/>
      <c r="UKC2" s="1818"/>
      <c r="UKD2" s="1818"/>
      <c r="UKE2" s="1818"/>
      <c r="UKF2" s="1818"/>
      <c r="UKG2" s="1818"/>
      <c r="UKH2" s="1818"/>
      <c r="UKI2" s="1818"/>
      <c r="UKJ2" s="1818"/>
      <c r="UKK2" s="1818"/>
      <c r="UKL2" s="1818"/>
      <c r="UKM2" s="1818"/>
      <c r="UKN2" s="1818"/>
      <c r="UKO2" s="1818"/>
      <c r="UKP2" s="1818"/>
      <c r="UKQ2" s="1818"/>
      <c r="UKR2" s="1818"/>
      <c r="UKS2" s="1818"/>
      <c r="UKT2" s="1818"/>
      <c r="UKU2" s="1818"/>
      <c r="UKV2" s="1818"/>
      <c r="UKW2" s="1818"/>
      <c r="UKX2" s="1818"/>
      <c r="UKY2" s="1818"/>
      <c r="UKZ2" s="1818"/>
      <c r="ULA2" s="1818"/>
      <c r="ULB2" s="1818"/>
      <c r="ULC2" s="1818"/>
      <c r="ULD2" s="1818"/>
      <c r="ULE2" s="1818"/>
      <c r="ULF2" s="1818"/>
      <c r="ULG2" s="1818"/>
      <c r="ULH2" s="1818"/>
      <c r="ULI2" s="1818"/>
      <c r="ULJ2" s="1818"/>
      <c r="ULK2" s="1818"/>
      <c r="ULL2" s="1818"/>
      <c r="ULM2" s="1818"/>
      <c r="ULN2" s="1818"/>
      <c r="ULO2" s="1818"/>
      <c r="ULP2" s="1818"/>
      <c r="ULQ2" s="1818"/>
      <c r="ULR2" s="1818"/>
      <c r="ULS2" s="1818"/>
      <c r="ULT2" s="1818"/>
      <c r="ULU2" s="1818"/>
      <c r="ULV2" s="1818"/>
      <c r="ULW2" s="1818"/>
      <c r="ULX2" s="1818"/>
      <c r="ULY2" s="1818"/>
      <c r="ULZ2" s="1818"/>
      <c r="UMA2" s="1818"/>
      <c r="UMB2" s="1818"/>
      <c r="UMC2" s="1818"/>
      <c r="UMD2" s="1818"/>
      <c r="UME2" s="1818"/>
      <c r="UMF2" s="1818"/>
      <c r="UMG2" s="1818"/>
      <c r="UMH2" s="1818"/>
      <c r="UMI2" s="1818"/>
      <c r="UMJ2" s="1818"/>
      <c r="UMK2" s="1818"/>
      <c r="UML2" s="1818"/>
      <c r="UMM2" s="1818"/>
      <c r="UMN2" s="1818"/>
      <c r="UMO2" s="1818"/>
      <c r="UMP2" s="1818"/>
      <c r="UMQ2" s="1818"/>
      <c r="UMR2" s="1818"/>
      <c r="UMS2" s="1818"/>
      <c r="UMT2" s="1818"/>
      <c r="UMU2" s="1818"/>
      <c r="UMV2" s="1818"/>
      <c r="UMW2" s="1818"/>
      <c r="UMX2" s="1818"/>
      <c r="UMY2" s="1818"/>
      <c r="UMZ2" s="1818"/>
      <c r="UNA2" s="1818"/>
      <c r="UNB2" s="1818"/>
      <c r="UNC2" s="1818"/>
      <c r="UND2" s="1818"/>
      <c r="UNE2" s="1818"/>
      <c r="UNF2" s="1818"/>
      <c r="UNG2" s="1818"/>
      <c r="UNH2" s="1818"/>
      <c r="UNI2" s="1818"/>
      <c r="UNJ2" s="1818"/>
      <c r="UNK2" s="1818"/>
      <c r="UNL2" s="1818"/>
      <c r="UNM2" s="1818"/>
      <c r="UNN2" s="1818"/>
      <c r="UNO2" s="1818"/>
      <c r="UNP2" s="1818"/>
      <c r="UNQ2" s="1818"/>
      <c r="UNR2" s="1818"/>
      <c r="UNS2" s="1818"/>
      <c r="UNT2" s="1818"/>
      <c r="UNU2" s="1818"/>
      <c r="UNV2" s="1818"/>
      <c r="UNW2" s="1818"/>
      <c r="UNX2" s="1818"/>
      <c r="UNY2" s="1818"/>
      <c r="UNZ2" s="1818"/>
      <c r="UOA2" s="1818"/>
      <c r="UOB2" s="1818"/>
      <c r="UOC2" s="1818"/>
      <c r="UOD2" s="1818"/>
      <c r="UOE2" s="1818"/>
      <c r="UOF2" s="1818"/>
      <c r="UOG2" s="1818"/>
      <c r="UOH2" s="1818"/>
      <c r="UOI2" s="1818"/>
      <c r="UOJ2" s="1818"/>
      <c r="UOK2" s="1818"/>
      <c r="UOL2" s="1818"/>
      <c r="UOM2" s="1818"/>
      <c r="UON2" s="1818"/>
      <c r="UOO2" s="1818"/>
      <c r="UOP2" s="1818"/>
      <c r="UOQ2" s="1818"/>
      <c r="UOR2" s="1818"/>
      <c r="UOS2" s="1818"/>
      <c r="UOT2" s="1818"/>
      <c r="UOU2" s="1818"/>
      <c r="UOV2" s="1818"/>
      <c r="UOW2" s="1818"/>
      <c r="UOX2" s="1818"/>
      <c r="UOY2" s="1818"/>
      <c r="UOZ2" s="1818"/>
      <c r="UPA2" s="1818"/>
      <c r="UPB2" s="1818"/>
      <c r="UPC2" s="1818"/>
      <c r="UPD2" s="1818"/>
      <c r="UPE2" s="1818"/>
      <c r="UPF2" s="1818"/>
      <c r="UPG2" s="1818"/>
      <c r="UPH2" s="1818"/>
      <c r="UPI2" s="1818"/>
      <c r="UPJ2" s="1818"/>
      <c r="UPK2" s="1818"/>
      <c r="UPL2" s="1818"/>
      <c r="UPM2" s="1818"/>
      <c r="UPN2" s="1818"/>
      <c r="UPO2" s="1818"/>
      <c r="UPP2" s="1818"/>
      <c r="UPQ2" s="1818"/>
      <c r="UPR2" s="1818"/>
      <c r="UPS2" s="1818"/>
      <c r="UPT2" s="1818"/>
      <c r="UPU2" s="1818"/>
      <c r="UPV2" s="1818"/>
      <c r="UPW2" s="1818"/>
      <c r="UPX2" s="1818"/>
      <c r="UPY2" s="1818"/>
      <c r="UPZ2" s="1818"/>
      <c r="UQA2" s="1818"/>
      <c r="UQB2" s="1818"/>
      <c r="UQC2" s="1818"/>
      <c r="UQD2" s="1818"/>
      <c r="UQE2" s="1818"/>
      <c r="UQF2" s="1818"/>
      <c r="UQG2" s="1818"/>
      <c r="UQH2" s="1818"/>
      <c r="UQI2" s="1818"/>
      <c r="UQJ2" s="1818"/>
      <c r="UQK2" s="1818"/>
      <c r="UQL2" s="1818"/>
      <c r="UQM2" s="1818"/>
      <c r="UQN2" s="1818"/>
      <c r="UQO2" s="1818"/>
      <c r="UQP2" s="1818"/>
      <c r="UQQ2" s="1818"/>
      <c r="UQR2" s="1818"/>
      <c r="UQS2" s="1818"/>
      <c r="UQT2" s="1818"/>
      <c r="UQU2" s="1818"/>
      <c r="UQV2" s="1818"/>
      <c r="UQW2" s="1818"/>
      <c r="UQX2" s="1818"/>
      <c r="UQY2" s="1818"/>
      <c r="UQZ2" s="1818"/>
      <c r="URA2" s="1818"/>
      <c r="URB2" s="1818"/>
      <c r="URC2" s="1818"/>
      <c r="URD2" s="1818"/>
      <c r="URE2" s="1818"/>
      <c r="URF2" s="1818"/>
      <c r="URG2" s="1818"/>
      <c r="URH2" s="1818"/>
      <c r="URI2" s="1818"/>
      <c r="URJ2" s="1818"/>
      <c r="URK2" s="1818"/>
      <c r="URL2" s="1818"/>
      <c r="URM2" s="1818"/>
      <c r="URN2" s="1818"/>
      <c r="URO2" s="1818"/>
      <c r="URP2" s="1818"/>
      <c r="URQ2" s="1818"/>
      <c r="URR2" s="1818"/>
      <c r="URS2" s="1818"/>
      <c r="URT2" s="1818"/>
      <c r="URU2" s="1818"/>
      <c r="URV2" s="1818"/>
      <c r="URW2" s="1818"/>
      <c r="URX2" s="1818"/>
      <c r="URY2" s="1818"/>
      <c r="URZ2" s="1818"/>
      <c r="USA2" s="1818"/>
      <c r="USB2" s="1818"/>
      <c r="USC2" s="1818"/>
      <c r="USD2" s="1818"/>
      <c r="USE2" s="1818"/>
      <c r="USF2" s="1818"/>
      <c r="USG2" s="1818"/>
      <c r="USH2" s="1818"/>
      <c r="USI2" s="1818"/>
      <c r="USJ2" s="1818"/>
      <c r="USK2" s="1818"/>
      <c r="USL2" s="1818"/>
      <c r="USM2" s="1818"/>
      <c r="USN2" s="1818"/>
      <c r="USO2" s="1818"/>
      <c r="USP2" s="1818"/>
      <c r="USQ2" s="1818"/>
      <c r="USR2" s="1818"/>
      <c r="USS2" s="1818"/>
      <c r="UST2" s="1818"/>
      <c r="USU2" s="1818"/>
      <c r="USV2" s="1818"/>
      <c r="USW2" s="1818"/>
      <c r="USX2" s="1818"/>
      <c r="USY2" s="1818"/>
      <c r="USZ2" s="1818"/>
      <c r="UTA2" s="1818"/>
      <c r="UTB2" s="1818"/>
      <c r="UTC2" s="1818"/>
      <c r="UTD2" s="1818"/>
      <c r="UTE2" s="1818"/>
      <c r="UTF2" s="1818"/>
      <c r="UTG2" s="1818"/>
      <c r="UTH2" s="1818"/>
      <c r="UTI2" s="1818"/>
      <c r="UTJ2" s="1818"/>
      <c r="UTK2" s="1818"/>
      <c r="UTL2" s="1818"/>
      <c r="UTM2" s="1818"/>
      <c r="UTN2" s="1818"/>
      <c r="UTO2" s="1818"/>
      <c r="UTP2" s="1818"/>
      <c r="UTQ2" s="1818"/>
      <c r="UTR2" s="1818"/>
      <c r="UTS2" s="1818"/>
      <c r="UTT2" s="1818"/>
      <c r="UTU2" s="1818"/>
      <c r="UTV2" s="1818"/>
      <c r="UTW2" s="1818"/>
      <c r="UTX2" s="1818"/>
      <c r="UTY2" s="1818"/>
      <c r="UTZ2" s="1818"/>
      <c r="UUA2" s="1818"/>
      <c r="UUB2" s="1818"/>
      <c r="UUC2" s="1818"/>
      <c r="UUD2" s="1818"/>
      <c r="UUE2" s="1818"/>
      <c r="UUF2" s="1818"/>
      <c r="UUG2" s="1818"/>
      <c r="UUH2" s="1818"/>
      <c r="UUI2" s="1818"/>
      <c r="UUJ2" s="1818"/>
      <c r="UUK2" s="1818"/>
      <c r="UUL2" s="1818"/>
      <c r="UUM2" s="1818"/>
      <c r="UUN2" s="1818"/>
      <c r="UUO2" s="1818"/>
      <c r="UUP2" s="1818"/>
      <c r="UUQ2" s="1818"/>
      <c r="UUR2" s="1818"/>
      <c r="UUS2" s="1818"/>
      <c r="UUT2" s="1818"/>
      <c r="UUU2" s="1818"/>
      <c r="UUV2" s="1818"/>
      <c r="UUW2" s="1818"/>
      <c r="UUX2" s="1818"/>
      <c r="UUY2" s="1818"/>
      <c r="UUZ2" s="1818"/>
      <c r="UVA2" s="1818"/>
      <c r="UVB2" s="1818"/>
      <c r="UVC2" s="1818"/>
      <c r="UVD2" s="1818"/>
      <c r="UVE2" s="1818"/>
      <c r="UVF2" s="1818"/>
      <c r="UVG2" s="1818"/>
      <c r="UVH2" s="1818"/>
      <c r="UVI2" s="1818"/>
      <c r="UVJ2" s="1818"/>
      <c r="UVK2" s="1818"/>
      <c r="UVL2" s="1818"/>
      <c r="UVM2" s="1818"/>
      <c r="UVN2" s="1818"/>
      <c r="UVO2" s="1818"/>
      <c r="UVP2" s="1818"/>
      <c r="UVQ2" s="1818"/>
      <c r="UVR2" s="1818"/>
      <c r="UVS2" s="1818"/>
      <c r="UVT2" s="1818"/>
      <c r="UVU2" s="1818"/>
      <c r="UVV2" s="1818"/>
      <c r="UVW2" s="1818"/>
      <c r="UVX2" s="1818"/>
      <c r="UVY2" s="1818"/>
      <c r="UVZ2" s="1818"/>
      <c r="UWA2" s="1818"/>
      <c r="UWB2" s="1818"/>
      <c r="UWC2" s="1818"/>
      <c r="UWD2" s="1818"/>
      <c r="UWE2" s="1818"/>
      <c r="UWF2" s="1818"/>
      <c r="UWG2" s="1818"/>
      <c r="UWH2" s="1818"/>
      <c r="UWI2" s="1818"/>
      <c r="UWJ2" s="1818"/>
      <c r="UWK2" s="1818"/>
      <c r="UWL2" s="1818"/>
      <c r="UWM2" s="1818"/>
      <c r="UWN2" s="1818"/>
      <c r="UWO2" s="1818"/>
      <c r="UWP2" s="1818"/>
      <c r="UWQ2" s="1818"/>
      <c r="UWR2" s="1818"/>
      <c r="UWS2" s="1818"/>
      <c r="UWT2" s="1818"/>
      <c r="UWU2" s="1818"/>
      <c r="UWV2" s="1818"/>
      <c r="UWW2" s="1818"/>
      <c r="UWX2" s="1818"/>
      <c r="UWY2" s="1818"/>
      <c r="UWZ2" s="1818"/>
      <c r="UXA2" s="1818"/>
      <c r="UXB2" s="1818"/>
      <c r="UXC2" s="1818"/>
      <c r="UXD2" s="1818"/>
      <c r="UXE2" s="1818"/>
      <c r="UXF2" s="1818"/>
      <c r="UXG2" s="1818"/>
      <c r="UXH2" s="1818"/>
      <c r="UXI2" s="1818"/>
      <c r="UXJ2" s="1818"/>
      <c r="UXK2" s="1818"/>
      <c r="UXL2" s="1818"/>
      <c r="UXM2" s="1818"/>
      <c r="UXN2" s="1818"/>
      <c r="UXO2" s="1818"/>
      <c r="UXP2" s="1818"/>
      <c r="UXQ2" s="1818"/>
      <c r="UXR2" s="1818"/>
      <c r="UXS2" s="1818"/>
      <c r="UXT2" s="1818"/>
      <c r="UXU2" s="1818"/>
      <c r="UXV2" s="1818"/>
      <c r="UXW2" s="1818"/>
      <c r="UXX2" s="1818"/>
      <c r="UXY2" s="1818"/>
      <c r="UXZ2" s="1818"/>
      <c r="UYA2" s="1818"/>
      <c r="UYB2" s="1818"/>
      <c r="UYC2" s="1818"/>
      <c r="UYD2" s="1818"/>
      <c r="UYE2" s="1818"/>
      <c r="UYF2" s="1818"/>
      <c r="UYG2" s="1818"/>
      <c r="UYH2" s="1818"/>
      <c r="UYI2" s="1818"/>
      <c r="UYJ2" s="1818"/>
      <c r="UYK2" s="1818"/>
      <c r="UYL2" s="1818"/>
      <c r="UYM2" s="1818"/>
      <c r="UYN2" s="1818"/>
      <c r="UYO2" s="1818"/>
      <c r="UYP2" s="1818"/>
      <c r="UYQ2" s="1818"/>
      <c r="UYR2" s="1818"/>
      <c r="UYS2" s="1818"/>
      <c r="UYT2" s="1818"/>
      <c r="UYU2" s="1818"/>
      <c r="UYV2" s="1818"/>
      <c r="UYW2" s="1818"/>
      <c r="UYX2" s="1818"/>
      <c r="UYY2" s="1818"/>
      <c r="UYZ2" s="1818"/>
      <c r="UZA2" s="1818"/>
      <c r="UZB2" s="1818"/>
      <c r="UZC2" s="1818"/>
      <c r="UZD2" s="1818"/>
      <c r="UZE2" s="1818"/>
      <c r="UZF2" s="1818"/>
      <c r="UZG2" s="1818"/>
      <c r="UZH2" s="1818"/>
      <c r="UZI2" s="1818"/>
      <c r="UZJ2" s="1818"/>
      <c r="UZK2" s="1818"/>
      <c r="UZL2" s="1818"/>
      <c r="UZM2" s="1818"/>
      <c r="UZN2" s="1818"/>
      <c r="UZO2" s="1818"/>
      <c r="UZP2" s="1818"/>
      <c r="UZQ2" s="1818"/>
      <c r="UZR2" s="1818"/>
      <c r="UZS2" s="1818"/>
      <c r="UZT2" s="1818"/>
      <c r="UZU2" s="1818"/>
      <c r="UZV2" s="1818"/>
      <c r="UZW2" s="1818"/>
      <c r="UZX2" s="1818"/>
      <c r="UZY2" s="1818"/>
      <c r="UZZ2" s="1818"/>
      <c r="VAA2" s="1818"/>
      <c r="VAB2" s="1818"/>
      <c r="VAC2" s="1818"/>
      <c r="VAD2" s="1818"/>
      <c r="VAE2" s="1818"/>
      <c r="VAF2" s="1818"/>
      <c r="VAG2" s="1818"/>
      <c r="VAH2" s="1818"/>
      <c r="VAI2" s="1818"/>
      <c r="VAJ2" s="1818"/>
      <c r="VAK2" s="1818"/>
      <c r="VAL2" s="1818"/>
      <c r="VAM2" s="1818"/>
      <c r="VAN2" s="1818"/>
      <c r="VAO2" s="1818"/>
      <c r="VAP2" s="1818"/>
      <c r="VAQ2" s="1818"/>
      <c r="VAR2" s="1818"/>
      <c r="VAS2" s="1818"/>
      <c r="VAT2" s="1818"/>
      <c r="VAU2" s="1818"/>
      <c r="VAV2" s="1818"/>
      <c r="VAW2" s="1818"/>
      <c r="VAX2" s="1818"/>
      <c r="VAY2" s="1818"/>
      <c r="VAZ2" s="1818"/>
      <c r="VBA2" s="1818"/>
      <c r="VBB2" s="1818"/>
      <c r="VBC2" s="1818"/>
      <c r="VBD2" s="1818"/>
      <c r="VBE2" s="1818"/>
      <c r="VBF2" s="1818"/>
      <c r="VBG2" s="1818"/>
      <c r="VBH2" s="1818"/>
      <c r="VBI2" s="1818"/>
      <c r="VBJ2" s="1818"/>
      <c r="VBK2" s="1818"/>
      <c r="VBL2" s="1818"/>
      <c r="VBM2" s="1818"/>
      <c r="VBN2" s="1818"/>
      <c r="VBO2" s="1818"/>
      <c r="VBP2" s="1818"/>
      <c r="VBQ2" s="1818"/>
      <c r="VBR2" s="1818"/>
      <c r="VBS2" s="1818"/>
      <c r="VBT2" s="1818"/>
      <c r="VBU2" s="1818"/>
      <c r="VBV2" s="1818"/>
      <c r="VBW2" s="1818"/>
      <c r="VBX2" s="1818"/>
      <c r="VBY2" s="1818"/>
      <c r="VBZ2" s="1818"/>
      <c r="VCA2" s="1818"/>
      <c r="VCB2" s="1818"/>
      <c r="VCC2" s="1818"/>
      <c r="VCD2" s="1818"/>
      <c r="VCE2" s="1818"/>
      <c r="VCF2" s="1818"/>
      <c r="VCG2" s="1818"/>
      <c r="VCH2" s="1818"/>
      <c r="VCI2" s="1818"/>
      <c r="VCJ2" s="1818"/>
      <c r="VCK2" s="1818"/>
      <c r="VCL2" s="1818"/>
      <c r="VCM2" s="1818"/>
      <c r="VCN2" s="1818"/>
      <c r="VCO2" s="1818"/>
      <c r="VCP2" s="1818"/>
      <c r="VCQ2" s="1818"/>
      <c r="VCR2" s="1818"/>
      <c r="VCS2" s="1818"/>
      <c r="VCT2" s="1818"/>
      <c r="VCU2" s="1818"/>
      <c r="VCV2" s="1818"/>
      <c r="VCW2" s="1818"/>
      <c r="VCX2" s="1818"/>
      <c r="VCY2" s="1818"/>
      <c r="VCZ2" s="1818"/>
      <c r="VDA2" s="1818"/>
      <c r="VDB2" s="1818"/>
      <c r="VDC2" s="1818"/>
      <c r="VDD2" s="1818"/>
      <c r="VDE2" s="1818"/>
      <c r="VDF2" s="1818"/>
      <c r="VDG2" s="1818"/>
      <c r="VDH2" s="1818"/>
      <c r="VDI2" s="1818"/>
      <c r="VDJ2" s="1818"/>
      <c r="VDK2" s="1818"/>
      <c r="VDL2" s="1818"/>
      <c r="VDM2" s="1818"/>
      <c r="VDN2" s="1818"/>
      <c r="VDO2" s="1818"/>
      <c r="VDP2" s="1818"/>
      <c r="VDQ2" s="1818"/>
      <c r="VDR2" s="1818"/>
      <c r="VDS2" s="1818"/>
      <c r="VDT2" s="1818"/>
      <c r="VDU2" s="1818"/>
      <c r="VDV2" s="1818"/>
      <c r="VDW2" s="1818"/>
      <c r="VDX2" s="1818"/>
      <c r="VDY2" s="1818"/>
      <c r="VDZ2" s="1818"/>
      <c r="VEA2" s="1818"/>
      <c r="VEB2" s="1818"/>
      <c r="VEC2" s="1818"/>
      <c r="VED2" s="1818"/>
      <c r="VEE2" s="1818"/>
      <c r="VEF2" s="1818"/>
      <c r="VEG2" s="1818"/>
      <c r="VEH2" s="1818"/>
      <c r="VEI2" s="1818"/>
      <c r="VEJ2" s="1818"/>
      <c r="VEK2" s="1818"/>
      <c r="VEL2" s="1818"/>
      <c r="VEM2" s="1818"/>
      <c r="VEN2" s="1818"/>
      <c r="VEO2" s="1818"/>
      <c r="VEP2" s="1818"/>
      <c r="VEQ2" s="1818"/>
      <c r="VER2" s="1818"/>
      <c r="VES2" s="1818"/>
      <c r="VET2" s="1818"/>
      <c r="VEU2" s="1818"/>
      <c r="VEV2" s="1818"/>
      <c r="VEW2" s="1818"/>
      <c r="VEX2" s="1818"/>
      <c r="VEY2" s="1818"/>
      <c r="VEZ2" s="1818"/>
      <c r="VFA2" s="1818"/>
      <c r="VFB2" s="1818"/>
      <c r="VFC2" s="1818"/>
      <c r="VFD2" s="1818"/>
      <c r="VFE2" s="1818"/>
      <c r="VFF2" s="1818"/>
      <c r="VFG2" s="1818"/>
      <c r="VFH2" s="1818"/>
      <c r="VFI2" s="1818"/>
      <c r="VFJ2" s="1818"/>
      <c r="VFK2" s="1818"/>
      <c r="VFL2" s="1818"/>
      <c r="VFM2" s="1818"/>
      <c r="VFN2" s="1818"/>
      <c r="VFO2" s="1818"/>
      <c r="VFP2" s="1818"/>
      <c r="VFQ2" s="1818"/>
      <c r="VFR2" s="1818"/>
      <c r="VFS2" s="1818"/>
      <c r="VFT2" s="1818"/>
      <c r="VFU2" s="1818"/>
      <c r="VFV2" s="1818"/>
      <c r="VFW2" s="1818"/>
      <c r="VFX2" s="1818"/>
      <c r="VFY2" s="1818"/>
      <c r="VFZ2" s="1818"/>
      <c r="VGA2" s="1818"/>
      <c r="VGB2" s="1818"/>
      <c r="VGC2" s="1818"/>
      <c r="VGD2" s="1818"/>
      <c r="VGE2" s="1818"/>
      <c r="VGF2" s="1818"/>
      <c r="VGG2" s="1818"/>
      <c r="VGH2" s="1818"/>
      <c r="VGI2" s="1818"/>
      <c r="VGJ2" s="1818"/>
      <c r="VGK2" s="1818"/>
      <c r="VGL2" s="1818"/>
      <c r="VGM2" s="1818"/>
      <c r="VGN2" s="1818"/>
      <c r="VGO2" s="1818"/>
      <c r="VGP2" s="1818"/>
      <c r="VGQ2" s="1818"/>
      <c r="VGR2" s="1818"/>
      <c r="VGS2" s="1818"/>
      <c r="VGT2" s="1818"/>
      <c r="VGU2" s="1818"/>
      <c r="VGV2" s="1818"/>
      <c r="VGW2" s="1818"/>
      <c r="VGX2" s="1818"/>
      <c r="VGY2" s="1818"/>
      <c r="VGZ2" s="1818"/>
      <c r="VHA2" s="1818"/>
      <c r="VHB2" s="1818"/>
      <c r="VHC2" s="1818"/>
      <c r="VHD2" s="1818"/>
      <c r="VHE2" s="1818"/>
      <c r="VHF2" s="1818"/>
      <c r="VHG2" s="1818"/>
      <c r="VHH2" s="1818"/>
      <c r="VHI2" s="1818"/>
      <c r="VHJ2" s="1818"/>
      <c r="VHK2" s="1818"/>
      <c r="VHL2" s="1818"/>
      <c r="VHM2" s="1818"/>
      <c r="VHN2" s="1818"/>
      <c r="VHO2" s="1818"/>
      <c r="VHP2" s="1818"/>
      <c r="VHQ2" s="1818"/>
      <c r="VHR2" s="1818"/>
      <c r="VHS2" s="1818"/>
      <c r="VHT2" s="1818"/>
      <c r="VHU2" s="1818"/>
      <c r="VHV2" s="1818"/>
      <c r="VHW2" s="1818"/>
      <c r="VHX2" s="1818"/>
      <c r="VHY2" s="1818"/>
      <c r="VHZ2" s="1818"/>
      <c r="VIA2" s="1818"/>
      <c r="VIB2" s="1818"/>
      <c r="VIC2" s="1818"/>
      <c r="VID2" s="1818"/>
      <c r="VIE2" s="1818"/>
      <c r="VIF2" s="1818"/>
      <c r="VIG2" s="1818"/>
      <c r="VIH2" s="1818"/>
      <c r="VII2" s="1818"/>
      <c r="VIJ2" s="1818"/>
      <c r="VIK2" s="1818"/>
      <c r="VIL2" s="1818"/>
      <c r="VIM2" s="1818"/>
      <c r="VIN2" s="1818"/>
      <c r="VIO2" s="1818"/>
      <c r="VIP2" s="1818"/>
      <c r="VIQ2" s="1818"/>
      <c r="VIR2" s="1818"/>
      <c r="VIS2" s="1818"/>
      <c r="VIT2" s="1818"/>
      <c r="VIU2" s="1818"/>
      <c r="VIV2" s="1818"/>
      <c r="VIW2" s="1818"/>
      <c r="VIX2" s="1818"/>
      <c r="VIY2" s="1818"/>
      <c r="VIZ2" s="1818"/>
      <c r="VJA2" s="1818"/>
      <c r="VJB2" s="1818"/>
      <c r="VJC2" s="1818"/>
      <c r="VJD2" s="1818"/>
      <c r="VJE2" s="1818"/>
      <c r="VJF2" s="1818"/>
      <c r="VJG2" s="1818"/>
      <c r="VJH2" s="1818"/>
      <c r="VJI2" s="1818"/>
      <c r="VJJ2" s="1818"/>
      <c r="VJK2" s="1818"/>
      <c r="VJL2" s="1818"/>
      <c r="VJM2" s="1818"/>
      <c r="VJN2" s="1818"/>
      <c r="VJO2" s="1818"/>
      <c r="VJP2" s="1818"/>
      <c r="VJQ2" s="1818"/>
      <c r="VJR2" s="1818"/>
      <c r="VJS2" s="1818"/>
      <c r="VJT2" s="1818"/>
      <c r="VJU2" s="1818"/>
      <c r="VJV2" s="1818"/>
      <c r="VJW2" s="1818"/>
      <c r="VJX2" s="1818"/>
      <c r="VJY2" s="1818"/>
      <c r="VJZ2" s="1818"/>
      <c r="VKA2" s="1818"/>
      <c r="VKB2" s="1818"/>
      <c r="VKC2" s="1818"/>
      <c r="VKD2" s="1818"/>
      <c r="VKE2" s="1818"/>
      <c r="VKF2" s="1818"/>
      <c r="VKG2" s="1818"/>
      <c r="VKH2" s="1818"/>
      <c r="VKI2" s="1818"/>
      <c r="VKJ2" s="1818"/>
      <c r="VKK2" s="1818"/>
      <c r="VKL2" s="1818"/>
      <c r="VKM2" s="1818"/>
      <c r="VKN2" s="1818"/>
      <c r="VKO2" s="1818"/>
      <c r="VKP2" s="1818"/>
      <c r="VKQ2" s="1818"/>
      <c r="VKR2" s="1818"/>
      <c r="VKS2" s="1818"/>
      <c r="VKT2" s="1818"/>
      <c r="VKU2" s="1818"/>
      <c r="VKV2" s="1818"/>
      <c r="VKW2" s="1818"/>
      <c r="VKX2" s="1818"/>
      <c r="VKY2" s="1818"/>
      <c r="VKZ2" s="1818"/>
      <c r="VLA2" s="1818"/>
      <c r="VLB2" s="1818"/>
      <c r="VLC2" s="1818"/>
      <c r="VLD2" s="1818"/>
      <c r="VLE2" s="1818"/>
      <c r="VLF2" s="1818"/>
      <c r="VLG2" s="1818"/>
      <c r="VLH2" s="1818"/>
      <c r="VLI2" s="1818"/>
      <c r="VLJ2" s="1818"/>
      <c r="VLK2" s="1818"/>
      <c r="VLL2" s="1818"/>
      <c r="VLM2" s="1818"/>
      <c r="VLN2" s="1818"/>
      <c r="VLO2" s="1818"/>
      <c r="VLP2" s="1818"/>
      <c r="VLQ2" s="1818"/>
      <c r="VLR2" s="1818"/>
      <c r="VLS2" s="1818"/>
      <c r="VLT2" s="1818"/>
      <c r="VLU2" s="1818"/>
      <c r="VLV2" s="1818"/>
      <c r="VLW2" s="1818"/>
      <c r="VLX2" s="1818"/>
      <c r="VLY2" s="1818"/>
      <c r="VLZ2" s="1818"/>
      <c r="VMA2" s="1818"/>
      <c r="VMB2" s="1818"/>
      <c r="VMC2" s="1818"/>
      <c r="VMD2" s="1818"/>
      <c r="VME2" s="1818"/>
      <c r="VMF2" s="1818"/>
      <c r="VMG2" s="1818"/>
      <c r="VMH2" s="1818"/>
      <c r="VMI2" s="1818"/>
      <c r="VMJ2" s="1818"/>
      <c r="VMK2" s="1818"/>
      <c r="VML2" s="1818"/>
      <c r="VMM2" s="1818"/>
      <c r="VMN2" s="1818"/>
      <c r="VMO2" s="1818"/>
      <c r="VMP2" s="1818"/>
      <c r="VMQ2" s="1818"/>
      <c r="VMR2" s="1818"/>
      <c r="VMS2" s="1818"/>
      <c r="VMT2" s="1818"/>
      <c r="VMU2" s="1818"/>
      <c r="VMV2" s="1818"/>
      <c r="VMW2" s="1818"/>
      <c r="VMX2" s="1818"/>
      <c r="VMY2" s="1818"/>
      <c r="VMZ2" s="1818"/>
      <c r="VNA2" s="1818"/>
      <c r="VNB2" s="1818"/>
      <c r="VNC2" s="1818"/>
      <c r="VND2" s="1818"/>
      <c r="VNE2" s="1818"/>
      <c r="VNF2" s="1818"/>
      <c r="VNG2" s="1818"/>
      <c r="VNH2" s="1818"/>
      <c r="VNI2" s="1818"/>
      <c r="VNJ2" s="1818"/>
      <c r="VNK2" s="1818"/>
      <c r="VNL2" s="1818"/>
      <c r="VNM2" s="1818"/>
      <c r="VNN2" s="1818"/>
      <c r="VNO2" s="1818"/>
      <c r="VNP2" s="1818"/>
      <c r="VNQ2" s="1818"/>
      <c r="VNR2" s="1818"/>
      <c r="VNS2" s="1818"/>
      <c r="VNT2" s="1818"/>
      <c r="VNU2" s="1818"/>
      <c r="VNV2" s="1818"/>
      <c r="VNW2" s="1818"/>
      <c r="VNX2" s="1818"/>
      <c r="VNY2" s="1818"/>
      <c r="VNZ2" s="1818"/>
      <c r="VOA2" s="1818"/>
      <c r="VOB2" s="1818"/>
      <c r="VOC2" s="1818"/>
      <c r="VOD2" s="1818"/>
      <c r="VOE2" s="1818"/>
      <c r="VOF2" s="1818"/>
      <c r="VOG2" s="1818"/>
      <c r="VOH2" s="1818"/>
      <c r="VOI2" s="1818"/>
      <c r="VOJ2" s="1818"/>
      <c r="VOK2" s="1818"/>
      <c r="VOL2" s="1818"/>
      <c r="VOM2" s="1818"/>
      <c r="VON2" s="1818"/>
      <c r="VOO2" s="1818"/>
      <c r="VOP2" s="1818"/>
      <c r="VOQ2" s="1818"/>
      <c r="VOR2" s="1818"/>
      <c r="VOS2" s="1818"/>
      <c r="VOT2" s="1818"/>
      <c r="VOU2" s="1818"/>
      <c r="VOV2" s="1818"/>
      <c r="VOW2" s="1818"/>
      <c r="VOX2" s="1818"/>
      <c r="VOY2" s="1818"/>
      <c r="VOZ2" s="1818"/>
      <c r="VPA2" s="1818"/>
      <c r="VPB2" s="1818"/>
      <c r="VPC2" s="1818"/>
      <c r="VPD2" s="1818"/>
      <c r="VPE2" s="1818"/>
      <c r="VPF2" s="1818"/>
      <c r="VPG2" s="1818"/>
      <c r="VPH2" s="1818"/>
      <c r="VPI2" s="1818"/>
      <c r="VPJ2" s="1818"/>
      <c r="VPK2" s="1818"/>
      <c r="VPL2" s="1818"/>
      <c r="VPM2" s="1818"/>
      <c r="VPN2" s="1818"/>
      <c r="VPO2" s="1818"/>
      <c r="VPP2" s="1818"/>
      <c r="VPQ2" s="1818"/>
      <c r="VPR2" s="1818"/>
      <c r="VPS2" s="1818"/>
      <c r="VPT2" s="1818"/>
      <c r="VPU2" s="1818"/>
      <c r="VPV2" s="1818"/>
      <c r="VPW2" s="1818"/>
      <c r="VPX2" s="1818"/>
      <c r="VPY2" s="1818"/>
      <c r="VPZ2" s="1818"/>
      <c r="VQA2" s="1818"/>
      <c r="VQB2" s="1818"/>
      <c r="VQC2" s="1818"/>
      <c r="VQD2" s="1818"/>
      <c r="VQE2" s="1818"/>
      <c r="VQF2" s="1818"/>
      <c r="VQG2" s="1818"/>
      <c r="VQH2" s="1818"/>
      <c r="VQI2" s="1818"/>
      <c r="VQJ2" s="1818"/>
      <c r="VQK2" s="1818"/>
      <c r="VQL2" s="1818"/>
      <c r="VQM2" s="1818"/>
      <c r="VQN2" s="1818"/>
      <c r="VQO2" s="1818"/>
      <c r="VQP2" s="1818"/>
      <c r="VQQ2" s="1818"/>
      <c r="VQR2" s="1818"/>
      <c r="VQS2" s="1818"/>
      <c r="VQT2" s="1818"/>
      <c r="VQU2" s="1818"/>
      <c r="VQV2" s="1818"/>
      <c r="VQW2" s="1818"/>
      <c r="VQX2" s="1818"/>
      <c r="VQY2" s="1818"/>
      <c r="VQZ2" s="1818"/>
      <c r="VRA2" s="1818"/>
      <c r="VRB2" s="1818"/>
      <c r="VRC2" s="1818"/>
      <c r="VRD2" s="1818"/>
      <c r="VRE2" s="1818"/>
      <c r="VRF2" s="1818"/>
      <c r="VRG2" s="1818"/>
      <c r="VRH2" s="1818"/>
      <c r="VRI2" s="1818"/>
      <c r="VRJ2" s="1818"/>
      <c r="VRK2" s="1818"/>
      <c r="VRL2" s="1818"/>
      <c r="VRM2" s="1818"/>
      <c r="VRN2" s="1818"/>
      <c r="VRO2" s="1818"/>
      <c r="VRP2" s="1818"/>
      <c r="VRQ2" s="1818"/>
      <c r="VRR2" s="1818"/>
      <c r="VRS2" s="1818"/>
      <c r="VRT2" s="1818"/>
      <c r="VRU2" s="1818"/>
      <c r="VRV2" s="1818"/>
      <c r="VRW2" s="1818"/>
      <c r="VRX2" s="1818"/>
      <c r="VRY2" s="1818"/>
      <c r="VRZ2" s="1818"/>
      <c r="VSA2" s="1818"/>
      <c r="VSB2" s="1818"/>
      <c r="VSC2" s="1818"/>
      <c r="VSD2" s="1818"/>
      <c r="VSE2" s="1818"/>
      <c r="VSF2" s="1818"/>
      <c r="VSG2" s="1818"/>
      <c r="VSH2" s="1818"/>
      <c r="VSI2" s="1818"/>
      <c r="VSJ2" s="1818"/>
      <c r="VSK2" s="1818"/>
      <c r="VSL2" s="1818"/>
      <c r="VSM2" s="1818"/>
      <c r="VSN2" s="1818"/>
      <c r="VSO2" s="1818"/>
      <c r="VSP2" s="1818"/>
      <c r="VSQ2" s="1818"/>
      <c r="VSR2" s="1818"/>
      <c r="VSS2" s="1818"/>
      <c r="VST2" s="1818"/>
      <c r="VSU2" s="1818"/>
      <c r="VSV2" s="1818"/>
      <c r="VSW2" s="1818"/>
      <c r="VSX2" s="1818"/>
      <c r="VSY2" s="1818"/>
      <c r="VSZ2" s="1818"/>
      <c r="VTA2" s="1818"/>
      <c r="VTB2" s="1818"/>
      <c r="VTC2" s="1818"/>
      <c r="VTD2" s="1818"/>
      <c r="VTE2" s="1818"/>
      <c r="VTF2" s="1818"/>
      <c r="VTG2" s="1818"/>
      <c r="VTH2" s="1818"/>
      <c r="VTI2" s="1818"/>
      <c r="VTJ2" s="1818"/>
      <c r="VTK2" s="1818"/>
      <c r="VTL2" s="1818"/>
      <c r="VTM2" s="1818"/>
      <c r="VTN2" s="1818"/>
      <c r="VTO2" s="1818"/>
      <c r="VTP2" s="1818"/>
      <c r="VTQ2" s="1818"/>
      <c r="VTR2" s="1818"/>
      <c r="VTS2" s="1818"/>
      <c r="VTT2" s="1818"/>
      <c r="VTU2" s="1818"/>
      <c r="VTV2" s="1818"/>
      <c r="VTW2" s="1818"/>
      <c r="VTX2" s="1818"/>
      <c r="VTY2" s="1818"/>
      <c r="VTZ2" s="1818"/>
      <c r="VUA2" s="1818"/>
      <c r="VUB2" s="1818"/>
      <c r="VUC2" s="1818"/>
      <c r="VUD2" s="1818"/>
      <c r="VUE2" s="1818"/>
      <c r="VUF2" s="1818"/>
      <c r="VUG2" s="1818"/>
      <c r="VUH2" s="1818"/>
      <c r="VUI2" s="1818"/>
      <c r="VUJ2" s="1818"/>
      <c r="VUK2" s="1818"/>
      <c r="VUL2" s="1818"/>
      <c r="VUM2" s="1818"/>
      <c r="VUN2" s="1818"/>
      <c r="VUO2" s="1818"/>
      <c r="VUP2" s="1818"/>
      <c r="VUQ2" s="1818"/>
      <c r="VUR2" s="1818"/>
      <c r="VUS2" s="1818"/>
      <c r="VUT2" s="1818"/>
      <c r="VUU2" s="1818"/>
      <c r="VUV2" s="1818"/>
      <c r="VUW2" s="1818"/>
      <c r="VUX2" s="1818"/>
      <c r="VUY2" s="1818"/>
      <c r="VUZ2" s="1818"/>
      <c r="VVA2" s="1818"/>
      <c r="VVB2" s="1818"/>
      <c r="VVC2" s="1818"/>
      <c r="VVD2" s="1818"/>
      <c r="VVE2" s="1818"/>
      <c r="VVF2" s="1818"/>
      <c r="VVG2" s="1818"/>
      <c r="VVH2" s="1818"/>
      <c r="VVI2" s="1818"/>
      <c r="VVJ2" s="1818"/>
      <c r="VVK2" s="1818"/>
      <c r="VVL2" s="1818"/>
      <c r="VVM2" s="1818"/>
      <c r="VVN2" s="1818"/>
      <c r="VVO2" s="1818"/>
      <c r="VVP2" s="1818"/>
      <c r="VVQ2" s="1818"/>
      <c r="VVR2" s="1818"/>
      <c r="VVS2" s="1818"/>
      <c r="VVT2" s="1818"/>
      <c r="VVU2" s="1818"/>
      <c r="VVV2" s="1818"/>
      <c r="VVW2" s="1818"/>
      <c r="VVX2" s="1818"/>
      <c r="VVY2" s="1818"/>
      <c r="VVZ2" s="1818"/>
      <c r="VWA2" s="1818"/>
      <c r="VWB2" s="1818"/>
      <c r="VWC2" s="1818"/>
      <c r="VWD2" s="1818"/>
      <c r="VWE2" s="1818"/>
      <c r="VWF2" s="1818"/>
      <c r="VWG2" s="1818"/>
      <c r="VWH2" s="1818"/>
      <c r="VWI2" s="1818"/>
      <c r="VWJ2" s="1818"/>
      <c r="VWK2" s="1818"/>
      <c r="VWL2" s="1818"/>
      <c r="VWM2" s="1818"/>
      <c r="VWN2" s="1818"/>
      <c r="VWO2" s="1818"/>
      <c r="VWP2" s="1818"/>
      <c r="VWQ2" s="1818"/>
      <c r="VWR2" s="1818"/>
      <c r="VWS2" s="1818"/>
      <c r="VWT2" s="1818"/>
      <c r="VWU2" s="1818"/>
      <c r="VWV2" s="1818"/>
      <c r="VWW2" s="1818"/>
      <c r="VWX2" s="1818"/>
      <c r="VWY2" s="1818"/>
      <c r="VWZ2" s="1818"/>
      <c r="VXA2" s="1818"/>
      <c r="VXB2" s="1818"/>
      <c r="VXC2" s="1818"/>
      <c r="VXD2" s="1818"/>
      <c r="VXE2" s="1818"/>
      <c r="VXF2" s="1818"/>
      <c r="VXG2" s="1818"/>
      <c r="VXH2" s="1818"/>
      <c r="VXI2" s="1818"/>
      <c r="VXJ2" s="1818"/>
      <c r="VXK2" s="1818"/>
      <c r="VXL2" s="1818"/>
      <c r="VXM2" s="1818"/>
      <c r="VXN2" s="1818"/>
      <c r="VXO2" s="1818"/>
      <c r="VXP2" s="1818"/>
      <c r="VXQ2" s="1818"/>
      <c r="VXR2" s="1818"/>
      <c r="VXS2" s="1818"/>
      <c r="VXT2" s="1818"/>
      <c r="VXU2" s="1818"/>
      <c r="VXV2" s="1818"/>
      <c r="VXW2" s="1818"/>
      <c r="VXX2" s="1818"/>
      <c r="VXY2" s="1818"/>
      <c r="VXZ2" s="1818"/>
      <c r="VYA2" s="1818"/>
      <c r="VYB2" s="1818"/>
      <c r="VYC2" s="1818"/>
      <c r="VYD2" s="1818"/>
      <c r="VYE2" s="1818"/>
      <c r="VYF2" s="1818"/>
      <c r="VYG2" s="1818"/>
      <c r="VYH2" s="1818"/>
      <c r="VYI2" s="1818"/>
      <c r="VYJ2" s="1818"/>
      <c r="VYK2" s="1818"/>
      <c r="VYL2" s="1818"/>
      <c r="VYM2" s="1818"/>
      <c r="VYN2" s="1818"/>
      <c r="VYO2" s="1818"/>
      <c r="VYP2" s="1818"/>
      <c r="VYQ2" s="1818"/>
      <c r="VYR2" s="1818"/>
      <c r="VYS2" s="1818"/>
      <c r="VYT2" s="1818"/>
      <c r="VYU2" s="1818"/>
      <c r="VYV2" s="1818"/>
      <c r="VYW2" s="1818"/>
      <c r="VYX2" s="1818"/>
      <c r="VYY2" s="1818"/>
      <c r="VYZ2" s="1818"/>
      <c r="VZA2" s="1818"/>
      <c r="VZB2" s="1818"/>
      <c r="VZC2" s="1818"/>
      <c r="VZD2" s="1818"/>
      <c r="VZE2" s="1818"/>
      <c r="VZF2" s="1818"/>
      <c r="VZG2" s="1818"/>
      <c r="VZH2" s="1818"/>
      <c r="VZI2" s="1818"/>
      <c r="VZJ2" s="1818"/>
      <c r="VZK2" s="1818"/>
      <c r="VZL2" s="1818"/>
      <c r="VZM2" s="1818"/>
      <c r="VZN2" s="1818"/>
      <c r="VZO2" s="1818"/>
      <c r="VZP2" s="1818"/>
      <c r="VZQ2" s="1818"/>
      <c r="VZR2" s="1818"/>
      <c r="VZS2" s="1818"/>
      <c r="VZT2" s="1818"/>
      <c r="VZU2" s="1818"/>
      <c r="VZV2" s="1818"/>
      <c r="VZW2" s="1818"/>
      <c r="VZX2" s="1818"/>
      <c r="VZY2" s="1818"/>
      <c r="VZZ2" s="1818"/>
      <c r="WAA2" s="1818"/>
      <c r="WAB2" s="1818"/>
      <c r="WAC2" s="1818"/>
      <c r="WAD2" s="1818"/>
      <c r="WAE2" s="1818"/>
      <c r="WAF2" s="1818"/>
      <c r="WAG2" s="1818"/>
      <c r="WAH2" s="1818"/>
      <c r="WAI2" s="1818"/>
      <c r="WAJ2" s="1818"/>
      <c r="WAK2" s="1818"/>
      <c r="WAL2" s="1818"/>
      <c r="WAM2" s="1818"/>
      <c r="WAN2" s="1818"/>
      <c r="WAO2" s="1818"/>
      <c r="WAP2" s="1818"/>
      <c r="WAQ2" s="1818"/>
      <c r="WAR2" s="1818"/>
      <c r="WAS2" s="1818"/>
      <c r="WAT2" s="1818"/>
      <c r="WAU2" s="1818"/>
      <c r="WAV2" s="1818"/>
      <c r="WAW2" s="1818"/>
      <c r="WAX2" s="1818"/>
      <c r="WAY2" s="1818"/>
      <c r="WAZ2" s="1818"/>
      <c r="WBA2" s="1818"/>
      <c r="WBB2" s="1818"/>
      <c r="WBC2" s="1818"/>
      <c r="WBD2" s="1818"/>
      <c r="WBE2" s="1818"/>
      <c r="WBF2" s="1818"/>
      <c r="WBG2" s="1818"/>
      <c r="WBH2" s="1818"/>
      <c r="WBI2" s="1818"/>
      <c r="WBJ2" s="1818"/>
      <c r="WBK2" s="1818"/>
      <c r="WBL2" s="1818"/>
      <c r="WBM2" s="1818"/>
      <c r="WBN2" s="1818"/>
      <c r="WBO2" s="1818"/>
      <c r="WBP2" s="1818"/>
      <c r="WBQ2" s="1818"/>
      <c r="WBR2" s="1818"/>
      <c r="WBS2" s="1818"/>
      <c r="WBT2" s="1818"/>
      <c r="WBU2" s="1818"/>
      <c r="WBV2" s="1818"/>
      <c r="WBW2" s="1818"/>
      <c r="WBX2" s="1818"/>
      <c r="WBY2" s="1818"/>
      <c r="WBZ2" s="1818"/>
      <c r="WCA2" s="1818"/>
      <c r="WCB2" s="1818"/>
      <c r="WCC2" s="1818"/>
      <c r="WCD2" s="1818"/>
      <c r="WCE2" s="1818"/>
      <c r="WCF2" s="1818"/>
      <c r="WCG2" s="1818"/>
      <c r="WCH2" s="1818"/>
      <c r="WCI2" s="1818"/>
      <c r="WCJ2" s="1818"/>
      <c r="WCK2" s="1818"/>
      <c r="WCL2" s="1818"/>
      <c r="WCM2" s="1818"/>
      <c r="WCN2" s="1818"/>
      <c r="WCO2" s="1818"/>
      <c r="WCP2" s="1818"/>
      <c r="WCQ2" s="1818"/>
      <c r="WCR2" s="1818"/>
      <c r="WCS2" s="1818"/>
      <c r="WCT2" s="1818"/>
      <c r="WCU2" s="1818"/>
      <c r="WCV2" s="1818"/>
      <c r="WCW2" s="1818"/>
      <c r="WCX2" s="1818"/>
      <c r="WCY2" s="1818"/>
      <c r="WCZ2" s="1818"/>
      <c r="WDA2" s="1818"/>
      <c r="WDB2" s="1818"/>
      <c r="WDC2" s="1818"/>
      <c r="WDD2" s="1818"/>
      <c r="WDE2" s="1818"/>
      <c r="WDF2" s="1818"/>
      <c r="WDG2" s="1818"/>
      <c r="WDH2" s="1818"/>
      <c r="WDI2" s="1818"/>
      <c r="WDJ2" s="1818"/>
      <c r="WDK2" s="1818"/>
      <c r="WDL2" s="1818"/>
      <c r="WDM2" s="1818"/>
      <c r="WDN2" s="1818"/>
      <c r="WDO2" s="1818"/>
      <c r="WDP2" s="1818"/>
      <c r="WDQ2" s="1818"/>
      <c r="WDR2" s="1818"/>
      <c r="WDS2" s="1818"/>
      <c r="WDT2" s="1818"/>
      <c r="WDU2" s="1818"/>
      <c r="WDV2" s="1818"/>
      <c r="WDW2" s="1818"/>
      <c r="WDX2" s="1818"/>
      <c r="WDY2" s="1818"/>
      <c r="WDZ2" s="1818"/>
      <c r="WEA2" s="1818"/>
      <c r="WEB2" s="1818"/>
      <c r="WEC2" s="1818"/>
      <c r="WED2" s="1818"/>
      <c r="WEE2" s="1818"/>
      <c r="WEF2" s="1818"/>
      <c r="WEG2" s="1818"/>
      <c r="WEH2" s="1818"/>
      <c r="WEI2" s="1818"/>
      <c r="WEJ2" s="1818"/>
      <c r="WEK2" s="1818"/>
      <c r="WEL2" s="1818"/>
      <c r="WEM2" s="1818"/>
      <c r="WEN2" s="1818"/>
      <c r="WEO2" s="1818"/>
      <c r="WEP2" s="1818"/>
      <c r="WEQ2" s="1818"/>
      <c r="WER2" s="1818"/>
      <c r="WES2" s="1818"/>
      <c r="WET2" s="1818"/>
      <c r="WEU2" s="1818"/>
      <c r="WEV2" s="1818"/>
      <c r="WEW2" s="1818"/>
      <c r="WEX2" s="1818"/>
      <c r="WEY2" s="1818"/>
      <c r="WEZ2" s="1818"/>
      <c r="WFA2" s="1818"/>
      <c r="WFB2" s="1818"/>
      <c r="WFC2" s="1818"/>
      <c r="WFD2" s="1818"/>
      <c r="WFE2" s="1818"/>
      <c r="WFF2" s="1818"/>
      <c r="WFG2" s="1818"/>
      <c r="WFH2" s="1818"/>
      <c r="WFI2" s="1818"/>
      <c r="WFJ2" s="1818"/>
      <c r="WFK2" s="1818"/>
      <c r="WFL2" s="1818"/>
      <c r="WFM2" s="1818"/>
      <c r="WFN2" s="1818"/>
      <c r="WFO2" s="1818"/>
      <c r="WFP2" s="1818"/>
      <c r="WFQ2" s="1818"/>
      <c r="WFR2" s="1818"/>
      <c r="WFS2" s="1818"/>
      <c r="WFT2" s="1818"/>
      <c r="WFU2" s="1818"/>
      <c r="WFV2" s="1818"/>
      <c r="WFW2" s="1818"/>
      <c r="WFX2" s="1818"/>
      <c r="WFY2" s="1818"/>
      <c r="WFZ2" s="1818"/>
      <c r="WGA2" s="1818"/>
      <c r="WGB2" s="1818"/>
      <c r="WGC2" s="1818"/>
      <c r="WGD2" s="1818"/>
      <c r="WGE2" s="1818"/>
      <c r="WGF2" s="1818"/>
      <c r="WGG2" s="1818"/>
      <c r="WGH2" s="1818"/>
      <c r="WGI2" s="1818"/>
      <c r="WGJ2" s="1818"/>
      <c r="WGK2" s="1818"/>
      <c r="WGL2" s="1818"/>
      <c r="WGM2" s="1818"/>
      <c r="WGN2" s="1818"/>
      <c r="WGO2" s="1818"/>
      <c r="WGP2" s="1818"/>
      <c r="WGQ2" s="1818"/>
      <c r="WGR2" s="1818"/>
      <c r="WGS2" s="1818"/>
      <c r="WGT2" s="1818"/>
      <c r="WGU2" s="1818"/>
      <c r="WGV2" s="1818"/>
      <c r="WGW2" s="1818"/>
      <c r="WGX2" s="1818"/>
      <c r="WGY2" s="1818"/>
      <c r="WGZ2" s="1818"/>
      <c r="WHA2" s="1818"/>
      <c r="WHB2" s="1818"/>
      <c r="WHC2" s="1818"/>
      <c r="WHD2" s="1818"/>
      <c r="WHE2" s="1818"/>
      <c r="WHF2" s="1818"/>
      <c r="WHG2" s="1818"/>
      <c r="WHH2" s="1818"/>
      <c r="WHI2" s="1818"/>
      <c r="WHJ2" s="1818"/>
      <c r="WHK2" s="1818"/>
      <c r="WHL2" s="1818"/>
      <c r="WHM2" s="1818"/>
      <c r="WHN2" s="1818"/>
      <c r="WHO2" s="1818"/>
      <c r="WHP2" s="1818"/>
      <c r="WHQ2" s="1818"/>
      <c r="WHR2" s="1818"/>
      <c r="WHS2" s="1818"/>
      <c r="WHT2" s="1818"/>
      <c r="WHU2" s="1818"/>
      <c r="WHV2" s="1818"/>
      <c r="WHW2" s="1818"/>
      <c r="WHX2" s="1818"/>
      <c r="WHY2" s="1818"/>
      <c r="WHZ2" s="1818"/>
      <c r="WIA2" s="1818"/>
      <c r="WIB2" s="1818"/>
      <c r="WIC2" s="1818"/>
      <c r="WID2" s="1818"/>
      <c r="WIE2" s="1818"/>
      <c r="WIF2" s="1818"/>
      <c r="WIG2" s="1818"/>
      <c r="WIH2" s="1818"/>
      <c r="WII2" s="1818"/>
      <c r="WIJ2" s="1818"/>
      <c r="WIK2" s="1818"/>
      <c r="WIL2" s="1818"/>
      <c r="WIM2" s="1818"/>
      <c r="WIN2" s="1818"/>
      <c r="WIO2" s="1818"/>
      <c r="WIP2" s="1818"/>
      <c r="WIQ2" s="1818"/>
      <c r="WIR2" s="1818"/>
      <c r="WIS2" s="1818"/>
      <c r="WIT2" s="1818"/>
      <c r="WIU2" s="1818"/>
      <c r="WIV2" s="1818"/>
      <c r="WIW2" s="1818"/>
      <c r="WIX2" s="1818"/>
      <c r="WIY2" s="1818"/>
      <c r="WIZ2" s="1818"/>
      <c r="WJA2" s="1818"/>
      <c r="WJB2" s="1818"/>
      <c r="WJC2" s="1818"/>
      <c r="WJD2" s="1818"/>
      <c r="WJE2" s="1818"/>
      <c r="WJF2" s="1818"/>
      <c r="WJG2" s="1818"/>
      <c r="WJH2" s="1818"/>
      <c r="WJI2" s="1818"/>
      <c r="WJJ2" s="1818"/>
      <c r="WJK2" s="1818"/>
      <c r="WJL2" s="1818"/>
      <c r="WJM2" s="1818"/>
      <c r="WJN2" s="1818"/>
      <c r="WJO2" s="1818"/>
      <c r="WJP2" s="1818"/>
      <c r="WJQ2" s="1818"/>
      <c r="WJR2" s="1818"/>
      <c r="WJS2" s="1818"/>
      <c r="WJT2" s="1818"/>
      <c r="WJU2" s="1818"/>
      <c r="WJV2" s="1818"/>
      <c r="WJW2" s="1818"/>
      <c r="WJX2" s="1818"/>
      <c r="WJY2" s="1818"/>
      <c r="WJZ2" s="1818"/>
      <c r="WKA2" s="1818"/>
      <c r="WKB2" s="1818"/>
      <c r="WKC2" s="1818"/>
      <c r="WKD2" s="1818"/>
      <c r="WKE2" s="1818"/>
      <c r="WKF2" s="1818"/>
      <c r="WKG2" s="1818"/>
      <c r="WKH2" s="1818"/>
      <c r="WKI2" s="1818"/>
      <c r="WKJ2" s="1818"/>
      <c r="WKK2" s="1818"/>
      <c r="WKL2" s="1818"/>
      <c r="WKM2" s="1818"/>
      <c r="WKN2" s="1818"/>
      <c r="WKO2" s="1818"/>
      <c r="WKP2" s="1818"/>
      <c r="WKQ2" s="1818"/>
      <c r="WKR2" s="1818"/>
      <c r="WKS2" s="1818"/>
      <c r="WKT2" s="1818"/>
      <c r="WKU2" s="1818"/>
      <c r="WKV2" s="1818"/>
      <c r="WKW2" s="1818"/>
      <c r="WKX2" s="1818"/>
      <c r="WKY2" s="1818"/>
      <c r="WKZ2" s="1818"/>
      <c r="WLA2" s="1818"/>
      <c r="WLB2" s="1818"/>
      <c r="WLC2" s="1818"/>
      <c r="WLD2" s="1818"/>
      <c r="WLE2" s="1818"/>
      <c r="WLF2" s="1818"/>
      <c r="WLG2" s="1818"/>
      <c r="WLH2" s="1818"/>
      <c r="WLI2" s="1818"/>
      <c r="WLJ2" s="1818"/>
      <c r="WLK2" s="1818"/>
      <c r="WLL2" s="1818"/>
      <c r="WLM2" s="1818"/>
      <c r="WLN2" s="1818"/>
      <c r="WLO2" s="1818"/>
      <c r="WLP2" s="1818"/>
      <c r="WLQ2" s="1818"/>
      <c r="WLR2" s="1818"/>
      <c r="WLS2" s="1818"/>
      <c r="WLT2" s="1818"/>
      <c r="WLU2" s="1818"/>
      <c r="WLV2" s="1818"/>
      <c r="WLW2" s="1818"/>
      <c r="WLX2" s="1818"/>
      <c r="WLY2" s="1818"/>
      <c r="WLZ2" s="1818"/>
      <c r="WMA2" s="1818"/>
      <c r="WMB2" s="1818"/>
      <c r="WMC2" s="1818"/>
      <c r="WMD2" s="1818"/>
      <c r="WME2" s="1818"/>
      <c r="WMF2" s="1818"/>
      <c r="WMG2" s="1818"/>
      <c r="WMH2" s="1818"/>
      <c r="WMI2" s="1818"/>
      <c r="WMJ2" s="1818"/>
      <c r="WMK2" s="1818"/>
      <c r="WML2" s="1818"/>
      <c r="WMM2" s="1818"/>
      <c r="WMN2" s="1818"/>
      <c r="WMO2" s="1818"/>
      <c r="WMP2" s="1818"/>
      <c r="WMQ2" s="1818"/>
      <c r="WMR2" s="1818"/>
      <c r="WMS2" s="1818"/>
      <c r="WMT2" s="1818"/>
      <c r="WMU2" s="1818"/>
      <c r="WMV2" s="1818"/>
      <c r="WMW2" s="1818"/>
      <c r="WMX2" s="1818"/>
      <c r="WMY2" s="1818"/>
      <c r="WMZ2" s="1818"/>
      <c r="WNA2" s="1818"/>
      <c r="WNB2" s="1818"/>
      <c r="WNC2" s="1818"/>
      <c r="WND2" s="1818"/>
      <c r="WNE2" s="1818"/>
      <c r="WNF2" s="1818"/>
      <c r="WNG2" s="1818"/>
      <c r="WNH2" s="1818"/>
      <c r="WNI2" s="1818"/>
      <c r="WNJ2" s="1818"/>
      <c r="WNK2" s="1818"/>
      <c r="WNL2" s="1818"/>
      <c r="WNM2" s="1818"/>
      <c r="WNN2" s="1818"/>
      <c r="WNO2" s="1818"/>
      <c r="WNP2" s="1818"/>
      <c r="WNQ2" s="1818"/>
      <c r="WNR2" s="1818"/>
      <c r="WNS2" s="1818"/>
      <c r="WNT2" s="1818"/>
      <c r="WNU2" s="1818"/>
      <c r="WNV2" s="1818"/>
      <c r="WNW2" s="1818"/>
      <c r="WNX2" s="1818"/>
      <c r="WNY2" s="1818"/>
      <c r="WNZ2" s="1818"/>
      <c r="WOA2" s="1818"/>
      <c r="WOB2" s="1818"/>
      <c r="WOC2" s="1818"/>
      <c r="WOD2" s="1818"/>
      <c r="WOE2" s="1818"/>
      <c r="WOF2" s="1818"/>
      <c r="WOG2" s="1818"/>
      <c r="WOH2" s="1818"/>
      <c r="WOI2" s="1818"/>
      <c r="WOJ2" s="1818"/>
      <c r="WOK2" s="1818"/>
      <c r="WOL2" s="1818"/>
      <c r="WOM2" s="1818"/>
      <c r="WON2" s="1818"/>
      <c r="WOO2" s="1818"/>
      <c r="WOP2" s="1818"/>
      <c r="WOQ2" s="1818"/>
      <c r="WOR2" s="1818"/>
      <c r="WOS2" s="1818"/>
      <c r="WOT2" s="1818"/>
      <c r="WOU2" s="1818"/>
      <c r="WOV2" s="1818"/>
      <c r="WOW2" s="1818"/>
      <c r="WOX2" s="1818"/>
      <c r="WOY2" s="1818"/>
      <c r="WOZ2" s="1818"/>
      <c r="WPA2" s="1818"/>
      <c r="WPB2" s="1818"/>
      <c r="WPC2" s="1818"/>
      <c r="WPD2" s="1818"/>
      <c r="WPE2" s="1818"/>
      <c r="WPF2" s="1818"/>
      <c r="WPG2" s="1818"/>
      <c r="WPH2" s="1818"/>
      <c r="WPI2" s="1818"/>
      <c r="WPJ2" s="1818"/>
      <c r="WPK2" s="1818"/>
      <c r="WPL2" s="1818"/>
      <c r="WPM2" s="1818"/>
      <c r="WPN2" s="1818"/>
      <c r="WPO2" s="1818"/>
      <c r="WPP2" s="1818"/>
      <c r="WPQ2" s="1818"/>
      <c r="WPR2" s="1818"/>
      <c r="WPS2" s="1818"/>
      <c r="WPT2" s="1818"/>
      <c r="WPU2" s="1818"/>
      <c r="WPV2" s="1818"/>
      <c r="WPW2" s="1818"/>
      <c r="WPX2" s="1818"/>
      <c r="WPY2" s="1818"/>
      <c r="WPZ2" s="1818"/>
      <c r="WQA2" s="1818"/>
      <c r="WQB2" s="1818"/>
      <c r="WQC2" s="1818"/>
      <c r="WQD2" s="1818"/>
      <c r="WQE2" s="1818"/>
      <c r="WQF2" s="1818"/>
      <c r="WQG2" s="1818"/>
      <c r="WQH2" s="1818"/>
      <c r="WQI2" s="1818"/>
      <c r="WQJ2" s="1818"/>
      <c r="WQK2" s="1818"/>
      <c r="WQL2" s="1818"/>
      <c r="WQM2" s="1818"/>
      <c r="WQN2" s="1818"/>
      <c r="WQO2" s="1818"/>
      <c r="WQP2" s="1818"/>
      <c r="WQQ2" s="1818"/>
      <c r="WQR2" s="1818"/>
      <c r="WQS2" s="1818"/>
      <c r="WQT2" s="1818"/>
      <c r="WQU2" s="1818"/>
      <c r="WQV2" s="1818"/>
      <c r="WQW2" s="1818"/>
      <c r="WQX2" s="1818"/>
      <c r="WQY2" s="1818"/>
      <c r="WQZ2" s="1818"/>
      <c r="WRA2" s="1818"/>
      <c r="WRB2" s="1818"/>
      <c r="WRC2" s="1818"/>
      <c r="WRD2" s="1818"/>
      <c r="WRE2" s="1818"/>
      <c r="WRF2" s="1818"/>
      <c r="WRG2" s="1818"/>
      <c r="WRH2" s="1818"/>
      <c r="WRI2" s="1818"/>
      <c r="WRJ2" s="1818"/>
      <c r="WRK2" s="1818"/>
      <c r="WRL2" s="1818"/>
      <c r="WRM2" s="1818"/>
      <c r="WRN2" s="1818"/>
      <c r="WRO2" s="1818"/>
      <c r="WRP2" s="1818"/>
      <c r="WRQ2" s="1818"/>
      <c r="WRR2" s="1818"/>
      <c r="WRS2" s="1818"/>
      <c r="WRT2" s="1818"/>
      <c r="WRU2" s="1818"/>
      <c r="WRV2" s="1818"/>
      <c r="WRW2" s="1818"/>
      <c r="WRX2" s="1818"/>
      <c r="WRY2" s="1818"/>
      <c r="WRZ2" s="1818"/>
      <c r="WSA2" s="1818"/>
      <c r="WSB2" s="1818"/>
      <c r="WSC2" s="1818"/>
      <c r="WSD2" s="1818"/>
      <c r="WSE2" s="1818"/>
      <c r="WSF2" s="1818"/>
      <c r="WSG2" s="1818"/>
      <c r="WSH2" s="1818"/>
      <c r="WSI2" s="1818"/>
      <c r="WSJ2" s="1818"/>
      <c r="WSK2" s="1818"/>
      <c r="WSL2" s="1818"/>
      <c r="WSM2" s="1818"/>
      <c r="WSN2" s="1818"/>
      <c r="WSO2" s="1818"/>
      <c r="WSP2" s="1818"/>
      <c r="WSQ2" s="1818"/>
      <c r="WSR2" s="1818"/>
      <c r="WSS2" s="1818"/>
      <c r="WST2" s="1818"/>
      <c r="WSU2" s="1818"/>
      <c r="WSV2" s="1818"/>
      <c r="WSW2" s="1818"/>
      <c r="WSX2" s="1818"/>
      <c r="WSY2" s="1818"/>
      <c r="WSZ2" s="1818"/>
      <c r="WTA2" s="1818"/>
      <c r="WTB2" s="1818"/>
      <c r="WTC2" s="1818"/>
      <c r="WTD2" s="1818"/>
      <c r="WTE2" s="1818"/>
      <c r="WTF2" s="1818"/>
      <c r="WTG2" s="1818"/>
      <c r="WTH2" s="1818"/>
      <c r="WTI2" s="1818"/>
      <c r="WTJ2" s="1818"/>
      <c r="WTK2" s="1818"/>
      <c r="WTL2" s="1818"/>
      <c r="WTM2" s="1818"/>
      <c r="WTN2" s="1818"/>
      <c r="WTO2" s="1818"/>
      <c r="WTP2" s="1818"/>
      <c r="WTQ2" s="1818"/>
      <c r="WTR2" s="1818"/>
      <c r="WTS2" s="1818"/>
      <c r="WTT2" s="1818"/>
      <c r="WTU2" s="1818"/>
      <c r="WTV2" s="1818"/>
      <c r="WTW2" s="1818"/>
      <c r="WTX2" s="1818"/>
      <c r="WTY2" s="1818"/>
      <c r="WTZ2" s="1818"/>
      <c r="WUA2" s="1818"/>
      <c r="WUB2" s="1818"/>
      <c r="WUC2" s="1818"/>
      <c r="WUD2" s="1818"/>
      <c r="WUE2" s="1818"/>
      <c r="WUF2" s="1818"/>
      <c r="WUG2" s="1818"/>
      <c r="WUH2" s="1818"/>
      <c r="WUI2" s="1818"/>
      <c r="WUJ2" s="1818"/>
      <c r="WUK2" s="1818"/>
      <c r="WUL2" s="1818"/>
      <c r="WUM2" s="1818"/>
      <c r="WUN2" s="1818"/>
      <c r="WUO2" s="1818"/>
      <c r="WUP2" s="1818"/>
      <c r="WUQ2" s="1818"/>
      <c r="WUR2" s="1818"/>
      <c r="WUS2" s="1818"/>
      <c r="WUT2" s="1818"/>
      <c r="WUU2" s="1818"/>
      <c r="WUV2" s="1818"/>
      <c r="WUW2" s="1818"/>
      <c r="WUX2" s="1818"/>
      <c r="WUY2" s="1818"/>
      <c r="WUZ2" s="1818"/>
      <c r="WVA2" s="1818"/>
      <c r="WVB2" s="1818"/>
      <c r="WVC2" s="1818"/>
      <c r="WVD2" s="1818"/>
      <c r="WVE2" s="1818"/>
      <c r="WVF2" s="1818"/>
      <c r="WVG2" s="1818"/>
      <c r="WVH2" s="1818"/>
      <c r="WVI2" s="1818"/>
      <c r="WVJ2" s="1818"/>
      <c r="WVK2" s="1818"/>
      <c r="WVL2" s="1818"/>
      <c r="WVM2" s="1818"/>
      <c r="WVN2" s="1818"/>
      <c r="WVO2" s="1818"/>
      <c r="WVP2" s="1818"/>
      <c r="WVQ2" s="1818"/>
      <c r="WVR2" s="1818"/>
      <c r="WVS2" s="1818"/>
      <c r="WVT2" s="1818"/>
      <c r="WVU2" s="1818"/>
      <c r="WVV2" s="1818"/>
      <c r="WVW2" s="1818"/>
      <c r="WVX2" s="1818"/>
      <c r="WVY2" s="1818"/>
      <c r="WVZ2" s="1818"/>
      <c r="WWA2" s="1818"/>
      <c r="WWB2" s="1818"/>
      <c r="WWC2" s="1818"/>
      <c r="WWD2" s="1818"/>
      <c r="WWE2" s="1818"/>
      <c r="WWF2" s="1818"/>
      <c r="WWG2" s="1818"/>
      <c r="WWH2" s="1818"/>
      <c r="WWI2" s="1818"/>
      <c r="WWJ2" s="1818"/>
      <c r="WWK2" s="1818"/>
      <c r="WWL2" s="1818"/>
      <c r="WWM2" s="1818"/>
      <c r="WWN2" s="1818"/>
      <c r="WWO2" s="1818"/>
      <c r="WWP2" s="1818"/>
      <c r="WWQ2" s="1818"/>
      <c r="WWR2" s="1818"/>
      <c r="WWS2" s="1818"/>
      <c r="WWT2" s="1818"/>
      <c r="WWU2" s="1818"/>
      <c r="WWV2" s="1818"/>
      <c r="WWW2" s="1818"/>
      <c r="WWX2" s="1818"/>
      <c r="WWY2" s="1818"/>
      <c r="WWZ2" s="1818"/>
      <c r="WXA2" s="1818"/>
      <c r="WXB2" s="1818"/>
      <c r="WXC2" s="1818"/>
      <c r="WXD2" s="1818"/>
      <c r="WXE2" s="1818"/>
      <c r="WXF2" s="1818"/>
      <c r="WXG2" s="1818"/>
      <c r="WXH2" s="1818"/>
      <c r="WXI2" s="1818"/>
      <c r="WXJ2" s="1818"/>
      <c r="WXK2" s="1818"/>
      <c r="WXL2" s="1818"/>
      <c r="WXM2" s="1818"/>
      <c r="WXN2" s="1818"/>
      <c r="WXO2" s="1818"/>
      <c r="WXP2" s="1818"/>
      <c r="WXQ2" s="1818"/>
      <c r="WXR2" s="1818"/>
      <c r="WXS2" s="1818"/>
      <c r="WXT2" s="1818"/>
      <c r="WXU2" s="1818"/>
      <c r="WXV2" s="1818"/>
      <c r="WXW2" s="1818"/>
      <c r="WXX2" s="1818"/>
      <c r="WXY2" s="1818"/>
      <c r="WXZ2" s="1818"/>
      <c r="WYA2" s="1818"/>
      <c r="WYB2" s="1818"/>
      <c r="WYC2" s="1818"/>
      <c r="WYD2" s="1818"/>
      <c r="WYE2" s="1818"/>
      <c r="WYF2" s="1818"/>
      <c r="WYG2" s="1818"/>
      <c r="WYH2" s="1818"/>
      <c r="WYI2" s="1818"/>
      <c r="WYJ2" s="1818"/>
      <c r="WYK2" s="1818"/>
      <c r="WYL2" s="1818"/>
      <c r="WYM2" s="1818"/>
      <c r="WYN2" s="1818"/>
      <c r="WYO2" s="1818"/>
      <c r="WYP2" s="1818"/>
      <c r="WYQ2" s="1818"/>
      <c r="WYR2" s="1818"/>
      <c r="WYS2" s="1818"/>
      <c r="WYT2" s="1818"/>
      <c r="WYU2" s="1818"/>
      <c r="WYV2" s="1818"/>
      <c r="WYW2" s="1818"/>
      <c r="WYX2" s="1818"/>
      <c r="WYY2" s="1818"/>
      <c r="WYZ2" s="1818"/>
      <c r="WZA2" s="1818"/>
      <c r="WZB2" s="1818"/>
      <c r="WZC2" s="1818"/>
      <c r="WZD2" s="1818"/>
      <c r="WZE2" s="1818"/>
      <c r="WZF2" s="1818"/>
      <c r="WZG2" s="1818"/>
      <c r="WZH2" s="1818"/>
      <c r="WZI2" s="1818"/>
      <c r="WZJ2" s="1818"/>
      <c r="WZK2" s="1818"/>
      <c r="WZL2" s="1818"/>
      <c r="WZM2" s="1818"/>
      <c r="WZN2" s="1818"/>
      <c r="WZO2" s="1818"/>
      <c r="WZP2" s="1818"/>
      <c r="WZQ2" s="1818"/>
      <c r="WZR2" s="1818"/>
      <c r="WZS2" s="1818"/>
      <c r="WZT2" s="1818"/>
      <c r="WZU2" s="1818"/>
      <c r="WZV2" s="1818"/>
      <c r="WZW2" s="1818"/>
      <c r="WZX2" s="1818"/>
      <c r="WZY2" s="1818"/>
      <c r="WZZ2" s="1818"/>
      <c r="XAA2" s="1818"/>
      <c r="XAB2" s="1818"/>
      <c r="XAC2" s="1818"/>
      <c r="XAD2" s="1818"/>
      <c r="XAE2" s="1818"/>
      <c r="XAF2" s="1818"/>
      <c r="XAG2" s="1818"/>
      <c r="XAH2" s="1818"/>
      <c r="XAI2" s="1818"/>
      <c r="XAJ2" s="1818"/>
      <c r="XAK2" s="1818"/>
      <c r="XAL2" s="1818"/>
      <c r="XAM2" s="1818"/>
      <c r="XAN2" s="1818"/>
      <c r="XAO2" s="1818"/>
      <c r="XAP2" s="1818"/>
      <c r="XAQ2" s="1818"/>
      <c r="XAR2" s="1818"/>
      <c r="XAS2" s="1818"/>
      <c r="XAT2" s="1818"/>
      <c r="XAU2" s="1818"/>
      <c r="XAV2" s="1818"/>
      <c r="XAW2" s="1818"/>
      <c r="XAX2" s="1818"/>
      <c r="XAY2" s="1818"/>
      <c r="XAZ2" s="1818"/>
      <c r="XBA2" s="1818"/>
      <c r="XBB2" s="1818"/>
      <c r="XBC2" s="1818"/>
      <c r="XBD2" s="1818"/>
      <c r="XBE2" s="1818"/>
      <c r="XBF2" s="1818"/>
      <c r="XBG2" s="1818"/>
      <c r="XBH2" s="1818"/>
      <c r="XBI2" s="1818"/>
      <c r="XBJ2" s="1818"/>
      <c r="XBK2" s="1818"/>
      <c r="XBL2" s="1818"/>
      <c r="XBM2" s="1818"/>
      <c r="XBN2" s="1818"/>
      <c r="XBO2" s="1818"/>
      <c r="XBP2" s="1818"/>
      <c r="XBQ2" s="1818"/>
      <c r="XBR2" s="1818"/>
      <c r="XBS2" s="1818"/>
      <c r="XBT2" s="1818"/>
      <c r="XBU2" s="1818"/>
      <c r="XBV2" s="1818"/>
      <c r="XBW2" s="1818"/>
      <c r="XBX2" s="1818"/>
      <c r="XBY2" s="1818"/>
      <c r="XBZ2" s="1818"/>
      <c r="XCA2" s="1818"/>
      <c r="XCB2" s="1818"/>
      <c r="XCC2" s="1818"/>
      <c r="XCD2" s="1818"/>
      <c r="XCE2" s="1818"/>
      <c r="XCF2" s="1818"/>
      <c r="XCG2" s="1818"/>
      <c r="XCH2" s="1818"/>
      <c r="XCI2" s="1818"/>
      <c r="XCJ2" s="1818"/>
      <c r="XCK2" s="1818"/>
      <c r="XCL2" s="1818"/>
      <c r="XCM2" s="1818"/>
      <c r="XCN2" s="1818"/>
      <c r="XCO2" s="1818"/>
      <c r="XCP2" s="1818"/>
      <c r="XCQ2" s="1818"/>
      <c r="XCR2" s="1818"/>
      <c r="XCS2" s="1818"/>
      <c r="XCT2" s="1818"/>
      <c r="XCU2" s="1818"/>
      <c r="XCV2" s="1818"/>
      <c r="XCW2" s="1818"/>
      <c r="XCX2" s="1818"/>
      <c r="XCY2" s="1818"/>
      <c r="XCZ2" s="1818"/>
      <c r="XDA2" s="1818"/>
      <c r="XDB2" s="1818"/>
      <c r="XDC2" s="1818"/>
      <c r="XDD2" s="1818"/>
      <c r="XDE2" s="1818"/>
      <c r="XDF2" s="1818"/>
      <c r="XDG2" s="1818"/>
      <c r="XDH2" s="1818"/>
      <c r="XDI2" s="1818"/>
      <c r="XDJ2" s="1818"/>
      <c r="XDK2" s="1818"/>
      <c r="XDL2" s="1818"/>
      <c r="XDM2" s="1818"/>
      <c r="XDN2" s="1818"/>
      <c r="XDO2" s="1818"/>
      <c r="XDP2" s="1818"/>
      <c r="XDQ2" s="1818"/>
      <c r="XDR2" s="1818"/>
      <c r="XDS2" s="1818"/>
      <c r="XDT2" s="1818"/>
      <c r="XDU2" s="1818"/>
      <c r="XDV2" s="1818"/>
      <c r="XDW2" s="1818"/>
      <c r="XDX2" s="1818"/>
      <c r="XDY2" s="1818"/>
      <c r="XDZ2" s="1818"/>
      <c r="XEA2" s="1818"/>
      <c r="XEB2" s="1818"/>
      <c r="XEC2" s="1818"/>
      <c r="XED2" s="1818"/>
      <c r="XEE2" s="1818"/>
      <c r="XEF2" s="1818"/>
      <c r="XEG2" s="1818"/>
      <c r="XEH2" s="1818"/>
      <c r="XEI2" s="1818"/>
      <c r="XEJ2" s="1818"/>
      <c r="XEK2" s="1818"/>
      <c r="XEL2" s="1818"/>
      <c r="XEM2" s="1818"/>
      <c r="XEN2" s="1818"/>
      <c r="XEO2" s="1818"/>
      <c r="XEP2" s="1818"/>
      <c r="XEQ2" s="1818"/>
      <c r="XER2" s="1818"/>
      <c r="XES2" s="1818"/>
      <c r="XET2" s="1818"/>
      <c r="XEU2" s="1818"/>
      <c r="XEV2" s="1818"/>
      <c r="XEW2" s="1818"/>
      <c r="XEX2" s="1818"/>
      <c r="XEY2" s="1818"/>
      <c r="XEZ2" s="1818"/>
      <c r="XFA2" s="1818"/>
      <c r="XFB2" s="1818"/>
      <c r="XFC2" s="1818"/>
      <c r="XFD2" s="1818"/>
    </row>
    <row r="3" spans="1:16384" s="1143" customFormat="1" x14ac:dyDescent="0.35">
      <c r="A3" s="1818" t="s">
        <v>419</v>
      </c>
      <c r="B3" s="1818"/>
      <c r="C3" s="1818"/>
      <c r="D3" s="1818"/>
      <c r="E3" s="1818"/>
      <c r="F3" s="1818"/>
      <c r="G3" s="1818"/>
      <c r="H3" s="1818"/>
      <c r="I3" s="1818"/>
      <c r="J3" s="1818"/>
      <c r="K3" s="1818"/>
      <c r="L3" s="1818"/>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c r="AT3" s="1818"/>
      <c r="AU3" s="1818"/>
      <c r="AV3" s="1818"/>
      <c r="AW3" s="1818"/>
      <c r="AX3" s="1818"/>
    </row>
    <row r="4" spans="1:16384" s="1143" customFormat="1" x14ac:dyDescent="0.35">
      <c r="A4" s="1818" t="s">
        <v>1554</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c r="AT4" s="1818"/>
      <c r="AU4" s="1818"/>
      <c r="AV4" s="1818"/>
      <c r="AW4" s="1818"/>
      <c r="AX4" s="1818"/>
    </row>
    <row r="5" spans="1:16384" s="1143" customFormat="1" x14ac:dyDescent="0.35">
      <c r="A5" s="1818" t="s">
        <v>1</v>
      </c>
      <c r="B5" s="1818"/>
      <c r="C5" s="1818"/>
      <c r="D5" s="1818"/>
      <c r="E5" s="1818"/>
      <c r="F5" s="1818"/>
      <c r="G5" s="1818"/>
      <c r="H5" s="1818"/>
      <c r="I5" s="1818"/>
      <c r="J5" s="1818"/>
      <c r="K5" s="1818"/>
      <c r="L5" s="1818"/>
      <c r="M5" s="1818"/>
      <c r="N5" s="1818"/>
      <c r="O5" s="1818"/>
      <c r="P5" s="1818"/>
      <c r="Q5" s="1818"/>
      <c r="R5" s="1818"/>
      <c r="S5" s="1818"/>
      <c r="T5" s="1818"/>
      <c r="U5" s="1818"/>
      <c r="V5" s="1818"/>
      <c r="W5" s="1818"/>
      <c r="X5" s="1818"/>
      <c r="Y5" s="1818"/>
      <c r="Z5" s="1818"/>
      <c r="AA5" s="1818"/>
      <c r="AB5" s="1818"/>
      <c r="AC5" s="1818"/>
      <c r="AD5" s="1818"/>
      <c r="AE5" s="1818"/>
      <c r="AF5" s="1818"/>
      <c r="AG5" s="1818"/>
      <c r="AH5" s="1818"/>
      <c r="AI5" s="1818"/>
      <c r="AJ5" s="1818"/>
      <c r="AK5" s="1818"/>
      <c r="AL5" s="1818"/>
      <c r="AM5" s="1818"/>
      <c r="AN5" s="1818"/>
      <c r="AO5" s="1818"/>
      <c r="AP5" s="1818"/>
      <c r="AQ5" s="1818"/>
      <c r="AR5" s="1818"/>
      <c r="AS5" s="1818"/>
      <c r="AT5" s="1818"/>
      <c r="AU5" s="1818"/>
      <c r="AV5" s="1818"/>
      <c r="AW5" s="1818"/>
      <c r="AX5" s="1818"/>
    </row>
    <row r="6" spans="1:16384" s="1143" customFormat="1" ht="15.75" customHeight="1" x14ac:dyDescent="0.35">
      <c r="A6" s="1819" t="s">
        <v>1555</v>
      </c>
      <c r="B6" s="1819"/>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row>
    <row r="7" spans="1:16384" ht="8.15" customHeight="1" x14ac:dyDescent="0.35"/>
    <row r="8" spans="1:16384" ht="18" thickBot="1" x14ac:dyDescent="0.4">
      <c r="A8" s="699" t="s">
        <v>656</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row>
    <row r="9" spans="1:16384" ht="15" thickTop="1" x14ac:dyDescent="0.35">
      <c r="A9" s="697"/>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row>
    <row r="10" spans="1:16384" ht="15" thickBot="1" x14ac:dyDescent="0.4">
      <c r="B10" s="695"/>
      <c r="D10" s="694" t="s">
        <v>785</v>
      </c>
      <c r="E10" s="693"/>
      <c r="G10" s="694" t="s">
        <v>786</v>
      </c>
      <c r="H10" s="693"/>
      <c r="J10" s="694" t="s">
        <v>787</v>
      </c>
      <c r="K10" s="693"/>
      <c r="M10" s="694" t="s">
        <v>788</v>
      </c>
      <c r="N10" s="693"/>
      <c r="P10" s="694" t="s">
        <v>789</v>
      </c>
      <c r="Q10" s="693"/>
      <c r="S10" s="694" t="s">
        <v>790</v>
      </c>
      <c r="T10" s="693"/>
      <c r="V10" s="694" t="s">
        <v>791</v>
      </c>
      <c r="W10" s="693"/>
      <c r="Y10" s="694" t="s">
        <v>792</v>
      </c>
      <c r="Z10" s="693"/>
      <c r="AB10" s="694" t="s">
        <v>793</v>
      </c>
      <c r="AC10" s="693"/>
      <c r="AE10" s="694" t="s">
        <v>1550</v>
      </c>
      <c r="AF10" s="693"/>
      <c r="AH10" s="694" t="s">
        <v>1551</v>
      </c>
      <c r="AI10" s="693"/>
      <c r="AK10" s="694" t="s">
        <v>1552</v>
      </c>
      <c r="AL10" s="1167"/>
      <c r="AM10" s="1167"/>
      <c r="AN10" s="694" t="s">
        <v>1553</v>
      </c>
      <c r="AO10" s="1167"/>
      <c r="AQ10" s="694" t="s">
        <v>794</v>
      </c>
      <c r="AR10" s="693"/>
      <c r="AT10" s="694" t="s">
        <v>795</v>
      </c>
      <c r="AU10" s="693"/>
      <c r="AW10" s="694" t="s">
        <v>796</v>
      </c>
      <c r="AX10" s="693"/>
    </row>
    <row r="11" spans="1:16384" ht="15.5" thickTop="1" thickBot="1" x14ac:dyDescent="0.4">
      <c r="A11" s="692" t="s">
        <v>467</v>
      </c>
      <c r="B11" s="692"/>
      <c r="D11" s="691" t="s">
        <v>68</v>
      </c>
      <c r="E11" s="691" t="s">
        <v>49</v>
      </c>
      <c r="G11" s="691" t="s">
        <v>68</v>
      </c>
      <c r="H11" s="691" t="s">
        <v>49</v>
      </c>
      <c r="J11" s="691" t="s">
        <v>68</v>
      </c>
      <c r="K11" s="691" t="s">
        <v>49</v>
      </c>
      <c r="M11" s="691" t="s">
        <v>68</v>
      </c>
      <c r="N11" s="691" t="s">
        <v>49</v>
      </c>
      <c r="P11" s="691" t="s">
        <v>68</v>
      </c>
      <c r="Q11" s="691" t="s">
        <v>49</v>
      </c>
      <c r="S11" s="691" t="s">
        <v>68</v>
      </c>
      <c r="T11" s="691" t="s">
        <v>49</v>
      </c>
      <c r="V11" s="691" t="s">
        <v>68</v>
      </c>
      <c r="W11" s="691" t="s">
        <v>49</v>
      </c>
      <c r="Y11" s="691" t="s">
        <v>68</v>
      </c>
      <c r="Z11" s="691" t="s">
        <v>49</v>
      </c>
      <c r="AB11" s="691" t="s">
        <v>68</v>
      </c>
      <c r="AC11" s="691" t="s">
        <v>49</v>
      </c>
      <c r="AE11" s="691" t="s">
        <v>68</v>
      </c>
      <c r="AF11" s="691" t="s">
        <v>49</v>
      </c>
      <c r="AH11" s="691" t="s">
        <v>68</v>
      </c>
      <c r="AI11" s="691" t="s">
        <v>49</v>
      </c>
      <c r="AK11" s="691" t="s">
        <v>68</v>
      </c>
      <c r="AL11" s="691" t="s">
        <v>49</v>
      </c>
      <c r="AN11" s="691" t="s">
        <v>68</v>
      </c>
      <c r="AO11" s="691" t="s">
        <v>49</v>
      </c>
      <c r="AQ11" s="691" t="s">
        <v>68</v>
      </c>
      <c r="AR11" s="691" t="s">
        <v>49</v>
      </c>
      <c r="AT11" s="691" t="s">
        <v>68</v>
      </c>
      <c r="AU11" s="691" t="s">
        <v>49</v>
      </c>
      <c r="AW11" s="691" t="s">
        <v>68</v>
      </c>
      <c r="AX11" s="691" t="s">
        <v>49</v>
      </c>
    </row>
    <row r="12" spans="1:16384" ht="15" thickTop="1" x14ac:dyDescent="0.35">
      <c r="A12" s="690"/>
      <c r="D12" s="689"/>
      <c r="E12" s="688"/>
      <c r="G12" s="689"/>
      <c r="H12" s="688"/>
      <c r="J12" s="689"/>
      <c r="K12" s="688"/>
      <c r="M12" s="689"/>
      <c r="N12" s="688"/>
      <c r="P12" s="689"/>
      <c r="Q12" s="688"/>
      <c r="S12" s="689"/>
      <c r="T12" s="688"/>
      <c r="V12" s="689"/>
      <c r="W12" s="688"/>
      <c r="Y12" s="689"/>
      <c r="Z12" s="688"/>
      <c r="AB12" s="689"/>
      <c r="AC12" s="682"/>
      <c r="AE12" s="689"/>
      <c r="AF12" s="688"/>
      <c r="AH12" s="689"/>
      <c r="AI12" s="688"/>
      <c r="AK12" s="689"/>
      <c r="AL12" s="688"/>
      <c r="AM12" s="688"/>
      <c r="AN12" s="689"/>
      <c r="AO12" s="688"/>
      <c r="AQ12" s="687"/>
      <c r="AR12" s="687"/>
      <c r="AT12" s="687"/>
      <c r="AU12" s="687"/>
      <c r="AW12" s="687"/>
      <c r="AX12" s="687"/>
    </row>
    <row r="13" spans="1:16384" x14ac:dyDescent="0.35">
      <c r="A13" s="684" t="s">
        <v>466</v>
      </c>
      <c r="B13" s="684"/>
      <c r="D13" s="683">
        <v>8133</v>
      </c>
      <c r="E13" s="682">
        <v>52270.64856293</v>
      </c>
      <c r="G13" s="683">
        <v>7420</v>
      </c>
      <c r="H13" s="682">
        <v>50141.85014354001</v>
      </c>
      <c r="J13" s="683">
        <v>7890</v>
      </c>
      <c r="K13" s="682">
        <v>60002.887214449991</v>
      </c>
      <c r="M13" s="683">
        <v>6760</v>
      </c>
      <c r="N13" s="682">
        <v>48995.47528703</v>
      </c>
      <c r="P13" s="683">
        <v>7838</v>
      </c>
      <c r="Q13" s="682">
        <v>57231.653154120002</v>
      </c>
      <c r="S13" s="683">
        <v>8902</v>
      </c>
      <c r="T13" s="682">
        <v>70866.799782460002</v>
      </c>
      <c r="V13" s="683">
        <v>7832</v>
      </c>
      <c r="W13" s="682">
        <v>67740.420082319994</v>
      </c>
      <c r="Y13" s="683">
        <v>7748</v>
      </c>
      <c r="Z13" s="682">
        <v>70194.908783070001</v>
      </c>
      <c r="AA13" s="683"/>
      <c r="AB13" s="683">
        <v>8812</v>
      </c>
      <c r="AC13" s="683">
        <v>84423.834819080017</v>
      </c>
      <c r="AE13" s="683">
        <v>5628</v>
      </c>
      <c r="AF13" s="682">
        <v>56624.396971839997</v>
      </c>
      <c r="AH13" s="683">
        <v>4582</v>
      </c>
      <c r="AI13" s="682">
        <v>51110.313344369999</v>
      </c>
      <c r="AK13" s="683">
        <v>5591</v>
      </c>
      <c r="AL13" s="682">
        <v>65770.086218509998</v>
      </c>
      <c r="AM13" s="688"/>
      <c r="AN13" s="1168">
        <v>6443</v>
      </c>
      <c r="AO13" s="1169">
        <v>86430.46624301</v>
      </c>
      <c r="AQ13" s="681">
        <v>0.1448116560056858</v>
      </c>
      <c r="AR13" s="681">
        <v>0.52638210497840587</v>
      </c>
      <c r="AT13" s="681">
        <v>0.40615451767787003</v>
      </c>
      <c r="AU13" s="681">
        <v>0.69105725610916546</v>
      </c>
      <c r="AW13" s="681">
        <v>0.15238776605258453</v>
      </c>
      <c r="AX13" s="681">
        <v>0.3141303472806678</v>
      </c>
    </row>
    <row r="14" spans="1:16384" x14ac:dyDescent="0.35">
      <c r="A14" s="686"/>
      <c r="B14" s="686"/>
      <c r="D14" s="685"/>
      <c r="E14" s="682"/>
      <c r="G14" s="685"/>
      <c r="H14" s="682"/>
      <c r="J14" s="685"/>
      <c r="K14" s="682"/>
      <c r="M14" s="685"/>
      <c r="N14" s="682"/>
      <c r="P14" s="685"/>
      <c r="Q14" s="682"/>
      <c r="S14" s="685"/>
      <c r="T14" s="682"/>
      <c r="V14" s="685"/>
      <c r="W14" s="682"/>
      <c r="Y14" s="685"/>
      <c r="Z14" s="682"/>
      <c r="AB14" s="685"/>
      <c r="AC14" s="682"/>
      <c r="AE14" s="685"/>
      <c r="AF14" s="682"/>
      <c r="AH14" s="685"/>
      <c r="AI14" s="682"/>
      <c r="AK14" s="685"/>
      <c r="AL14" s="682"/>
      <c r="AM14" s="688"/>
      <c r="AN14" s="1170"/>
      <c r="AO14" s="1169"/>
      <c r="AQ14" s="681"/>
      <c r="AR14" s="681"/>
      <c r="AT14" s="681"/>
      <c r="AU14" s="681"/>
      <c r="AW14" s="681"/>
      <c r="AX14" s="681"/>
    </row>
    <row r="15" spans="1:16384" x14ac:dyDescent="0.35">
      <c r="A15" s="684" t="s">
        <v>465</v>
      </c>
      <c r="B15" s="684"/>
      <c r="D15" s="683">
        <v>7447</v>
      </c>
      <c r="E15" s="682">
        <v>49581.415919389998</v>
      </c>
      <c r="G15" s="683">
        <v>5625</v>
      </c>
      <c r="H15" s="682">
        <v>37361.354808939999</v>
      </c>
      <c r="J15" s="683">
        <v>6073</v>
      </c>
      <c r="K15" s="682">
        <v>44757.738224499997</v>
      </c>
      <c r="M15" s="683">
        <v>6290</v>
      </c>
      <c r="N15" s="682">
        <v>47123.765547349998</v>
      </c>
      <c r="P15" s="683">
        <v>6437</v>
      </c>
      <c r="Q15" s="682">
        <v>47387.463536310002</v>
      </c>
      <c r="S15" s="683">
        <v>7439</v>
      </c>
      <c r="T15" s="682">
        <v>57505.604911230002</v>
      </c>
      <c r="V15" s="683">
        <v>7178</v>
      </c>
      <c r="W15" s="682">
        <v>64495.214418859992</v>
      </c>
      <c r="Y15" s="683">
        <v>7270</v>
      </c>
      <c r="Z15" s="682">
        <v>65073.081208940013</v>
      </c>
      <c r="AB15" s="683">
        <v>8676</v>
      </c>
      <c r="AC15" s="682">
        <v>82155.04010482</v>
      </c>
      <c r="AE15" s="683">
        <v>5648</v>
      </c>
      <c r="AF15" s="682">
        <v>56624.396971839997</v>
      </c>
      <c r="AH15" s="683">
        <v>5702</v>
      </c>
      <c r="AI15" s="682">
        <v>68039.963066169992</v>
      </c>
      <c r="AK15" s="683">
        <v>5918</v>
      </c>
      <c r="AL15" s="682">
        <v>69233.534191659986</v>
      </c>
      <c r="AM15" s="688"/>
      <c r="AN15" s="1168">
        <v>6280</v>
      </c>
      <c r="AO15" s="1169">
        <v>73783.235080579994</v>
      </c>
      <c r="AQ15" s="681">
        <v>0.11189801699716706</v>
      </c>
      <c r="AR15" s="681">
        <v>0.30302906567417032</v>
      </c>
      <c r="AT15" s="681">
        <v>0.10136794107330771</v>
      </c>
      <c r="AU15" s="681">
        <v>8.4410275308711924E-2</v>
      </c>
      <c r="AW15" s="681">
        <v>6.1169313957418092E-2</v>
      </c>
      <c r="AX15" s="681">
        <v>6.5715277170814712E-2</v>
      </c>
    </row>
    <row r="16" spans="1:16384" x14ac:dyDescent="0.35">
      <c r="A16" s="1359"/>
      <c r="B16" s="1359"/>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c r="AM16" s="1359"/>
      <c r="AN16" s="1359"/>
      <c r="AO16" s="1359"/>
      <c r="AP16" s="1359"/>
      <c r="AQ16" s="1359"/>
      <c r="AR16" s="1359"/>
      <c r="AS16" s="1359"/>
      <c r="AT16" s="1359"/>
      <c r="AU16" s="1360"/>
      <c r="AV16" s="1359"/>
      <c r="AW16" s="1359"/>
      <c r="AX16" s="1360"/>
    </row>
    <row r="17" spans="4:50" x14ac:dyDescent="0.35">
      <c r="D17" s="1361"/>
      <c r="E17" s="1362"/>
      <c r="F17" s="696"/>
      <c r="G17" s="1361"/>
      <c r="H17" s="1362"/>
      <c r="I17" s="696"/>
      <c r="J17" s="1363"/>
      <c r="K17" s="1362"/>
      <c r="L17" s="696"/>
      <c r="M17" s="1363"/>
      <c r="N17" s="1362"/>
      <c r="O17" s="696"/>
      <c r="P17" s="1363"/>
      <c r="Q17" s="1362"/>
      <c r="R17" s="696"/>
      <c r="S17" s="1363"/>
      <c r="T17" s="1362"/>
      <c r="U17" s="696"/>
      <c r="V17" s="1363"/>
      <c r="W17" s="1362"/>
      <c r="X17" s="696"/>
      <c r="Y17" s="1363"/>
      <c r="Z17" s="1362"/>
      <c r="AA17" s="696"/>
      <c r="AB17" s="1363"/>
      <c r="AC17" s="1362"/>
      <c r="AD17" s="696"/>
      <c r="AE17" s="1363"/>
      <c r="AF17" s="1362"/>
      <c r="AG17" s="696"/>
      <c r="AH17" s="1363"/>
      <c r="AI17" s="1362"/>
      <c r="AJ17" s="696"/>
      <c r="AK17" s="1363"/>
      <c r="AL17" s="1362"/>
      <c r="AM17" s="1362"/>
      <c r="AN17" s="1362"/>
      <c r="AO17" s="1362"/>
      <c r="AP17" s="696"/>
      <c r="AR17" s="1364"/>
      <c r="AS17" s="696"/>
      <c r="AU17" s="1364"/>
      <c r="AV17" s="696"/>
      <c r="AX17" s="1364"/>
    </row>
    <row r="18" spans="4:50" x14ac:dyDescent="0.35">
      <c r="D18" s="683"/>
      <c r="I18" s="696"/>
      <c r="J18" s="697"/>
      <c r="K18" s="1365"/>
      <c r="L18" s="696"/>
      <c r="M18" s="697"/>
      <c r="N18" s="1362"/>
      <c r="O18" s="696"/>
      <c r="AQ18" s="1621"/>
    </row>
    <row r="19" spans="4:50" ht="18" thickBot="1" x14ac:dyDescent="0.4">
      <c r="K19" s="1622"/>
      <c r="AE19" s="699" t="s">
        <v>469</v>
      </c>
      <c r="AF19" s="698"/>
      <c r="AG19" s="698"/>
      <c r="AH19" s="698"/>
      <c r="AI19" s="698"/>
      <c r="AJ19" s="698"/>
      <c r="AK19" s="698"/>
      <c r="AL19" s="698"/>
      <c r="AM19" s="698"/>
      <c r="AN19" s="698"/>
      <c r="AO19" s="698"/>
      <c r="AP19" s="698"/>
      <c r="AQ19" s="698"/>
      <c r="AR19" s="698"/>
      <c r="AS19" s="698"/>
    </row>
    <row r="20" spans="4:50" ht="15" thickTop="1" x14ac:dyDescent="0.35">
      <c r="AE20" s="697"/>
      <c r="AF20" s="697"/>
      <c r="AG20" s="697"/>
      <c r="AH20" s="697"/>
      <c r="AI20" s="697"/>
      <c r="AJ20" s="697"/>
      <c r="AK20" s="697"/>
      <c r="AL20" s="697"/>
      <c r="AM20" s="697"/>
      <c r="AN20" s="697"/>
      <c r="AO20" s="697"/>
      <c r="AP20" s="697"/>
      <c r="AQ20" s="697"/>
      <c r="AR20" s="697"/>
      <c r="AS20" s="697"/>
    </row>
    <row r="21" spans="4:50" x14ac:dyDescent="0.35">
      <c r="AH21" s="1619" t="s">
        <v>797</v>
      </c>
      <c r="AI21" s="1619"/>
      <c r="AJ21" s="696"/>
      <c r="AK21" s="1619" t="s">
        <v>1418</v>
      </c>
      <c r="AL21" s="1619"/>
      <c r="AM21" s="696"/>
      <c r="AN21" s="1621"/>
      <c r="AS21" s="696"/>
    </row>
    <row r="22" spans="4:50" ht="15" thickBot="1" x14ac:dyDescent="0.4">
      <c r="AF22" s="695"/>
      <c r="AH22" s="694" t="s">
        <v>1553</v>
      </c>
      <c r="AI22" s="693"/>
      <c r="AK22" s="694" t="s">
        <v>1553</v>
      </c>
      <c r="AL22" s="693"/>
      <c r="AN22" s="1171" t="s">
        <v>468</v>
      </c>
      <c r="AO22" s="693"/>
      <c r="AP22" s="693"/>
      <c r="AQ22" s="693"/>
      <c r="AR22" s="693"/>
    </row>
    <row r="23" spans="4:50" ht="15.5" thickTop="1" thickBot="1" x14ac:dyDescent="0.4">
      <c r="AE23" s="692" t="s">
        <v>467</v>
      </c>
      <c r="AF23" s="692"/>
      <c r="AH23" s="691" t="s">
        <v>68</v>
      </c>
      <c r="AI23" s="691" t="s">
        <v>49</v>
      </c>
      <c r="AK23" s="691" t="s">
        <v>68</v>
      </c>
      <c r="AL23" s="691" t="s">
        <v>49</v>
      </c>
      <c r="AN23" s="691" t="s">
        <v>68</v>
      </c>
      <c r="AO23" s="691" t="s">
        <v>49</v>
      </c>
      <c r="AP23" s="1366"/>
      <c r="AQ23" s="1366"/>
      <c r="AR23" s="1366"/>
    </row>
    <row r="24" spans="4:50" ht="15" thickTop="1" x14ac:dyDescent="0.35">
      <c r="AE24" s="690"/>
      <c r="AH24" s="689"/>
      <c r="AI24" s="688"/>
      <c r="AK24" s="689"/>
      <c r="AL24" s="688"/>
      <c r="AN24" s="687"/>
      <c r="AO24" s="687"/>
      <c r="AP24" s="687"/>
      <c r="AQ24" s="687"/>
      <c r="AR24" s="687"/>
    </row>
    <row r="25" spans="4:50" x14ac:dyDescent="0.35">
      <c r="AE25" s="684" t="s">
        <v>466</v>
      </c>
      <c r="AF25" s="684"/>
      <c r="AH25" s="683">
        <v>7393</v>
      </c>
      <c r="AI25" s="682">
        <v>94711.508937953433</v>
      </c>
      <c r="AK25" s="683">
        <v>6443</v>
      </c>
      <c r="AL25" s="682">
        <v>86430.46624301</v>
      </c>
      <c r="AN25" s="681">
        <v>-0.12849993236845669</v>
      </c>
      <c r="AO25" s="681">
        <v>-8.7434386673835296E-2</v>
      </c>
      <c r="AP25" s="681"/>
      <c r="AQ25" s="681"/>
      <c r="AR25" s="681"/>
    </row>
    <row r="26" spans="4:50" x14ac:dyDescent="0.35">
      <c r="AE26" s="686"/>
      <c r="AF26" s="686"/>
      <c r="AH26" s="685"/>
      <c r="AI26" s="682"/>
      <c r="AK26" s="685"/>
      <c r="AL26" s="682"/>
      <c r="AN26" s="681"/>
      <c r="AO26" s="681"/>
      <c r="AP26" s="681"/>
      <c r="AQ26" s="681"/>
      <c r="AR26" s="681"/>
    </row>
    <row r="27" spans="4:50" x14ac:dyDescent="0.35">
      <c r="AE27" s="684" t="s">
        <v>465</v>
      </c>
      <c r="AF27" s="684"/>
      <c r="AH27" s="683">
        <v>7393</v>
      </c>
      <c r="AI27" s="682">
        <v>94711.508937953433</v>
      </c>
      <c r="AK27" s="683">
        <v>6280</v>
      </c>
      <c r="AL27" s="682">
        <v>73783.235080579994</v>
      </c>
      <c r="AN27" s="681">
        <v>-0.15054781550114971</v>
      </c>
      <c r="AO27" s="681">
        <v>-0.22096864564879637</v>
      </c>
      <c r="AP27" s="681"/>
      <c r="AQ27" s="681"/>
      <c r="AR27" s="681"/>
    </row>
    <row r="28" spans="4:50" x14ac:dyDescent="0.35">
      <c r="AE28" s="1359"/>
      <c r="AF28" s="1359"/>
      <c r="AG28" s="1359"/>
      <c r="AH28" s="1359"/>
      <c r="AI28" s="1359"/>
      <c r="AJ28" s="1359"/>
      <c r="AK28" s="1359"/>
      <c r="AL28" s="1359"/>
      <c r="AM28" s="1359"/>
      <c r="AN28" s="1359"/>
      <c r="AO28" s="1360"/>
      <c r="AP28" s="1360"/>
      <c r="AQ28" s="1360"/>
      <c r="AR28" s="1360"/>
      <c r="AS28" s="1359"/>
    </row>
    <row r="29" spans="4:50" x14ac:dyDescent="0.35">
      <c r="AH29" s="1621"/>
      <c r="AI29" s="1621"/>
      <c r="AK29" s="1621"/>
      <c r="AL29" s="1621"/>
    </row>
    <row r="30" spans="4:50" x14ac:dyDescent="0.35">
      <c r="S30" s="1623"/>
      <c r="AE30" s="1621"/>
      <c r="AF30" s="1624"/>
      <c r="AH30" s="1621"/>
      <c r="AI30" s="1624"/>
      <c r="AK30" s="1621"/>
      <c r="AL30" s="1624"/>
      <c r="AN30" s="1621"/>
      <c r="AO30" s="1624"/>
      <c r="AP30" s="1624"/>
      <c r="AQ30" s="1624"/>
      <c r="AR30" s="1624"/>
      <c r="AT30" s="1621"/>
      <c r="AU30" s="1624"/>
    </row>
    <row r="48" spans="50:50" x14ac:dyDescent="0.35">
      <c r="AX48" s="1625"/>
    </row>
    <row r="49" spans="13:50" x14ac:dyDescent="0.35">
      <c r="AX49" s="1625"/>
    </row>
    <row r="50" spans="13:50" x14ac:dyDescent="0.35">
      <c r="AE50" s="1626" t="s">
        <v>798</v>
      </c>
    </row>
    <row r="51" spans="13:50" x14ac:dyDescent="0.35">
      <c r="AE51" s="1627" t="s">
        <v>464</v>
      </c>
      <c r="AF51" s="1628" t="s">
        <v>463</v>
      </c>
      <c r="AH51" s="1628" t="s">
        <v>462</v>
      </c>
    </row>
    <row r="52" spans="13:50" hidden="1" x14ac:dyDescent="0.35">
      <c r="AE52" s="1629">
        <v>2011</v>
      </c>
      <c r="AF52" s="1630">
        <v>8133</v>
      </c>
      <c r="AH52" s="1630">
        <v>7447</v>
      </c>
    </row>
    <row r="53" spans="13:50" hidden="1" x14ac:dyDescent="0.35">
      <c r="AE53" s="1629">
        <v>2012</v>
      </c>
      <c r="AF53" s="1630">
        <v>7420</v>
      </c>
      <c r="AH53" s="1630">
        <v>5625</v>
      </c>
    </row>
    <row r="54" spans="13:50" hidden="1" x14ac:dyDescent="0.35">
      <c r="AE54" s="1629">
        <v>2013</v>
      </c>
      <c r="AF54" s="1630">
        <v>7890</v>
      </c>
      <c r="AH54" s="1630">
        <v>6073</v>
      </c>
    </row>
    <row r="55" spans="13:50" hidden="1" x14ac:dyDescent="0.35">
      <c r="AE55" s="1629">
        <v>2014</v>
      </c>
      <c r="AF55" s="1630">
        <v>6760</v>
      </c>
      <c r="AH55" s="1630">
        <v>6290</v>
      </c>
    </row>
    <row r="56" spans="13:50" hidden="1" x14ac:dyDescent="0.35">
      <c r="AE56" s="1629">
        <v>2015</v>
      </c>
      <c r="AF56" s="1630">
        <v>7838</v>
      </c>
      <c r="AH56" s="1630">
        <v>6437</v>
      </c>
      <c r="AJ56" s="1631"/>
      <c r="AS56" s="1631"/>
      <c r="AT56" s="1631"/>
    </row>
    <row r="57" spans="13:50" hidden="1" x14ac:dyDescent="0.35">
      <c r="M57" s="1631"/>
      <c r="AE57" s="1629">
        <v>2016</v>
      </c>
      <c r="AF57" s="1630">
        <v>8902</v>
      </c>
      <c r="AH57" s="1630">
        <v>7439</v>
      </c>
    </row>
    <row r="58" spans="13:50" hidden="1" x14ac:dyDescent="0.35">
      <c r="AE58" s="1629">
        <v>2017</v>
      </c>
      <c r="AF58" s="1630">
        <v>11086</v>
      </c>
      <c r="AH58" s="1630">
        <v>11155</v>
      </c>
    </row>
    <row r="59" spans="13:50" hidden="1" x14ac:dyDescent="0.35">
      <c r="AE59" s="1629">
        <v>2018</v>
      </c>
      <c r="AF59" s="1630">
        <v>12187</v>
      </c>
      <c r="AH59" s="1630">
        <v>11461</v>
      </c>
    </row>
    <row r="60" spans="13:50" hidden="1" x14ac:dyDescent="0.35">
      <c r="AE60" s="1629">
        <v>2019</v>
      </c>
      <c r="AF60" s="1630">
        <v>14251</v>
      </c>
      <c r="AH60" s="1630">
        <v>12844</v>
      </c>
    </row>
    <row r="61" spans="13:50" hidden="1" x14ac:dyDescent="0.35">
      <c r="AE61" s="1629">
        <v>2020</v>
      </c>
      <c r="AF61" s="1630">
        <v>10311</v>
      </c>
      <c r="AH61" s="1630">
        <v>12873</v>
      </c>
    </row>
    <row r="62" spans="13:50" hidden="1" x14ac:dyDescent="0.35">
      <c r="AE62" s="1629">
        <v>2021</v>
      </c>
      <c r="AF62" s="1630">
        <v>10311</v>
      </c>
      <c r="AH62" s="1630">
        <v>12873</v>
      </c>
    </row>
    <row r="63" spans="13:50" x14ac:dyDescent="0.35">
      <c r="AE63" s="1629">
        <v>2022</v>
      </c>
      <c r="AF63" s="1630">
        <v>5628</v>
      </c>
      <c r="AH63" s="1630">
        <v>5648</v>
      </c>
    </row>
    <row r="64" spans="13:50" x14ac:dyDescent="0.35">
      <c r="AE64" s="1629">
        <v>2023</v>
      </c>
      <c r="AF64" s="1630">
        <v>4582</v>
      </c>
      <c r="AH64" s="1630">
        <v>5702</v>
      </c>
    </row>
    <row r="65" spans="31:34" x14ac:dyDescent="0.35">
      <c r="AE65" s="1629">
        <v>2024</v>
      </c>
      <c r="AF65" s="1630">
        <v>5591</v>
      </c>
      <c r="AH65" s="1630">
        <v>5918</v>
      </c>
    </row>
    <row r="66" spans="31:34" x14ac:dyDescent="0.35">
      <c r="AE66" s="1629">
        <v>2025</v>
      </c>
      <c r="AF66" s="1630">
        <v>6443</v>
      </c>
      <c r="AH66" s="1630">
        <v>6280</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118"/>
  <sheetViews>
    <sheetView showGridLines="0" zoomScale="80" zoomScaleNormal="80" workbookViewId="0">
      <selection activeCell="M14" sqref="M14"/>
    </sheetView>
  </sheetViews>
  <sheetFormatPr baseColWidth="10" defaultColWidth="11.453125" defaultRowHeight="14.5" x14ac:dyDescent="0.35"/>
  <cols>
    <col min="1" max="1" width="48" style="1088" bestFit="1" customWidth="1"/>
    <col min="2" max="2" width="14.1796875" style="1089" bestFit="1" customWidth="1"/>
    <col min="3" max="3" width="14.54296875" style="1089" bestFit="1" customWidth="1"/>
    <col min="4" max="4" width="18.1796875" style="1090" bestFit="1" customWidth="1"/>
    <col min="5" max="5" width="18.453125" style="1090" bestFit="1" customWidth="1"/>
    <col min="6" max="6" width="19.54296875" style="1088" bestFit="1" customWidth="1"/>
    <col min="7" max="16384" width="11.453125" style="1088"/>
  </cols>
  <sheetData>
    <row r="1" spans="1:33" s="1087" customFormat="1" x14ac:dyDescent="0.35">
      <c r="A1" s="1820" t="s">
        <v>0</v>
      </c>
      <c r="B1" s="1820"/>
      <c r="C1" s="1820"/>
      <c r="D1" s="1820"/>
      <c r="E1" s="182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33" s="1087" customFormat="1" ht="15" customHeight="1" x14ac:dyDescent="0.35">
      <c r="A2" s="1820" t="s">
        <v>419</v>
      </c>
      <c r="B2" s="1820"/>
      <c r="C2" s="1820"/>
      <c r="D2" s="1820"/>
      <c r="E2" s="182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3" s="1087" customFormat="1" ht="15" customHeight="1" x14ac:dyDescent="0.35">
      <c r="A3" s="1820" t="s">
        <v>1577</v>
      </c>
      <c r="B3" s="1820"/>
      <c r="C3" s="1820"/>
      <c r="D3" s="1820"/>
      <c r="E3" s="182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33" ht="11.25" customHeight="1" thickBot="1" x14ac:dyDescent="0.4">
      <c r="A4" s="53"/>
      <c r="B4" s="53"/>
      <c r="C4" s="53"/>
      <c r="D4" s="189"/>
      <c r="E4" s="189"/>
    </row>
    <row r="5" spans="1:33" ht="36" customHeight="1" thickBot="1" x14ac:dyDescent="0.4">
      <c r="A5" s="1760" t="s">
        <v>350</v>
      </c>
      <c r="B5" s="1761"/>
      <c r="C5" s="1761"/>
      <c r="D5" s="1761"/>
      <c r="E5" s="1775"/>
      <c r="F5"/>
    </row>
    <row r="6" spans="1:33" x14ac:dyDescent="0.35">
      <c r="F6"/>
    </row>
    <row r="7" spans="1:33" hidden="1" x14ac:dyDescent="0.35">
      <c r="F7"/>
    </row>
    <row r="8" spans="1:33" hidden="1" x14ac:dyDescent="0.35">
      <c r="F8"/>
    </row>
    <row r="9" spans="1:33" ht="25" x14ac:dyDescent="0.35">
      <c r="A9" s="1367" t="s">
        <v>365</v>
      </c>
      <c r="B9" s="1665" t="s">
        <v>301</v>
      </c>
      <c r="C9" s="1665" t="s">
        <v>300</v>
      </c>
      <c r="D9" s="1666" t="s">
        <v>302</v>
      </c>
      <c r="E9" s="1667" t="s">
        <v>303</v>
      </c>
      <c r="F9"/>
    </row>
    <row r="10" spans="1:33" x14ac:dyDescent="0.35">
      <c r="A10" s="1671" t="s">
        <v>93</v>
      </c>
      <c r="B10" s="1668">
        <v>218</v>
      </c>
      <c r="C10" s="1668">
        <v>22</v>
      </c>
      <c r="D10" s="1669">
        <v>8849025.3971849997</v>
      </c>
      <c r="E10" s="190">
        <v>13923203.884469029</v>
      </c>
      <c r="F10"/>
    </row>
    <row r="11" spans="1:33" x14ac:dyDescent="0.35">
      <c r="A11" s="517" t="s">
        <v>11</v>
      </c>
      <c r="B11" s="1668">
        <v>67</v>
      </c>
      <c r="C11" s="1668"/>
      <c r="D11" s="1669">
        <v>8786059.1397849452</v>
      </c>
      <c r="E11" s="190">
        <v>10917052.305860216</v>
      </c>
      <c r="F11"/>
    </row>
    <row r="12" spans="1:33" x14ac:dyDescent="0.35">
      <c r="A12" s="518" t="s">
        <v>83</v>
      </c>
      <c r="B12" s="1668">
        <v>2</v>
      </c>
      <c r="C12" s="1668"/>
      <c r="D12" s="1669">
        <v>8748000</v>
      </c>
      <c r="E12" s="190">
        <v>9600000</v>
      </c>
      <c r="F12"/>
    </row>
    <row r="13" spans="1:33" x14ac:dyDescent="0.35">
      <c r="A13" s="519" t="s">
        <v>83</v>
      </c>
      <c r="B13" s="1668">
        <v>1</v>
      </c>
      <c r="C13" s="1668"/>
      <c r="D13" s="1669">
        <v>9293000</v>
      </c>
      <c r="E13" s="190">
        <v>9600000</v>
      </c>
      <c r="F13"/>
    </row>
    <row r="14" spans="1:33" x14ac:dyDescent="0.35">
      <c r="A14" s="519" t="s">
        <v>992</v>
      </c>
      <c r="B14" s="1668">
        <v>1</v>
      </c>
      <c r="C14" s="1668"/>
      <c r="D14" s="1669">
        <v>8203000</v>
      </c>
      <c r="E14" s="190">
        <v>9600000</v>
      </c>
      <c r="F14"/>
    </row>
    <row r="15" spans="1:33" x14ac:dyDescent="0.35">
      <c r="A15" s="518" t="s">
        <v>99</v>
      </c>
      <c r="B15" s="1668">
        <v>5</v>
      </c>
      <c r="C15" s="1668"/>
      <c r="D15" s="1669">
        <v>8108000</v>
      </c>
      <c r="E15" s="190">
        <v>11520753.719999999</v>
      </c>
      <c r="F15"/>
    </row>
    <row r="16" spans="1:33" x14ac:dyDescent="0.35">
      <c r="A16" s="519" t="s">
        <v>821</v>
      </c>
      <c r="B16" s="1668">
        <v>4</v>
      </c>
      <c r="C16" s="1668"/>
      <c r="D16" s="1669">
        <v>7512000</v>
      </c>
      <c r="E16" s="190">
        <v>12481130.58</v>
      </c>
      <c r="F16"/>
    </row>
    <row r="17" spans="1:5" x14ac:dyDescent="0.35">
      <c r="A17" s="519" t="s">
        <v>915</v>
      </c>
      <c r="B17" s="1668">
        <v>1</v>
      </c>
      <c r="C17" s="1668"/>
      <c r="D17" s="1669">
        <v>9300000</v>
      </c>
      <c r="E17" s="190">
        <v>9600000</v>
      </c>
    </row>
    <row r="18" spans="1:5" x14ac:dyDescent="0.35">
      <c r="A18" s="518" t="s">
        <v>95</v>
      </c>
      <c r="B18" s="1668">
        <v>20</v>
      </c>
      <c r="C18" s="1668"/>
      <c r="D18" s="1669">
        <v>9268950</v>
      </c>
      <c r="E18" s="190">
        <v>12490069.365499999</v>
      </c>
    </row>
    <row r="19" spans="1:5" x14ac:dyDescent="0.35">
      <c r="A19" s="519" t="s">
        <v>101</v>
      </c>
      <c r="B19" s="1668">
        <v>3</v>
      </c>
      <c r="C19" s="1668"/>
      <c r="D19" s="1669">
        <v>9240500</v>
      </c>
      <c r="E19" s="190">
        <v>14527500.192499999</v>
      </c>
    </row>
    <row r="20" spans="1:5" x14ac:dyDescent="0.35">
      <c r="A20" s="519" t="s">
        <v>96</v>
      </c>
      <c r="B20" s="1668">
        <v>2</v>
      </c>
      <c r="C20" s="1668"/>
      <c r="D20" s="1669">
        <v>9237500</v>
      </c>
      <c r="E20" s="190">
        <v>9600000</v>
      </c>
    </row>
    <row r="21" spans="1:5" x14ac:dyDescent="0.35">
      <c r="A21" s="519" t="s">
        <v>812</v>
      </c>
      <c r="B21" s="1668">
        <v>2</v>
      </c>
      <c r="C21" s="1668"/>
      <c r="D21" s="1669">
        <v>9247500</v>
      </c>
      <c r="E21" s="190">
        <v>9580000</v>
      </c>
    </row>
    <row r="22" spans="1:5" x14ac:dyDescent="0.35">
      <c r="A22" s="519" t="s">
        <v>911</v>
      </c>
      <c r="B22" s="1668">
        <v>1</v>
      </c>
      <c r="C22" s="1668"/>
      <c r="D22" s="1669">
        <v>9169000</v>
      </c>
      <c r="E22" s="190">
        <v>9534000</v>
      </c>
    </row>
    <row r="23" spans="1:5" x14ac:dyDescent="0.35">
      <c r="A23" s="519" t="s">
        <v>925</v>
      </c>
      <c r="B23" s="1668">
        <v>6</v>
      </c>
      <c r="C23" s="1668"/>
      <c r="D23" s="1669">
        <v>9255000</v>
      </c>
      <c r="E23" s="190">
        <v>14201346.635</v>
      </c>
    </row>
    <row r="24" spans="1:5" x14ac:dyDescent="0.35">
      <c r="A24" s="519" t="s">
        <v>926</v>
      </c>
      <c r="B24" s="1668">
        <v>1</v>
      </c>
      <c r="C24" s="1668"/>
      <c r="D24" s="1669">
        <v>8539000</v>
      </c>
      <c r="E24" s="190">
        <v>9600000</v>
      </c>
    </row>
    <row r="25" spans="1:5" x14ac:dyDescent="0.35">
      <c r="A25" s="519" t="s">
        <v>936</v>
      </c>
      <c r="B25" s="1668">
        <v>1</v>
      </c>
      <c r="C25" s="1668"/>
      <c r="D25" s="1669">
        <v>9043000</v>
      </c>
      <c r="E25" s="190">
        <v>18366500</v>
      </c>
    </row>
    <row r="26" spans="1:5" x14ac:dyDescent="0.35">
      <c r="A26" s="519" t="s">
        <v>1265</v>
      </c>
      <c r="B26" s="1668">
        <v>4</v>
      </c>
      <c r="C26" s="1668"/>
      <c r="D26" s="1669">
        <v>10462500</v>
      </c>
      <c r="E26" s="190">
        <v>10762500</v>
      </c>
    </row>
    <row r="27" spans="1:5" x14ac:dyDescent="0.35">
      <c r="A27" s="518" t="s">
        <v>104</v>
      </c>
      <c r="B27" s="1668">
        <v>2</v>
      </c>
      <c r="C27" s="1668"/>
      <c r="D27" s="1669">
        <v>6073500</v>
      </c>
      <c r="E27" s="190">
        <v>13013000</v>
      </c>
    </row>
    <row r="28" spans="1:5" x14ac:dyDescent="0.35">
      <c r="A28" s="519" t="s">
        <v>529</v>
      </c>
      <c r="B28" s="1668">
        <v>2</v>
      </c>
      <c r="C28" s="1668"/>
      <c r="D28" s="1669">
        <v>6073500</v>
      </c>
      <c r="E28" s="190">
        <v>13013000</v>
      </c>
    </row>
    <row r="29" spans="1:5" x14ac:dyDescent="0.35">
      <c r="A29" s="518" t="s">
        <v>84</v>
      </c>
      <c r="B29" s="1668">
        <v>27</v>
      </c>
      <c r="C29" s="1668"/>
      <c r="D29" s="1669">
        <v>8681690.476190472</v>
      </c>
      <c r="E29" s="190">
        <v>9689666.6666666605</v>
      </c>
    </row>
    <row r="30" spans="1:5" x14ac:dyDescent="0.35">
      <c r="A30" s="519" t="s">
        <v>84</v>
      </c>
      <c r="B30" s="1668">
        <v>6</v>
      </c>
      <c r="C30" s="1668"/>
      <c r="D30" s="1669">
        <v>9271166.6666666698</v>
      </c>
      <c r="E30" s="190">
        <v>9550000</v>
      </c>
    </row>
    <row r="31" spans="1:5" x14ac:dyDescent="0.35">
      <c r="A31" s="519" t="s">
        <v>927</v>
      </c>
      <c r="B31" s="1668">
        <v>5</v>
      </c>
      <c r="C31" s="1668"/>
      <c r="D31" s="1669">
        <v>9271000</v>
      </c>
      <c r="E31" s="190">
        <v>9520000</v>
      </c>
    </row>
    <row r="32" spans="1:5" x14ac:dyDescent="0.35">
      <c r="A32" s="519" t="s">
        <v>937</v>
      </c>
      <c r="B32" s="1668">
        <v>3</v>
      </c>
      <c r="C32" s="1668"/>
      <c r="D32" s="1669">
        <v>8920333.3333333302</v>
      </c>
      <c r="E32" s="190">
        <v>9600000</v>
      </c>
    </row>
    <row r="33" spans="1:5" x14ac:dyDescent="0.35">
      <c r="A33" s="519" t="s">
        <v>978</v>
      </c>
      <c r="B33" s="1668">
        <v>2</v>
      </c>
      <c r="C33" s="1668"/>
      <c r="D33" s="1669">
        <v>9300000</v>
      </c>
      <c r="E33" s="190">
        <v>9550000</v>
      </c>
    </row>
    <row r="34" spans="1:5" x14ac:dyDescent="0.35">
      <c r="A34" s="519" t="s">
        <v>1267</v>
      </c>
      <c r="B34" s="1668">
        <v>6</v>
      </c>
      <c r="C34" s="1668"/>
      <c r="D34" s="1669">
        <v>10062833.3333333</v>
      </c>
      <c r="E34" s="190">
        <v>10358333.3333333</v>
      </c>
    </row>
    <row r="35" spans="1:5" x14ac:dyDescent="0.35">
      <c r="A35" s="519" t="s">
        <v>1268</v>
      </c>
      <c r="B35" s="1668">
        <v>5</v>
      </c>
      <c r="C35" s="1668"/>
      <c r="D35" s="1669">
        <v>6973250</v>
      </c>
      <c r="E35" s="190">
        <v>9624666.6666666642</v>
      </c>
    </row>
    <row r="36" spans="1:5" x14ac:dyDescent="0.35">
      <c r="A36" s="518" t="s">
        <v>530</v>
      </c>
      <c r="B36" s="1668">
        <v>5</v>
      </c>
      <c r="C36" s="1668"/>
      <c r="D36" s="1669">
        <v>8948333.333333334</v>
      </c>
      <c r="E36" s="190">
        <v>9566666.666666666</v>
      </c>
    </row>
    <row r="37" spans="1:5" x14ac:dyDescent="0.35">
      <c r="A37" s="519" t="s">
        <v>530</v>
      </c>
      <c r="B37" s="1668">
        <v>1</v>
      </c>
      <c r="C37" s="1668"/>
      <c r="D37" s="1669">
        <v>8245000</v>
      </c>
      <c r="E37" s="190">
        <v>9600000</v>
      </c>
    </row>
    <row r="38" spans="1:5" x14ac:dyDescent="0.35">
      <c r="A38" s="519" t="s">
        <v>1269</v>
      </c>
      <c r="B38" s="1668">
        <v>3</v>
      </c>
      <c r="C38" s="1668"/>
      <c r="D38" s="1669">
        <v>9300000</v>
      </c>
      <c r="E38" s="190">
        <v>9600000</v>
      </c>
    </row>
    <row r="39" spans="1:5" x14ac:dyDescent="0.35">
      <c r="A39" s="519" t="s">
        <v>1598</v>
      </c>
      <c r="B39" s="1668">
        <v>1</v>
      </c>
      <c r="C39" s="1668"/>
      <c r="D39" s="1669">
        <v>9300000</v>
      </c>
      <c r="E39" s="190">
        <v>9500000</v>
      </c>
    </row>
    <row r="40" spans="1:5" x14ac:dyDescent="0.35">
      <c r="A40" s="518" t="s">
        <v>11</v>
      </c>
      <c r="B40" s="1668">
        <v>1</v>
      </c>
      <c r="C40" s="1668"/>
      <c r="D40" s="1669">
        <v>9293000</v>
      </c>
      <c r="E40" s="190">
        <v>9600000</v>
      </c>
    </row>
    <row r="41" spans="1:5" x14ac:dyDescent="0.35">
      <c r="A41" s="519" t="s">
        <v>106</v>
      </c>
      <c r="B41" s="1668">
        <v>1</v>
      </c>
      <c r="C41" s="1668"/>
      <c r="D41" s="1669">
        <v>9293000</v>
      </c>
      <c r="E41" s="190">
        <v>9600000</v>
      </c>
    </row>
    <row r="42" spans="1:5" x14ac:dyDescent="0.35">
      <c r="A42" s="518" t="s">
        <v>914</v>
      </c>
      <c r="B42" s="1668">
        <v>2</v>
      </c>
      <c r="C42" s="1668"/>
      <c r="D42" s="1669">
        <v>9300000</v>
      </c>
      <c r="E42" s="190">
        <v>9600000</v>
      </c>
    </row>
    <row r="43" spans="1:5" x14ac:dyDescent="0.35">
      <c r="A43" s="519" t="s">
        <v>103</v>
      </c>
      <c r="B43" s="1668">
        <v>1</v>
      </c>
      <c r="C43" s="1668"/>
      <c r="D43" s="1669">
        <v>9300000</v>
      </c>
      <c r="E43" s="190">
        <v>9600000</v>
      </c>
    </row>
    <row r="44" spans="1:5" x14ac:dyDescent="0.35">
      <c r="A44" s="519" t="s">
        <v>914</v>
      </c>
      <c r="B44" s="1668">
        <v>1</v>
      </c>
      <c r="C44" s="1668"/>
      <c r="D44" s="1669">
        <v>9300000</v>
      </c>
      <c r="E44" s="190">
        <v>9600000</v>
      </c>
    </row>
    <row r="45" spans="1:5" x14ac:dyDescent="0.35">
      <c r="A45" s="518" t="s">
        <v>979</v>
      </c>
      <c r="B45" s="1668">
        <v>1</v>
      </c>
      <c r="C45" s="1668"/>
      <c r="D45" s="1669">
        <v>9300000</v>
      </c>
      <c r="E45" s="190">
        <v>9600000</v>
      </c>
    </row>
    <row r="46" spans="1:5" x14ac:dyDescent="0.35">
      <c r="A46" s="519" t="s">
        <v>1271</v>
      </c>
      <c r="B46" s="1668">
        <v>1</v>
      </c>
      <c r="C46" s="1668"/>
      <c r="D46" s="1669">
        <v>9300000</v>
      </c>
      <c r="E46" s="190">
        <v>9600000</v>
      </c>
    </row>
    <row r="47" spans="1:5" x14ac:dyDescent="0.35">
      <c r="A47" s="518" t="s">
        <v>1434</v>
      </c>
      <c r="B47" s="1668">
        <v>2</v>
      </c>
      <c r="C47" s="1668"/>
      <c r="D47" s="1669">
        <v>6975000</v>
      </c>
      <c r="E47" s="190">
        <v>11825000</v>
      </c>
    </row>
    <row r="48" spans="1:5" x14ac:dyDescent="0.35">
      <c r="A48" s="519" t="s">
        <v>1581</v>
      </c>
      <c r="B48" s="1668">
        <v>2</v>
      </c>
      <c r="C48" s="1668"/>
      <c r="D48" s="1669">
        <v>6975000</v>
      </c>
      <c r="E48" s="190">
        <v>11825000</v>
      </c>
    </row>
    <row r="49" spans="1:5" x14ac:dyDescent="0.35">
      <c r="A49" s="517" t="s">
        <v>12</v>
      </c>
      <c r="B49" s="1668">
        <v>27</v>
      </c>
      <c r="C49" s="1668"/>
      <c r="D49" s="1669">
        <v>8055938.8888888899</v>
      </c>
      <c r="E49" s="190">
        <v>26633321.428666666</v>
      </c>
    </row>
    <row r="50" spans="1:5" x14ac:dyDescent="0.35">
      <c r="A50" s="518" t="s">
        <v>380</v>
      </c>
      <c r="B50" s="1668">
        <v>5</v>
      </c>
      <c r="C50" s="1668"/>
      <c r="D50" s="1669">
        <v>8588875</v>
      </c>
      <c r="E50" s="190">
        <v>29191625</v>
      </c>
    </row>
    <row r="51" spans="1:5" x14ac:dyDescent="0.35">
      <c r="A51" s="519" t="s">
        <v>380</v>
      </c>
      <c r="B51" s="1668">
        <v>1</v>
      </c>
      <c r="C51" s="1668"/>
      <c r="D51" s="1669">
        <v>9300000</v>
      </c>
      <c r="E51" s="190">
        <v>11200000</v>
      </c>
    </row>
    <row r="52" spans="1:5" x14ac:dyDescent="0.35">
      <c r="A52" s="519" t="s">
        <v>902</v>
      </c>
      <c r="B52" s="1668">
        <v>4</v>
      </c>
      <c r="C52" s="1668"/>
      <c r="D52" s="1669">
        <v>7877750</v>
      </c>
      <c r="E52" s="190">
        <v>47183250</v>
      </c>
    </row>
    <row r="53" spans="1:5" x14ac:dyDescent="0.35">
      <c r="A53" s="518" t="s">
        <v>85</v>
      </c>
      <c r="B53" s="1668">
        <v>10</v>
      </c>
      <c r="C53" s="1668"/>
      <c r="D53" s="1669">
        <v>7614400</v>
      </c>
      <c r="E53" s="190">
        <v>10965000</v>
      </c>
    </row>
    <row r="54" spans="1:5" x14ac:dyDescent="0.35">
      <c r="A54" s="519" t="s">
        <v>86</v>
      </c>
      <c r="B54" s="1668">
        <v>2</v>
      </c>
      <c r="C54" s="1668"/>
      <c r="D54" s="1669">
        <v>6975000</v>
      </c>
      <c r="E54" s="190">
        <v>14250000</v>
      </c>
    </row>
    <row r="55" spans="1:5" x14ac:dyDescent="0.35">
      <c r="A55" s="519" t="s">
        <v>1272</v>
      </c>
      <c r="B55" s="1668">
        <v>3</v>
      </c>
      <c r="C55" s="1668"/>
      <c r="D55" s="1669">
        <v>6115000</v>
      </c>
      <c r="E55" s="190">
        <v>9550000</v>
      </c>
    </row>
    <row r="56" spans="1:5" x14ac:dyDescent="0.35">
      <c r="A56" s="519" t="s">
        <v>1441</v>
      </c>
      <c r="B56" s="1668">
        <v>2</v>
      </c>
      <c r="C56" s="1668"/>
      <c r="D56" s="1669">
        <v>6975000</v>
      </c>
      <c r="E56" s="190">
        <v>11825000</v>
      </c>
    </row>
    <row r="57" spans="1:5" x14ac:dyDescent="0.35">
      <c r="A57" s="519" t="s">
        <v>1518</v>
      </c>
      <c r="B57" s="1668">
        <v>2</v>
      </c>
      <c r="C57" s="1668"/>
      <c r="D57" s="1669">
        <v>9300000</v>
      </c>
      <c r="E57" s="190">
        <v>9600000</v>
      </c>
    </row>
    <row r="58" spans="1:5" x14ac:dyDescent="0.35">
      <c r="A58" s="519" t="s">
        <v>1599</v>
      </c>
      <c r="B58" s="1668">
        <v>1</v>
      </c>
      <c r="C58" s="1668"/>
      <c r="D58" s="1669">
        <v>8707000</v>
      </c>
      <c r="E58" s="190">
        <v>9600000</v>
      </c>
    </row>
    <row r="59" spans="1:5" x14ac:dyDescent="0.35">
      <c r="A59" s="518" t="s">
        <v>12</v>
      </c>
      <c r="B59" s="1668">
        <v>6</v>
      </c>
      <c r="C59" s="1668"/>
      <c r="D59" s="1669">
        <v>7561166.6666666698</v>
      </c>
      <c r="E59" s="190">
        <v>48407785.715000004</v>
      </c>
    </row>
    <row r="60" spans="1:5" x14ac:dyDescent="0.35">
      <c r="A60" s="519" t="s">
        <v>901</v>
      </c>
      <c r="B60" s="1668">
        <v>3</v>
      </c>
      <c r="C60" s="1668"/>
      <c r="D60" s="1669">
        <v>8220666.6666666698</v>
      </c>
      <c r="E60" s="190">
        <v>43340361.563333303</v>
      </c>
    </row>
    <row r="61" spans="1:5" x14ac:dyDescent="0.35">
      <c r="A61" s="519" t="s">
        <v>1313</v>
      </c>
      <c r="B61" s="1668">
        <v>3</v>
      </c>
      <c r="C61" s="1668"/>
      <c r="D61" s="1669">
        <v>6901666.6666666698</v>
      </c>
      <c r="E61" s="190">
        <v>53475209.866666697</v>
      </c>
    </row>
    <row r="62" spans="1:5" x14ac:dyDescent="0.35">
      <c r="A62" s="518" t="s">
        <v>903</v>
      </c>
      <c r="B62" s="1668">
        <v>2</v>
      </c>
      <c r="C62" s="1668"/>
      <c r="D62" s="1669">
        <v>9159500</v>
      </c>
      <c r="E62" s="190">
        <v>26817000</v>
      </c>
    </row>
    <row r="63" spans="1:5" x14ac:dyDescent="0.35">
      <c r="A63" s="519" t="s">
        <v>1435</v>
      </c>
      <c r="B63" s="1668">
        <v>2</v>
      </c>
      <c r="C63" s="1668"/>
      <c r="D63" s="1669">
        <v>9159500</v>
      </c>
      <c r="E63" s="190">
        <v>26817000</v>
      </c>
    </row>
    <row r="64" spans="1:5" x14ac:dyDescent="0.35">
      <c r="A64" s="518" t="s">
        <v>980</v>
      </c>
      <c r="B64" s="1668">
        <v>3</v>
      </c>
      <c r="C64" s="1668"/>
      <c r="D64" s="1669">
        <v>7995666.666666667</v>
      </c>
      <c r="E64" s="190">
        <v>26747666.666666668</v>
      </c>
    </row>
    <row r="65" spans="1:5" x14ac:dyDescent="0.35">
      <c r="A65" s="519" t="s">
        <v>557</v>
      </c>
      <c r="B65" s="1668">
        <v>2</v>
      </c>
      <c r="C65" s="1668"/>
      <c r="D65" s="1669">
        <v>7787000</v>
      </c>
      <c r="E65" s="190">
        <v>35765000</v>
      </c>
    </row>
    <row r="66" spans="1:5" x14ac:dyDescent="0.35">
      <c r="A66" s="519" t="s">
        <v>981</v>
      </c>
      <c r="B66" s="1668">
        <v>1</v>
      </c>
      <c r="C66" s="1668"/>
      <c r="D66" s="1669">
        <v>8413000</v>
      </c>
      <c r="E66" s="190">
        <v>8713000</v>
      </c>
    </row>
    <row r="67" spans="1:5" x14ac:dyDescent="0.35">
      <c r="A67" s="518" t="s">
        <v>1303</v>
      </c>
      <c r="B67" s="1668">
        <v>1</v>
      </c>
      <c r="C67" s="1668"/>
      <c r="D67" s="1669">
        <v>8161000</v>
      </c>
      <c r="E67" s="190">
        <v>55599000</v>
      </c>
    </row>
    <row r="68" spans="1:5" x14ac:dyDescent="0.35">
      <c r="A68" s="519" t="s">
        <v>1513</v>
      </c>
      <c r="B68" s="1668">
        <v>1</v>
      </c>
      <c r="C68" s="1668"/>
      <c r="D68" s="1669">
        <v>8161000</v>
      </c>
      <c r="E68" s="190">
        <v>55599000</v>
      </c>
    </row>
    <row r="69" spans="1:5" x14ac:dyDescent="0.35">
      <c r="A69" s="517" t="s">
        <v>73</v>
      </c>
      <c r="B69" s="1668">
        <v>8</v>
      </c>
      <c r="C69" s="1668"/>
      <c r="D69" s="1669">
        <v>8063200</v>
      </c>
      <c r="E69" s="190">
        <v>11109000</v>
      </c>
    </row>
    <row r="70" spans="1:5" x14ac:dyDescent="0.35">
      <c r="A70" s="518" t="s">
        <v>86</v>
      </c>
      <c r="B70" s="1668">
        <v>2</v>
      </c>
      <c r="C70" s="1668"/>
      <c r="D70" s="1669">
        <v>6975000</v>
      </c>
      <c r="E70" s="190">
        <v>11825000</v>
      </c>
    </row>
    <row r="71" spans="1:5" x14ac:dyDescent="0.35">
      <c r="A71" s="519" t="s">
        <v>86</v>
      </c>
      <c r="B71" s="1668">
        <v>2</v>
      </c>
      <c r="C71" s="1668"/>
      <c r="D71" s="1669">
        <v>6975000</v>
      </c>
      <c r="E71" s="190">
        <v>11825000</v>
      </c>
    </row>
    <row r="72" spans="1:5" x14ac:dyDescent="0.35">
      <c r="A72" s="518" t="s">
        <v>528</v>
      </c>
      <c r="B72" s="1668">
        <v>3</v>
      </c>
      <c r="C72" s="1668"/>
      <c r="D72" s="1669">
        <v>8533000</v>
      </c>
      <c r="E72" s="190">
        <v>9935000</v>
      </c>
    </row>
    <row r="73" spans="1:5" x14ac:dyDescent="0.35">
      <c r="A73" s="519" t="s">
        <v>528</v>
      </c>
      <c r="B73" s="1668">
        <v>1</v>
      </c>
      <c r="C73" s="1668"/>
      <c r="D73" s="1669">
        <v>9175000</v>
      </c>
      <c r="E73" s="190">
        <v>9940000</v>
      </c>
    </row>
    <row r="74" spans="1:5" x14ac:dyDescent="0.35">
      <c r="A74" s="519" t="s">
        <v>1315</v>
      </c>
      <c r="B74" s="1668">
        <v>2</v>
      </c>
      <c r="C74" s="1668"/>
      <c r="D74" s="1669">
        <v>7891000</v>
      </c>
      <c r="E74" s="190">
        <v>9930000</v>
      </c>
    </row>
    <row r="75" spans="1:5" x14ac:dyDescent="0.35">
      <c r="A75" s="518" t="s">
        <v>801</v>
      </c>
      <c r="B75" s="1668">
        <v>1</v>
      </c>
      <c r="C75" s="1668"/>
      <c r="D75" s="1669">
        <v>9300000</v>
      </c>
      <c r="E75" s="190">
        <v>9600000</v>
      </c>
    </row>
    <row r="76" spans="1:5" x14ac:dyDescent="0.35">
      <c r="A76" s="519" t="s">
        <v>802</v>
      </c>
      <c r="B76" s="1668">
        <v>1</v>
      </c>
      <c r="C76" s="1668"/>
      <c r="D76" s="1669">
        <v>9300000</v>
      </c>
      <c r="E76" s="190">
        <v>9600000</v>
      </c>
    </row>
    <row r="77" spans="1:5" x14ac:dyDescent="0.35">
      <c r="A77" s="518" t="s">
        <v>913</v>
      </c>
      <c r="B77" s="1668">
        <v>2</v>
      </c>
      <c r="C77" s="1668"/>
      <c r="D77" s="1669">
        <v>6975000</v>
      </c>
      <c r="E77" s="190">
        <v>14250000</v>
      </c>
    </row>
    <row r="78" spans="1:5" x14ac:dyDescent="0.35">
      <c r="A78" s="519" t="s">
        <v>932</v>
      </c>
      <c r="B78" s="1668">
        <v>2</v>
      </c>
      <c r="C78" s="1668"/>
      <c r="D78" s="1669">
        <v>6975000</v>
      </c>
      <c r="E78" s="190">
        <v>14250000</v>
      </c>
    </row>
    <row r="79" spans="1:5" x14ac:dyDescent="0.35">
      <c r="A79" s="517" t="s">
        <v>13</v>
      </c>
      <c r="B79" s="1668">
        <v>6</v>
      </c>
      <c r="C79" s="1668"/>
      <c r="D79" s="1669">
        <v>9809888.8888889011</v>
      </c>
      <c r="E79" s="190">
        <v>10126666.711666666</v>
      </c>
    </row>
    <row r="80" spans="1:5" x14ac:dyDescent="0.35">
      <c r="A80" s="518" t="s">
        <v>106</v>
      </c>
      <c r="B80" s="1668">
        <v>6</v>
      </c>
      <c r="C80" s="1668"/>
      <c r="D80" s="1669">
        <v>9809888.8888889011</v>
      </c>
      <c r="E80" s="190">
        <v>10126666.711666666</v>
      </c>
    </row>
    <row r="81" spans="1:5" x14ac:dyDescent="0.35">
      <c r="A81" s="519" t="s">
        <v>536</v>
      </c>
      <c r="B81" s="1668">
        <v>3</v>
      </c>
      <c r="C81" s="1668"/>
      <c r="D81" s="1669">
        <v>10836666.6666667</v>
      </c>
      <c r="E81" s="190">
        <v>11180000</v>
      </c>
    </row>
    <row r="82" spans="1:5" x14ac:dyDescent="0.35">
      <c r="A82" s="519" t="s">
        <v>630</v>
      </c>
      <c r="B82" s="1668">
        <v>1</v>
      </c>
      <c r="C82" s="1668"/>
      <c r="D82" s="1669">
        <v>9293000</v>
      </c>
      <c r="E82" s="190">
        <v>9600000</v>
      </c>
    </row>
    <row r="83" spans="1:5" x14ac:dyDescent="0.35">
      <c r="A83" s="519" t="s">
        <v>1275</v>
      </c>
      <c r="B83" s="1668">
        <v>2</v>
      </c>
      <c r="C83" s="1668"/>
      <c r="D83" s="1669">
        <v>9300000</v>
      </c>
      <c r="E83" s="190">
        <v>9600000.1349999998</v>
      </c>
    </row>
    <row r="84" spans="1:5" x14ac:dyDescent="0.35">
      <c r="A84" s="517" t="s">
        <v>105</v>
      </c>
      <c r="B84" s="1668">
        <v>52</v>
      </c>
      <c r="C84" s="1668">
        <v>21</v>
      </c>
      <c r="D84" s="1669">
        <v>9562581.4896480329</v>
      </c>
      <c r="E84" s="190">
        <v>12629428.728260873</v>
      </c>
    </row>
    <row r="85" spans="1:5" x14ac:dyDescent="0.35">
      <c r="A85" s="518" t="s">
        <v>108</v>
      </c>
      <c r="B85" s="1668">
        <v>13</v>
      </c>
      <c r="C85" s="1668"/>
      <c r="D85" s="1669">
        <v>9096613.333333334</v>
      </c>
      <c r="E85" s="190">
        <v>10510000</v>
      </c>
    </row>
    <row r="86" spans="1:5" x14ac:dyDescent="0.35">
      <c r="A86" s="519" t="s">
        <v>108</v>
      </c>
      <c r="B86" s="1668">
        <v>5</v>
      </c>
      <c r="C86" s="1668"/>
      <c r="D86" s="1669">
        <v>9285400</v>
      </c>
      <c r="E86" s="190">
        <v>9600000</v>
      </c>
    </row>
    <row r="87" spans="1:5" x14ac:dyDescent="0.35">
      <c r="A87" s="519" t="s">
        <v>621</v>
      </c>
      <c r="B87" s="1668">
        <v>3</v>
      </c>
      <c r="C87" s="1668"/>
      <c r="D87" s="1669">
        <v>8137500</v>
      </c>
      <c r="E87" s="190">
        <v>10712500</v>
      </c>
    </row>
    <row r="88" spans="1:5" x14ac:dyDescent="0.35">
      <c r="A88" s="519" t="s">
        <v>987</v>
      </c>
      <c r="B88" s="1668">
        <v>2</v>
      </c>
      <c r="C88" s="1668"/>
      <c r="D88" s="1669">
        <v>11625000</v>
      </c>
      <c r="E88" s="190">
        <v>11925000</v>
      </c>
    </row>
    <row r="89" spans="1:5" x14ac:dyDescent="0.35">
      <c r="A89" s="519" t="s">
        <v>1280</v>
      </c>
      <c r="B89" s="1668">
        <v>3</v>
      </c>
      <c r="C89" s="1668"/>
      <c r="D89" s="1669">
        <v>8297666.6666666698</v>
      </c>
      <c r="E89" s="190">
        <v>9600000</v>
      </c>
    </row>
    <row r="90" spans="1:5" x14ac:dyDescent="0.35">
      <c r="A90" s="518" t="s">
        <v>105</v>
      </c>
      <c r="B90" s="1668">
        <v>10</v>
      </c>
      <c r="C90" s="1668"/>
      <c r="D90" s="1669">
        <v>9323333.3333333246</v>
      </c>
      <c r="E90" s="190">
        <v>12602500.000000007</v>
      </c>
    </row>
    <row r="91" spans="1:5" x14ac:dyDescent="0.35">
      <c r="A91" s="519" t="s">
        <v>105</v>
      </c>
      <c r="B91" s="1668">
        <v>3</v>
      </c>
      <c r="C91" s="1668"/>
      <c r="D91" s="1669">
        <v>10832333.3333333</v>
      </c>
      <c r="E91" s="190">
        <v>11065666.6666667</v>
      </c>
    </row>
    <row r="92" spans="1:5" x14ac:dyDescent="0.35">
      <c r="A92" s="519" t="s">
        <v>933</v>
      </c>
      <c r="B92" s="1668">
        <v>3</v>
      </c>
      <c r="C92" s="1668"/>
      <c r="D92" s="1669">
        <v>9031000</v>
      </c>
      <c r="E92" s="190">
        <v>9644333.3333333302</v>
      </c>
    </row>
    <row r="93" spans="1:5" x14ac:dyDescent="0.35">
      <c r="A93" s="519" t="s">
        <v>935</v>
      </c>
      <c r="B93" s="1668">
        <v>3</v>
      </c>
      <c r="C93" s="1668"/>
      <c r="D93" s="1669">
        <v>9017000</v>
      </c>
      <c r="E93" s="190">
        <v>9600000</v>
      </c>
    </row>
    <row r="94" spans="1:5" x14ac:dyDescent="0.35">
      <c r="A94" s="519" t="s">
        <v>1601</v>
      </c>
      <c r="B94" s="1668">
        <v>1</v>
      </c>
      <c r="C94" s="1668"/>
      <c r="D94" s="1669">
        <v>8413000</v>
      </c>
      <c r="E94" s="190">
        <v>20100000</v>
      </c>
    </row>
    <row r="95" spans="1:5" x14ac:dyDescent="0.35">
      <c r="A95" s="518" t="s">
        <v>107</v>
      </c>
      <c r="B95" s="1668">
        <v>15</v>
      </c>
      <c r="C95" s="1668"/>
      <c r="D95" s="1669">
        <v>8794404.7619047612</v>
      </c>
      <c r="E95" s="190">
        <v>11645378.13814286</v>
      </c>
    </row>
    <row r="96" spans="1:5" x14ac:dyDescent="0.35">
      <c r="A96" s="519" t="s">
        <v>77</v>
      </c>
      <c r="B96" s="1668">
        <v>7</v>
      </c>
      <c r="C96" s="1668"/>
      <c r="D96" s="1669">
        <v>9263857.1428571399</v>
      </c>
      <c r="E96" s="190">
        <v>12472890.685714301</v>
      </c>
    </row>
    <row r="97" spans="1:5" x14ac:dyDescent="0.35">
      <c r="A97" s="519" t="s">
        <v>110</v>
      </c>
      <c r="B97" s="1668">
        <v>3</v>
      </c>
      <c r="C97" s="1668"/>
      <c r="D97" s="1669">
        <v>9273666.6666666698</v>
      </c>
      <c r="E97" s="190">
        <v>14729000</v>
      </c>
    </row>
    <row r="98" spans="1:5" x14ac:dyDescent="0.35">
      <c r="A98" s="519" t="s">
        <v>76</v>
      </c>
      <c r="B98" s="1668">
        <v>3</v>
      </c>
      <c r="C98" s="1668"/>
      <c r="D98" s="1669">
        <v>8121000</v>
      </c>
      <c r="E98" s="190">
        <v>10712500.002500001</v>
      </c>
    </row>
    <row r="99" spans="1:5" x14ac:dyDescent="0.35">
      <c r="A99" s="519" t="s">
        <v>92</v>
      </c>
      <c r="B99" s="1668">
        <v>2</v>
      </c>
      <c r="C99" s="1668"/>
      <c r="D99" s="1669">
        <v>9192500</v>
      </c>
      <c r="E99" s="190">
        <v>9600000</v>
      </c>
    </row>
    <row r="100" spans="1:5" x14ac:dyDescent="0.35">
      <c r="A100" s="518" t="s">
        <v>495</v>
      </c>
      <c r="B100" s="1668">
        <v>1</v>
      </c>
      <c r="C100" s="1668"/>
      <c r="D100" s="1669">
        <v>9221000</v>
      </c>
      <c r="E100" s="190">
        <v>9600000</v>
      </c>
    </row>
    <row r="101" spans="1:5" x14ac:dyDescent="0.35">
      <c r="A101" s="519" t="s">
        <v>1279</v>
      </c>
      <c r="B101" s="1668">
        <v>1</v>
      </c>
      <c r="C101" s="1668"/>
      <c r="D101" s="1669">
        <v>9221000</v>
      </c>
      <c r="E101" s="190">
        <v>9600000</v>
      </c>
    </row>
    <row r="102" spans="1:5" x14ac:dyDescent="0.35">
      <c r="A102" s="518" t="s">
        <v>521</v>
      </c>
      <c r="B102" s="1668">
        <v>6</v>
      </c>
      <c r="C102" s="1668">
        <v>21</v>
      </c>
      <c r="D102" s="1669">
        <v>12945404.279761907</v>
      </c>
      <c r="E102" s="190">
        <v>14934325.846904758</v>
      </c>
    </row>
    <row r="103" spans="1:5" x14ac:dyDescent="0.35">
      <c r="A103" s="519" t="s">
        <v>682</v>
      </c>
      <c r="B103" s="1668">
        <v>5</v>
      </c>
      <c r="C103" s="1668">
        <v>21</v>
      </c>
      <c r="D103" s="1669">
        <v>14182539.039682543</v>
      </c>
      <c r="E103" s="190">
        <v>16734434.462539678</v>
      </c>
    </row>
    <row r="104" spans="1:5" x14ac:dyDescent="0.35">
      <c r="A104" s="519" t="s">
        <v>521</v>
      </c>
      <c r="B104" s="1668">
        <v>1</v>
      </c>
      <c r="C104" s="1668"/>
      <c r="D104" s="1669">
        <v>9234000</v>
      </c>
      <c r="E104" s="190">
        <v>9534000</v>
      </c>
    </row>
    <row r="105" spans="1:5" x14ac:dyDescent="0.35">
      <c r="A105" s="518" t="s">
        <v>907</v>
      </c>
      <c r="B105" s="1668">
        <v>7</v>
      </c>
      <c r="C105" s="1668"/>
      <c r="D105" s="1669">
        <v>8047083.3333333321</v>
      </c>
      <c r="E105" s="190">
        <v>14988166.667916674</v>
      </c>
    </row>
    <row r="106" spans="1:5" x14ac:dyDescent="0.35">
      <c r="A106" s="519" t="s">
        <v>907</v>
      </c>
      <c r="B106" s="1668">
        <v>3</v>
      </c>
      <c r="C106" s="1668"/>
      <c r="D106" s="1669">
        <v>9074333.3333333302</v>
      </c>
      <c r="E106" s="190">
        <v>15321666.6666667</v>
      </c>
    </row>
    <row r="107" spans="1:5" x14ac:dyDescent="0.35">
      <c r="A107" s="519" t="s">
        <v>930</v>
      </c>
      <c r="B107" s="1668">
        <v>3</v>
      </c>
      <c r="C107" s="1668"/>
      <c r="D107" s="1669">
        <v>6933500</v>
      </c>
      <c r="E107" s="190">
        <v>17542000.002500001</v>
      </c>
    </row>
    <row r="108" spans="1:5" x14ac:dyDescent="0.35">
      <c r="A108" s="519" t="s">
        <v>1602</v>
      </c>
      <c r="B108" s="1668">
        <v>1</v>
      </c>
      <c r="C108" s="1668"/>
      <c r="D108" s="1669">
        <v>9247000</v>
      </c>
      <c r="E108" s="190">
        <v>9547000</v>
      </c>
    </row>
    <row r="109" spans="1:5" x14ac:dyDescent="0.35">
      <c r="A109" s="517" t="s">
        <v>74</v>
      </c>
      <c r="B109" s="1668">
        <v>35</v>
      </c>
      <c r="C109" s="1668"/>
      <c r="D109" s="1669">
        <v>8464848.0392156858</v>
      </c>
      <c r="E109" s="190">
        <v>10327971.526372552</v>
      </c>
    </row>
    <row r="110" spans="1:5" x14ac:dyDescent="0.35">
      <c r="A110" s="518" t="s">
        <v>72</v>
      </c>
      <c r="B110" s="1668">
        <v>4</v>
      </c>
      <c r="C110" s="1668"/>
      <c r="D110" s="1669">
        <v>9269166.6666666642</v>
      </c>
      <c r="E110" s="190">
        <v>9600000</v>
      </c>
    </row>
    <row r="111" spans="1:5" x14ac:dyDescent="0.35">
      <c r="A111" s="519" t="s">
        <v>815</v>
      </c>
      <c r="B111" s="1668">
        <v>1</v>
      </c>
      <c r="C111" s="1668"/>
      <c r="D111" s="1669">
        <v>9300000</v>
      </c>
      <c r="E111" s="190">
        <v>9600000</v>
      </c>
    </row>
    <row r="112" spans="1:5" x14ac:dyDescent="0.35">
      <c r="A112" s="519" t="s">
        <v>72</v>
      </c>
      <c r="B112" s="1668">
        <v>3</v>
      </c>
      <c r="C112" s="1668"/>
      <c r="D112" s="1669">
        <v>9238333.3333333302</v>
      </c>
      <c r="E112" s="190">
        <v>9600000</v>
      </c>
    </row>
    <row r="113" spans="1:5" x14ac:dyDescent="0.35">
      <c r="A113" s="518" t="s">
        <v>87</v>
      </c>
      <c r="B113" s="1668">
        <v>3</v>
      </c>
      <c r="C113" s="1668"/>
      <c r="D113" s="1669">
        <v>6955000</v>
      </c>
      <c r="E113" s="190">
        <v>9600000</v>
      </c>
    </row>
    <row r="114" spans="1:5" x14ac:dyDescent="0.35">
      <c r="A114" s="519" t="s">
        <v>918</v>
      </c>
      <c r="B114" s="1668">
        <v>3</v>
      </c>
      <c r="C114" s="1668"/>
      <c r="D114" s="1669">
        <v>6955000</v>
      </c>
      <c r="E114" s="190">
        <v>9600000</v>
      </c>
    </row>
    <row r="115" spans="1:5" x14ac:dyDescent="0.35">
      <c r="A115" s="518" t="s">
        <v>97</v>
      </c>
      <c r="B115" s="1668">
        <v>7</v>
      </c>
      <c r="C115" s="1668"/>
      <c r="D115" s="1669">
        <v>6916500</v>
      </c>
      <c r="E115" s="190">
        <v>9550000</v>
      </c>
    </row>
    <row r="116" spans="1:5" x14ac:dyDescent="0.35">
      <c r="A116" s="519" t="s">
        <v>612</v>
      </c>
      <c r="B116" s="1668">
        <v>4</v>
      </c>
      <c r="C116" s="1668"/>
      <c r="D116" s="1669">
        <v>6955250</v>
      </c>
      <c r="E116" s="190">
        <v>9537500</v>
      </c>
    </row>
    <row r="117" spans="1:5" x14ac:dyDescent="0.35">
      <c r="A117" s="519" t="s">
        <v>816</v>
      </c>
      <c r="B117" s="1668">
        <v>1</v>
      </c>
      <c r="C117" s="1668"/>
      <c r="D117" s="1669">
        <v>9234000</v>
      </c>
      <c r="E117" s="190">
        <v>9600000</v>
      </c>
    </row>
    <row r="118" spans="1:5" x14ac:dyDescent="0.35">
      <c r="A118" s="519" t="s">
        <v>97</v>
      </c>
      <c r="B118" s="1668">
        <v>2</v>
      </c>
      <c r="C118" s="1668"/>
      <c r="D118" s="1669">
        <v>4521500</v>
      </c>
      <c r="E118" s="190">
        <v>9525000</v>
      </c>
    </row>
    <row r="119" spans="1:5" x14ac:dyDescent="0.35">
      <c r="A119" s="518" t="s">
        <v>75</v>
      </c>
      <c r="B119" s="1668">
        <v>3</v>
      </c>
      <c r="C119" s="1668"/>
      <c r="D119" s="1669">
        <v>9263750</v>
      </c>
      <c r="E119" s="190">
        <v>9575000</v>
      </c>
    </row>
    <row r="120" spans="1:5" x14ac:dyDescent="0.35">
      <c r="A120" s="519" t="s">
        <v>1277</v>
      </c>
      <c r="B120" s="1668">
        <v>2</v>
      </c>
      <c r="C120" s="1668"/>
      <c r="D120" s="1669">
        <v>9227500</v>
      </c>
      <c r="E120" s="190">
        <v>9550000</v>
      </c>
    </row>
    <row r="121" spans="1:5" x14ac:dyDescent="0.35">
      <c r="A121" s="519" t="s">
        <v>1600</v>
      </c>
      <c r="B121" s="1668">
        <v>1</v>
      </c>
      <c r="C121" s="1668"/>
      <c r="D121" s="1669">
        <v>9300000</v>
      </c>
      <c r="E121" s="190">
        <v>9600000</v>
      </c>
    </row>
    <row r="122" spans="1:5" x14ac:dyDescent="0.35">
      <c r="A122" s="518" t="s">
        <v>803</v>
      </c>
      <c r="B122" s="1668">
        <v>2</v>
      </c>
      <c r="C122" s="1668"/>
      <c r="D122" s="1669">
        <v>9257000</v>
      </c>
      <c r="E122" s="190">
        <v>9550000</v>
      </c>
    </row>
    <row r="123" spans="1:5" x14ac:dyDescent="0.35">
      <c r="A123" s="519" t="s">
        <v>803</v>
      </c>
      <c r="B123" s="1668">
        <v>2</v>
      </c>
      <c r="C123" s="1668"/>
      <c r="D123" s="1669">
        <v>9257000</v>
      </c>
      <c r="E123" s="190">
        <v>9550000</v>
      </c>
    </row>
    <row r="124" spans="1:5" x14ac:dyDescent="0.35">
      <c r="A124" s="518" t="s">
        <v>804</v>
      </c>
      <c r="B124" s="1668">
        <v>10</v>
      </c>
      <c r="C124" s="1668"/>
      <c r="D124" s="1669">
        <v>9383444.4444444422</v>
      </c>
      <c r="E124" s="190">
        <v>13883505.316111123</v>
      </c>
    </row>
    <row r="125" spans="1:5" x14ac:dyDescent="0.35">
      <c r="A125" s="519" t="s">
        <v>817</v>
      </c>
      <c r="B125" s="1668">
        <v>3</v>
      </c>
      <c r="C125" s="1668"/>
      <c r="D125" s="1669">
        <v>9074333.3333333302</v>
      </c>
      <c r="E125" s="190">
        <v>9566666.6666666698</v>
      </c>
    </row>
    <row r="126" spans="1:5" x14ac:dyDescent="0.35">
      <c r="A126" s="519" t="s">
        <v>934</v>
      </c>
      <c r="B126" s="1668">
        <v>6</v>
      </c>
      <c r="C126" s="1668"/>
      <c r="D126" s="1669">
        <v>10075000</v>
      </c>
      <c r="E126" s="190">
        <v>10328849.2816667</v>
      </c>
    </row>
    <row r="127" spans="1:5" x14ac:dyDescent="0.35">
      <c r="A127" s="519" t="s">
        <v>985</v>
      </c>
      <c r="B127" s="1668">
        <v>1</v>
      </c>
      <c r="C127" s="1668"/>
      <c r="D127" s="1669">
        <v>9001000</v>
      </c>
      <c r="E127" s="190">
        <v>21755000</v>
      </c>
    </row>
    <row r="128" spans="1:5" x14ac:dyDescent="0.35">
      <c r="A128" s="518" t="s">
        <v>983</v>
      </c>
      <c r="B128" s="1668">
        <v>5</v>
      </c>
      <c r="C128" s="1668"/>
      <c r="D128" s="1669">
        <v>9276625</v>
      </c>
      <c r="E128" s="190">
        <v>9512500</v>
      </c>
    </row>
    <row r="129" spans="1:5" x14ac:dyDescent="0.35">
      <c r="A129" s="519" t="s">
        <v>1302</v>
      </c>
      <c r="B129" s="1668">
        <v>1</v>
      </c>
      <c r="C129" s="1668"/>
      <c r="D129" s="1669">
        <v>9300000</v>
      </c>
      <c r="E129" s="190">
        <v>9500000</v>
      </c>
    </row>
    <row r="130" spans="1:5" x14ac:dyDescent="0.35">
      <c r="A130" s="519" t="s">
        <v>983</v>
      </c>
      <c r="B130" s="1668">
        <v>4</v>
      </c>
      <c r="C130" s="1668"/>
      <c r="D130" s="1669">
        <v>9253250</v>
      </c>
      <c r="E130" s="190">
        <v>9525000</v>
      </c>
    </row>
    <row r="131" spans="1:5" x14ac:dyDescent="0.35">
      <c r="A131" s="518" t="s">
        <v>1278</v>
      </c>
      <c r="B131" s="1668">
        <v>1</v>
      </c>
      <c r="C131" s="1668"/>
      <c r="D131" s="1669">
        <v>9300000</v>
      </c>
      <c r="E131" s="190">
        <v>9600000</v>
      </c>
    </row>
    <row r="132" spans="1:5" x14ac:dyDescent="0.35">
      <c r="A132" s="519" t="s">
        <v>1278</v>
      </c>
      <c r="B132" s="1668">
        <v>1</v>
      </c>
      <c r="C132" s="1668"/>
      <c r="D132" s="1669">
        <v>9300000</v>
      </c>
      <c r="E132" s="190">
        <v>9600000</v>
      </c>
    </row>
    <row r="133" spans="1:5" x14ac:dyDescent="0.35">
      <c r="A133" s="517" t="s">
        <v>103</v>
      </c>
      <c r="B133" s="1668">
        <v>23</v>
      </c>
      <c r="C133" s="1668">
        <v>1</v>
      </c>
      <c r="D133" s="1669">
        <v>9112920.8221052643</v>
      </c>
      <c r="E133" s="190">
        <v>14916643.115789473</v>
      </c>
    </row>
    <row r="134" spans="1:5" x14ac:dyDescent="0.35">
      <c r="A134" s="518" t="s">
        <v>94</v>
      </c>
      <c r="B134" s="1668">
        <v>2</v>
      </c>
      <c r="C134" s="1668"/>
      <c r="D134" s="1669">
        <v>8300500</v>
      </c>
      <c r="E134" s="190">
        <v>26797500</v>
      </c>
    </row>
    <row r="135" spans="1:5" x14ac:dyDescent="0.35">
      <c r="A135" s="519" t="s">
        <v>809</v>
      </c>
      <c r="B135" s="1668">
        <v>1</v>
      </c>
      <c r="C135" s="1668"/>
      <c r="D135" s="1669">
        <v>9195000</v>
      </c>
      <c r="E135" s="190">
        <v>9495000</v>
      </c>
    </row>
    <row r="136" spans="1:5" x14ac:dyDescent="0.35">
      <c r="A136" s="519" t="s">
        <v>1516</v>
      </c>
      <c r="B136" s="1668">
        <v>1</v>
      </c>
      <c r="C136" s="1668"/>
      <c r="D136" s="1669">
        <v>7406000</v>
      </c>
      <c r="E136" s="190">
        <v>44100000</v>
      </c>
    </row>
    <row r="137" spans="1:5" x14ac:dyDescent="0.35">
      <c r="A137" s="518" t="s">
        <v>109</v>
      </c>
      <c r="B137" s="1668">
        <v>5</v>
      </c>
      <c r="C137" s="1668"/>
      <c r="D137" s="1669">
        <v>8930875</v>
      </c>
      <c r="E137" s="190">
        <v>18080568.960000001</v>
      </c>
    </row>
    <row r="138" spans="1:5" x14ac:dyDescent="0.35">
      <c r="A138" s="519" t="s">
        <v>800</v>
      </c>
      <c r="B138" s="1668">
        <v>1</v>
      </c>
      <c r="C138" s="1668"/>
      <c r="D138" s="1669">
        <v>9286000</v>
      </c>
      <c r="E138" s="190">
        <v>9795409.3699999992</v>
      </c>
    </row>
    <row r="139" spans="1:5" x14ac:dyDescent="0.35">
      <c r="A139" s="519" t="s">
        <v>810</v>
      </c>
      <c r="B139" s="1668">
        <v>3</v>
      </c>
      <c r="C139" s="1668"/>
      <c r="D139" s="1669">
        <v>8568750</v>
      </c>
      <c r="E139" s="190">
        <v>26463433.234999999</v>
      </c>
    </row>
    <row r="140" spans="1:5" x14ac:dyDescent="0.35">
      <c r="A140" s="519" t="s">
        <v>919</v>
      </c>
      <c r="B140" s="1668">
        <v>1</v>
      </c>
      <c r="C140" s="1668"/>
      <c r="D140" s="1669">
        <v>9300000</v>
      </c>
      <c r="E140" s="190">
        <v>9600000</v>
      </c>
    </row>
    <row r="141" spans="1:5" x14ac:dyDescent="0.35">
      <c r="A141" s="518" t="s">
        <v>808</v>
      </c>
      <c r="B141" s="1668">
        <v>2</v>
      </c>
      <c r="C141" s="1668"/>
      <c r="D141" s="1669">
        <v>6975000</v>
      </c>
      <c r="E141" s="190">
        <v>11825000</v>
      </c>
    </row>
    <row r="142" spans="1:5" x14ac:dyDescent="0.35">
      <c r="A142" s="519" t="s">
        <v>1579</v>
      </c>
      <c r="B142" s="1668">
        <v>2</v>
      </c>
      <c r="C142" s="1668"/>
      <c r="D142" s="1669">
        <v>6975000</v>
      </c>
      <c r="E142" s="190">
        <v>11825000</v>
      </c>
    </row>
    <row r="143" spans="1:5" x14ac:dyDescent="0.35">
      <c r="A143" s="518" t="s">
        <v>818</v>
      </c>
      <c r="B143" s="1668">
        <v>5</v>
      </c>
      <c r="C143" s="1668">
        <v>1</v>
      </c>
      <c r="D143" s="1669">
        <v>10628748.905000001</v>
      </c>
      <c r="E143" s="190">
        <v>13595497.8125</v>
      </c>
    </row>
    <row r="144" spans="1:5" x14ac:dyDescent="0.35">
      <c r="A144" s="519" t="s">
        <v>1310</v>
      </c>
      <c r="B144" s="1668">
        <v>2</v>
      </c>
      <c r="C144" s="1668"/>
      <c r="D144" s="1669">
        <v>6975000</v>
      </c>
      <c r="E144" s="190">
        <v>11825000</v>
      </c>
    </row>
    <row r="145" spans="1:5" x14ac:dyDescent="0.35">
      <c r="A145" s="519" t="s">
        <v>1326</v>
      </c>
      <c r="B145" s="1668"/>
      <c r="C145" s="1668">
        <v>1</v>
      </c>
      <c r="D145" s="1669">
        <v>20865995.620000001</v>
      </c>
      <c r="E145" s="190">
        <v>21131991.25</v>
      </c>
    </row>
    <row r="146" spans="1:5" x14ac:dyDescent="0.35">
      <c r="A146" s="519" t="s">
        <v>1580</v>
      </c>
      <c r="B146" s="1668">
        <v>2</v>
      </c>
      <c r="C146" s="1668"/>
      <c r="D146" s="1669">
        <v>6975000</v>
      </c>
      <c r="E146" s="190">
        <v>11825000</v>
      </c>
    </row>
    <row r="147" spans="1:5" x14ac:dyDescent="0.35">
      <c r="A147" s="519" t="s">
        <v>1596</v>
      </c>
      <c r="B147" s="1668">
        <v>1</v>
      </c>
      <c r="C147" s="1668"/>
      <c r="D147" s="1669">
        <v>7699000</v>
      </c>
      <c r="E147" s="190">
        <v>9600000</v>
      </c>
    </row>
    <row r="148" spans="1:5" x14ac:dyDescent="0.35">
      <c r="A148" s="518" t="s">
        <v>899</v>
      </c>
      <c r="B148" s="1668">
        <v>4</v>
      </c>
      <c r="C148" s="1668"/>
      <c r="D148" s="1669">
        <v>8283666.666666667</v>
      </c>
      <c r="E148" s="190">
        <v>10100650.703333333</v>
      </c>
    </row>
    <row r="149" spans="1:5" x14ac:dyDescent="0.35">
      <c r="A149" s="519" t="s">
        <v>1578</v>
      </c>
      <c r="B149" s="1668">
        <v>2</v>
      </c>
      <c r="C149" s="1668"/>
      <c r="D149" s="1669">
        <v>6975000</v>
      </c>
      <c r="E149" s="190">
        <v>11825000</v>
      </c>
    </row>
    <row r="150" spans="1:5" x14ac:dyDescent="0.35">
      <c r="A150" s="519" t="s">
        <v>1594</v>
      </c>
      <c r="B150" s="1668">
        <v>1</v>
      </c>
      <c r="C150" s="1668"/>
      <c r="D150" s="1669">
        <v>8580000</v>
      </c>
      <c r="E150" s="190">
        <v>8880000</v>
      </c>
    </row>
    <row r="151" spans="1:5" x14ac:dyDescent="0.35">
      <c r="A151" s="519" t="s">
        <v>1595</v>
      </c>
      <c r="B151" s="1668">
        <v>1</v>
      </c>
      <c r="C151" s="1668"/>
      <c r="D151" s="1669">
        <v>9296000</v>
      </c>
      <c r="E151" s="190">
        <v>9596952.1099999994</v>
      </c>
    </row>
    <row r="152" spans="1:5" x14ac:dyDescent="0.35">
      <c r="A152" s="518" t="s">
        <v>1292</v>
      </c>
      <c r="B152" s="1668">
        <v>2</v>
      </c>
      <c r="C152" s="1668"/>
      <c r="D152" s="1669">
        <v>9290000</v>
      </c>
      <c r="E152" s="190">
        <v>16095000</v>
      </c>
    </row>
    <row r="153" spans="1:5" x14ac:dyDescent="0.35">
      <c r="A153" s="519" t="s">
        <v>698</v>
      </c>
      <c r="B153" s="1668">
        <v>1</v>
      </c>
      <c r="C153" s="1668"/>
      <c r="D153" s="1669">
        <v>9280000</v>
      </c>
      <c r="E153" s="190">
        <v>22590000</v>
      </c>
    </row>
    <row r="154" spans="1:5" x14ac:dyDescent="0.35">
      <c r="A154" s="519" t="s">
        <v>1597</v>
      </c>
      <c r="B154" s="1668">
        <v>1</v>
      </c>
      <c r="C154" s="1668"/>
      <c r="D154" s="1669">
        <v>9300000</v>
      </c>
      <c r="E154" s="190">
        <v>9600000</v>
      </c>
    </row>
    <row r="155" spans="1:5" x14ac:dyDescent="0.35">
      <c r="A155" s="518" t="s">
        <v>1308</v>
      </c>
      <c r="B155" s="1668">
        <v>2</v>
      </c>
      <c r="C155" s="1668"/>
      <c r="D155" s="1669">
        <v>9300000</v>
      </c>
      <c r="E155" s="190">
        <v>9600000</v>
      </c>
    </row>
    <row r="156" spans="1:5" x14ac:dyDescent="0.35">
      <c r="A156" s="519" t="s">
        <v>1309</v>
      </c>
      <c r="B156" s="1668">
        <v>1</v>
      </c>
      <c r="C156" s="1668"/>
      <c r="D156" s="1669">
        <v>9300000</v>
      </c>
      <c r="E156" s="190">
        <v>9600000</v>
      </c>
    </row>
    <row r="157" spans="1:5" x14ac:dyDescent="0.35">
      <c r="A157" s="519" t="s">
        <v>1320</v>
      </c>
      <c r="B157" s="1668">
        <v>1</v>
      </c>
      <c r="C157" s="1668"/>
      <c r="D157" s="1669">
        <v>9300000</v>
      </c>
      <c r="E157" s="190">
        <v>9600000</v>
      </c>
    </row>
    <row r="158" spans="1:5" x14ac:dyDescent="0.35">
      <c r="A158" s="518" t="s">
        <v>1433</v>
      </c>
      <c r="B158" s="1668">
        <v>1</v>
      </c>
      <c r="C158" s="1668"/>
      <c r="D158" s="1669">
        <v>9300000</v>
      </c>
      <c r="E158" s="190">
        <v>9600000</v>
      </c>
    </row>
    <row r="159" spans="1:5" x14ac:dyDescent="0.35">
      <c r="A159" s="519" t="s">
        <v>821</v>
      </c>
      <c r="B159" s="1668">
        <v>1</v>
      </c>
      <c r="C159" s="1668"/>
      <c r="D159" s="1669">
        <v>9300000</v>
      </c>
      <c r="E159" s="190">
        <v>9600000</v>
      </c>
    </row>
    <row r="160" spans="1:5" x14ac:dyDescent="0.35">
      <c r="A160" s="1671" t="s">
        <v>138</v>
      </c>
      <c r="B160" s="1668"/>
      <c r="C160" s="1668">
        <v>11</v>
      </c>
      <c r="D160" s="1669">
        <v>21196208.60111111</v>
      </c>
      <c r="E160" s="190">
        <v>21229202.058333334</v>
      </c>
    </row>
    <row r="161" spans="1:5" x14ac:dyDescent="0.35">
      <c r="A161" s="517" t="s">
        <v>11</v>
      </c>
      <c r="B161" s="1668"/>
      <c r="C161" s="1668">
        <v>2</v>
      </c>
      <c r="D161" s="1669">
        <v>23287385.225000001</v>
      </c>
      <c r="E161" s="190">
        <v>23315667.245000001</v>
      </c>
    </row>
    <row r="162" spans="1:5" x14ac:dyDescent="0.35">
      <c r="A162" s="518" t="s">
        <v>99</v>
      </c>
      <c r="B162" s="1668"/>
      <c r="C162" s="1668">
        <v>1</v>
      </c>
      <c r="D162" s="1669">
        <v>23570892.210000001</v>
      </c>
      <c r="E162" s="190">
        <v>23570892.210000001</v>
      </c>
    </row>
    <row r="163" spans="1:5" x14ac:dyDescent="0.35">
      <c r="A163" s="519" t="s">
        <v>915</v>
      </c>
      <c r="B163" s="1668"/>
      <c r="C163" s="1668">
        <v>1</v>
      </c>
      <c r="D163" s="1669">
        <v>23570892.210000001</v>
      </c>
      <c r="E163" s="190">
        <v>23570892.210000001</v>
      </c>
    </row>
    <row r="164" spans="1:5" x14ac:dyDescent="0.35">
      <c r="A164" s="518" t="s">
        <v>924</v>
      </c>
      <c r="B164" s="1668"/>
      <c r="C164" s="1668">
        <v>1</v>
      </c>
      <c r="D164" s="1669">
        <v>23003878.239999998</v>
      </c>
      <c r="E164" s="190">
        <v>23060442.280000001</v>
      </c>
    </row>
    <row r="165" spans="1:5" x14ac:dyDescent="0.35">
      <c r="A165" s="519" t="s">
        <v>1519</v>
      </c>
      <c r="B165" s="1668"/>
      <c r="C165" s="1668">
        <v>1</v>
      </c>
      <c r="D165" s="1669">
        <v>23003878.239999998</v>
      </c>
      <c r="E165" s="190">
        <v>23060442.280000001</v>
      </c>
    </row>
    <row r="166" spans="1:5" x14ac:dyDescent="0.35">
      <c r="A166" s="517" t="s">
        <v>12</v>
      </c>
      <c r="B166" s="1668"/>
      <c r="C166" s="1668">
        <v>1</v>
      </c>
      <c r="D166" s="1669">
        <v>25518155.670000002</v>
      </c>
      <c r="E166" s="190">
        <v>25575728.52</v>
      </c>
    </row>
    <row r="167" spans="1:5" x14ac:dyDescent="0.35">
      <c r="A167" s="518" t="s">
        <v>12</v>
      </c>
      <c r="B167" s="1668"/>
      <c r="C167" s="1668">
        <v>1</v>
      </c>
      <c r="D167" s="1669">
        <v>25518155.670000002</v>
      </c>
      <c r="E167" s="190">
        <v>25575728.52</v>
      </c>
    </row>
    <row r="168" spans="1:5" x14ac:dyDescent="0.35">
      <c r="A168" s="519" t="s">
        <v>901</v>
      </c>
      <c r="B168" s="1668"/>
      <c r="C168" s="1668">
        <v>1</v>
      </c>
      <c r="D168" s="1669">
        <v>25518155.670000002</v>
      </c>
      <c r="E168" s="190">
        <v>25575728.52</v>
      </c>
    </row>
    <row r="169" spans="1:5" x14ac:dyDescent="0.35">
      <c r="A169" s="517" t="s">
        <v>13</v>
      </c>
      <c r="B169" s="1668"/>
      <c r="C169" s="1668">
        <v>1</v>
      </c>
      <c r="D169" s="1669">
        <v>18456172.899999999</v>
      </c>
      <c r="E169" s="190">
        <v>18456172.899999999</v>
      </c>
    </row>
    <row r="170" spans="1:5" x14ac:dyDescent="0.35">
      <c r="A170" s="518" t="s">
        <v>106</v>
      </c>
      <c r="B170" s="1668"/>
      <c r="C170" s="1668">
        <v>1</v>
      </c>
      <c r="D170" s="1669">
        <v>18456172.899999999</v>
      </c>
      <c r="E170" s="190">
        <v>18456172.899999999</v>
      </c>
    </row>
    <row r="171" spans="1:5" x14ac:dyDescent="0.35">
      <c r="A171" s="519" t="s">
        <v>536</v>
      </c>
      <c r="B171" s="1668"/>
      <c r="C171" s="1668">
        <v>1</v>
      </c>
      <c r="D171" s="1669">
        <v>18456172.899999999</v>
      </c>
      <c r="E171" s="190">
        <v>18456172.899999999</v>
      </c>
    </row>
    <row r="172" spans="1:5" x14ac:dyDescent="0.35">
      <c r="A172" s="517" t="s">
        <v>105</v>
      </c>
      <c r="B172" s="1668"/>
      <c r="C172" s="1668">
        <v>3</v>
      </c>
      <c r="D172" s="1669">
        <v>24071227.565000001</v>
      </c>
      <c r="E172" s="190">
        <v>24071227.565000001</v>
      </c>
    </row>
    <row r="173" spans="1:5" x14ac:dyDescent="0.35">
      <c r="A173" s="518" t="s">
        <v>107</v>
      </c>
      <c r="B173" s="1668"/>
      <c r="C173" s="1668">
        <v>1</v>
      </c>
      <c r="D173" s="1669">
        <v>26084967.100000001</v>
      </c>
      <c r="E173" s="190">
        <v>26084967.100000001</v>
      </c>
    </row>
    <row r="174" spans="1:5" x14ac:dyDescent="0.35">
      <c r="A174" s="519" t="s">
        <v>77</v>
      </c>
      <c r="B174" s="1668"/>
      <c r="C174" s="1668">
        <v>1</v>
      </c>
      <c r="D174" s="1669">
        <v>26084967.100000001</v>
      </c>
      <c r="E174" s="190">
        <v>26084967.100000001</v>
      </c>
    </row>
    <row r="175" spans="1:5" x14ac:dyDescent="0.35">
      <c r="A175" s="518" t="s">
        <v>907</v>
      </c>
      <c r="B175" s="1668"/>
      <c r="C175" s="1668">
        <v>2</v>
      </c>
      <c r="D175" s="1669">
        <v>22057488.030000001</v>
      </c>
      <c r="E175" s="190">
        <v>22057488.030000001</v>
      </c>
    </row>
    <row r="176" spans="1:5" x14ac:dyDescent="0.35">
      <c r="A176" s="519" t="s">
        <v>930</v>
      </c>
      <c r="B176" s="1668"/>
      <c r="C176" s="1668">
        <v>2</v>
      </c>
      <c r="D176" s="1669">
        <v>22057488.030000001</v>
      </c>
      <c r="E176" s="190">
        <v>22057488.030000001</v>
      </c>
    </row>
    <row r="177" spans="1:5" x14ac:dyDescent="0.35">
      <c r="A177" s="517" t="s">
        <v>74</v>
      </c>
      <c r="B177" s="1668"/>
      <c r="C177" s="1668">
        <v>1</v>
      </c>
      <c r="D177" s="1669">
        <v>25497576.75</v>
      </c>
      <c r="E177" s="190">
        <v>25497576.75</v>
      </c>
    </row>
    <row r="178" spans="1:5" x14ac:dyDescent="0.35">
      <c r="A178" s="518" t="s">
        <v>74</v>
      </c>
      <c r="B178" s="1668"/>
      <c r="C178" s="1668">
        <v>1</v>
      </c>
      <c r="D178" s="1669">
        <v>25497576.75</v>
      </c>
      <c r="E178" s="190">
        <v>25497576.75</v>
      </c>
    </row>
    <row r="179" spans="1:5" x14ac:dyDescent="0.35">
      <c r="A179" s="519" t="s">
        <v>1443</v>
      </c>
      <c r="B179" s="1668"/>
      <c r="C179" s="1668">
        <v>1</v>
      </c>
      <c r="D179" s="1669">
        <v>25497576.75</v>
      </c>
      <c r="E179" s="190">
        <v>25497576.75</v>
      </c>
    </row>
    <row r="180" spans="1:5" x14ac:dyDescent="0.35">
      <c r="A180" s="517" t="s">
        <v>103</v>
      </c>
      <c r="B180" s="1668"/>
      <c r="C180" s="1668">
        <v>3</v>
      </c>
      <c r="D180" s="1669">
        <v>13288373.254999999</v>
      </c>
      <c r="E180" s="190">
        <v>13379775.3675</v>
      </c>
    </row>
    <row r="181" spans="1:5" x14ac:dyDescent="0.35">
      <c r="A181" s="518" t="s">
        <v>670</v>
      </c>
      <c r="B181" s="1668"/>
      <c r="C181" s="1668">
        <v>2</v>
      </c>
      <c r="D181" s="1669">
        <v>21960809.59</v>
      </c>
      <c r="E181" s="190">
        <v>22070759.875</v>
      </c>
    </row>
    <row r="182" spans="1:5" x14ac:dyDescent="0.35">
      <c r="A182" s="519" t="s">
        <v>671</v>
      </c>
      <c r="B182" s="1668"/>
      <c r="C182" s="1668">
        <v>2</v>
      </c>
      <c r="D182" s="1669">
        <v>21960809.59</v>
      </c>
      <c r="E182" s="190">
        <v>22070759.875</v>
      </c>
    </row>
    <row r="183" spans="1:5" x14ac:dyDescent="0.35">
      <c r="A183" s="518" t="s">
        <v>899</v>
      </c>
      <c r="B183" s="1668"/>
      <c r="C183" s="1668">
        <v>1</v>
      </c>
      <c r="D183" s="1669">
        <v>4615936.92</v>
      </c>
      <c r="E183" s="190">
        <v>4688790.8600000003</v>
      </c>
    </row>
    <row r="184" spans="1:5" x14ac:dyDescent="0.35">
      <c r="A184" s="519" t="s">
        <v>1615</v>
      </c>
      <c r="B184" s="1668"/>
      <c r="C184" s="1668">
        <v>1</v>
      </c>
      <c r="D184" s="1669">
        <v>4615936.92</v>
      </c>
      <c r="E184" s="190">
        <v>4688790.8600000003</v>
      </c>
    </row>
    <row r="185" spans="1:5" x14ac:dyDescent="0.35">
      <c r="A185" s="1671" t="s">
        <v>100</v>
      </c>
      <c r="B185" s="1668">
        <v>65</v>
      </c>
      <c r="C185" s="1668">
        <v>1</v>
      </c>
      <c r="D185" s="1669">
        <v>9410886.0663888883</v>
      </c>
      <c r="E185" s="190">
        <v>10859442.139775459</v>
      </c>
    </row>
    <row r="186" spans="1:5" x14ac:dyDescent="0.35">
      <c r="A186" s="517" t="s">
        <v>11</v>
      </c>
      <c r="B186" s="1668">
        <v>19</v>
      </c>
      <c r="C186" s="1668"/>
      <c r="D186" s="1669">
        <v>9264401.5151515175</v>
      </c>
      <c r="E186" s="190">
        <v>10819872.763636364</v>
      </c>
    </row>
    <row r="187" spans="1:5" x14ac:dyDescent="0.35">
      <c r="A187" s="518" t="s">
        <v>99</v>
      </c>
      <c r="B187" s="1668">
        <v>5</v>
      </c>
      <c r="C187" s="1668"/>
      <c r="D187" s="1669">
        <v>9300000</v>
      </c>
      <c r="E187" s="190">
        <v>9724475.5350000001</v>
      </c>
    </row>
    <row r="188" spans="1:5" x14ac:dyDescent="0.35">
      <c r="A188" s="519" t="s">
        <v>821</v>
      </c>
      <c r="B188" s="1668">
        <v>3</v>
      </c>
      <c r="C188" s="1668"/>
      <c r="D188" s="1669">
        <v>9300000</v>
      </c>
      <c r="E188" s="190">
        <v>9860017.2899999991</v>
      </c>
    </row>
    <row r="189" spans="1:5" x14ac:dyDescent="0.35">
      <c r="A189" s="519" t="s">
        <v>1270</v>
      </c>
      <c r="B189" s="1668">
        <v>2</v>
      </c>
      <c r="C189" s="1668"/>
      <c r="D189" s="1669">
        <v>9300000</v>
      </c>
      <c r="E189" s="190">
        <v>9588933.7799999993</v>
      </c>
    </row>
    <row r="190" spans="1:5" x14ac:dyDescent="0.35">
      <c r="A190" s="518" t="s">
        <v>95</v>
      </c>
      <c r="B190" s="1668">
        <v>1</v>
      </c>
      <c r="C190" s="1668"/>
      <c r="D190" s="1669">
        <v>7825000</v>
      </c>
      <c r="E190" s="190">
        <v>18431890.859999999</v>
      </c>
    </row>
    <row r="191" spans="1:5" x14ac:dyDescent="0.35">
      <c r="A191" s="519" t="s">
        <v>96</v>
      </c>
      <c r="B191" s="1668">
        <v>1</v>
      </c>
      <c r="C191" s="1668"/>
      <c r="D191" s="1669">
        <v>7825000</v>
      </c>
      <c r="E191" s="190">
        <v>18431890.859999999</v>
      </c>
    </row>
    <row r="192" spans="1:5" x14ac:dyDescent="0.35">
      <c r="A192" s="518" t="s">
        <v>104</v>
      </c>
      <c r="B192" s="1668">
        <v>1</v>
      </c>
      <c r="C192" s="1668"/>
      <c r="D192" s="1669">
        <v>9260000</v>
      </c>
      <c r="E192" s="190">
        <v>9605573.0299999993</v>
      </c>
    </row>
    <row r="193" spans="1:5" x14ac:dyDescent="0.35">
      <c r="A193" s="519" t="s">
        <v>529</v>
      </c>
      <c r="B193" s="1668">
        <v>1</v>
      </c>
      <c r="C193" s="1668"/>
      <c r="D193" s="1669">
        <v>9260000</v>
      </c>
      <c r="E193" s="190">
        <v>9605573.0299999993</v>
      </c>
    </row>
    <row r="194" spans="1:5" x14ac:dyDescent="0.35">
      <c r="A194" s="518" t="s">
        <v>84</v>
      </c>
      <c r="B194" s="1668">
        <v>3</v>
      </c>
      <c r="C194" s="1668"/>
      <c r="D194" s="1669">
        <v>9282333.333333334</v>
      </c>
      <c r="E194" s="190">
        <v>9588369.5533333328</v>
      </c>
    </row>
    <row r="195" spans="1:5" x14ac:dyDescent="0.35">
      <c r="A195" s="519" t="s">
        <v>927</v>
      </c>
      <c r="B195" s="1668">
        <v>1</v>
      </c>
      <c r="C195" s="1668"/>
      <c r="D195" s="1669">
        <v>9300000</v>
      </c>
      <c r="E195" s="190">
        <v>9571842.5299999993</v>
      </c>
    </row>
    <row r="196" spans="1:5" x14ac:dyDescent="0.35">
      <c r="A196" s="519" t="s">
        <v>978</v>
      </c>
      <c r="B196" s="1668">
        <v>1</v>
      </c>
      <c r="C196" s="1668"/>
      <c r="D196" s="1669">
        <v>9293000</v>
      </c>
      <c r="E196" s="190">
        <v>9605945.9299999997</v>
      </c>
    </row>
    <row r="197" spans="1:5" x14ac:dyDescent="0.35">
      <c r="A197" s="519" t="s">
        <v>1267</v>
      </c>
      <c r="B197" s="1668">
        <v>1</v>
      </c>
      <c r="C197" s="1668"/>
      <c r="D197" s="1669">
        <v>9254000</v>
      </c>
      <c r="E197" s="190">
        <v>9587320.1999999993</v>
      </c>
    </row>
    <row r="198" spans="1:5" x14ac:dyDescent="0.35">
      <c r="A198" s="518" t="s">
        <v>819</v>
      </c>
      <c r="B198" s="1668">
        <v>8</v>
      </c>
      <c r="C198" s="1668"/>
      <c r="D198" s="1669">
        <v>9714138.8888889011</v>
      </c>
      <c r="E198" s="190">
        <v>11047870.836666666</v>
      </c>
    </row>
    <row r="199" spans="1:5" x14ac:dyDescent="0.35">
      <c r="A199" s="519" t="s">
        <v>819</v>
      </c>
      <c r="B199" s="1668">
        <v>4</v>
      </c>
      <c r="C199" s="1668"/>
      <c r="D199" s="1669">
        <v>9051750</v>
      </c>
      <c r="E199" s="190">
        <v>12220146.24</v>
      </c>
    </row>
    <row r="200" spans="1:5" x14ac:dyDescent="0.35">
      <c r="A200" s="519" t="s">
        <v>1285</v>
      </c>
      <c r="B200" s="1668">
        <v>3</v>
      </c>
      <c r="C200" s="1668"/>
      <c r="D200" s="1669">
        <v>10790666.6666667</v>
      </c>
      <c r="E200" s="190">
        <v>11317490.34</v>
      </c>
    </row>
    <row r="201" spans="1:5" x14ac:dyDescent="0.35">
      <c r="A201" s="519" t="s">
        <v>1604</v>
      </c>
      <c r="B201" s="1668">
        <v>1</v>
      </c>
      <c r="C201" s="1668"/>
      <c r="D201" s="1669">
        <v>9300000</v>
      </c>
      <c r="E201" s="190">
        <v>9605975.9299999997</v>
      </c>
    </row>
    <row r="202" spans="1:5" x14ac:dyDescent="0.35">
      <c r="A202" s="518" t="s">
        <v>1283</v>
      </c>
      <c r="B202" s="1668">
        <v>1</v>
      </c>
      <c r="C202" s="1668"/>
      <c r="D202" s="1669">
        <v>9234000</v>
      </c>
      <c r="E202" s="190">
        <v>9623464.2699999996</v>
      </c>
    </row>
    <row r="203" spans="1:5" x14ac:dyDescent="0.35">
      <c r="A203" s="519" t="s">
        <v>1284</v>
      </c>
      <c r="B203" s="1668">
        <v>1</v>
      </c>
      <c r="C203" s="1668"/>
      <c r="D203" s="1669">
        <v>9234000</v>
      </c>
      <c r="E203" s="190">
        <v>9623464.2699999996</v>
      </c>
    </row>
    <row r="204" spans="1:5" x14ac:dyDescent="0.35">
      <c r="A204" s="517" t="s">
        <v>12</v>
      </c>
      <c r="B204" s="1668">
        <v>1</v>
      </c>
      <c r="C204" s="1668"/>
      <c r="D204" s="1669">
        <v>8539000</v>
      </c>
      <c r="E204" s="190">
        <v>32010055.010000002</v>
      </c>
    </row>
    <row r="205" spans="1:5" x14ac:dyDescent="0.35">
      <c r="A205" s="518" t="s">
        <v>380</v>
      </c>
      <c r="B205" s="1668">
        <v>1</v>
      </c>
      <c r="C205" s="1668"/>
      <c r="D205" s="1669">
        <v>8539000</v>
      </c>
      <c r="E205" s="190">
        <v>32010055.010000002</v>
      </c>
    </row>
    <row r="206" spans="1:5" x14ac:dyDescent="0.35">
      <c r="A206" s="519" t="s">
        <v>380</v>
      </c>
      <c r="B206" s="1668">
        <v>1</v>
      </c>
      <c r="C206" s="1668"/>
      <c r="D206" s="1669">
        <v>8539000</v>
      </c>
      <c r="E206" s="190">
        <v>32010055.010000002</v>
      </c>
    </row>
    <row r="207" spans="1:5" x14ac:dyDescent="0.35">
      <c r="A207" s="517" t="s">
        <v>73</v>
      </c>
      <c r="B207" s="1668">
        <v>17</v>
      </c>
      <c r="C207" s="1668">
        <v>1</v>
      </c>
      <c r="D207" s="1669">
        <v>9867416.5325000007</v>
      </c>
      <c r="E207" s="190">
        <v>10216970.413055556</v>
      </c>
    </row>
    <row r="208" spans="1:5" x14ac:dyDescent="0.35">
      <c r="A208" s="518" t="s">
        <v>86</v>
      </c>
      <c r="B208" s="1668">
        <v>3</v>
      </c>
      <c r="C208" s="1668"/>
      <c r="D208" s="1669">
        <v>9278000</v>
      </c>
      <c r="E208" s="190">
        <v>9582988.0966666695</v>
      </c>
    </row>
    <row r="209" spans="1:5" x14ac:dyDescent="0.35">
      <c r="A209" s="519" t="s">
        <v>1288</v>
      </c>
      <c r="B209" s="1668">
        <v>3</v>
      </c>
      <c r="C209" s="1668"/>
      <c r="D209" s="1669">
        <v>9278000</v>
      </c>
      <c r="E209" s="190">
        <v>9582988.0966666695</v>
      </c>
    </row>
    <row r="210" spans="1:5" x14ac:dyDescent="0.35">
      <c r="A210" s="518" t="s">
        <v>801</v>
      </c>
      <c r="B210" s="1668">
        <v>3</v>
      </c>
      <c r="C210" s="1668"/>
      <c r="D210" s="1669">
        <v>9237500</v>
      </c>
      <c r="E210" s="190">
        <v>9579681.9049999993</v>
      </c>
    </row>
    <row r="211" spans="1:5" x14ac:dyDescent="0.35">
      <c r="A211" s="519" t="s">
        <v>801</v>
      </c>
      <c r="B211" s="1668">
        <v>2</v>
      </c>
      <c r="C211" s="1668"/>
      <c r="D211" s="1669">
        <v>9300000</v>
      </c>
      <c r="E211" s="190">
        <v>9588933.7799999993</v>
      </c>
    </row>
    <row r="212" spans="1:5" x14ac:dyDescent="0.35">
      <c r="A212" s="519" t="s">
        <v>1607</v>
      </c>
      <c r="B212" s="1668">
        <v>1</v>
      </c>
      <c r="C212" s="1668"/>
      <c r="D212" s="1669">
        <v>9175000</v>
      </c>
      <c r="E212" s="190">
        <v>9570430.0299999993</v>
      </c>
    </row>
    <row r="213" spans="1:5" x14ac:dyDescent="0.35">
      <c r="A213" s="518" t="s">
        <v>913</v>
      </c>
      <c r="B213" s="1668">
        <v>2</v>
      </c>
      <c r="C213" s="1668"/>
      <c r="D213" s="1669">
        <v>9045500</v>
      </c>
      <c r="E213" s="190">
        <v>9576965.4149999991</v>
      </c>
    </row>
    <row r="214" spans="1:5" x14ac:dyDescent="0.35">
      <c r="A214" s="519" t="s">
        <v>932</v>
      </c>
      <c r="B214" s="1668">
        <v>1</v>
      </c>
      <c r="C214" s="1668"/>
      <c r="D214" s="1669">
        <v>9300000</v>
      </c>
      <c r="E214" s="190">
        <v>9587840</v>
      </c>
    </row>
    <row r="215" spans="1:5" x14ac:dyDescent="0.35">
      <c r="A215" s="519" t="s">
        <v>1243</v>
      </c>
      <c r="B215" s="1668">
        <v>1</v>
      </c>
      <c r="C215" s="1668"/>
      <c r="D215" s="1669">
        <v>8791000</v>
      </c>
      <c r="E215" s="190">
        <v>9566090.8300000001</v>
      </c>
    </row>
    <row r="216" spans="1:5" x14ac:dyDescent="0.35">
      <c r="A216" s="518" t="s">
        <v>916</v>
      </c>
      <c r="B216" s="1668">
        <v>9</v>
      </c>
      <c r="C216" s="1668">
        <v>1</v>
      </c>
      <c r="D216" s="1669">
        <v>10366428.341428572</v>
      </c>
      <c r="E216" s="190">
        <v>10672480.317142857</v>
      </c>
    </row>
    <row r="217" spans="1:5" x14ac:dyDescent="0.35">
      <c r="A217" s="519" t="s">
        <v>916</v>
      </c>
      <c r="B217" s="1668">
        <v>1</v>
      </c>
      <c r="C217" s="1668"/>
      <c r="D217" s="1669">
        <v>9300000</v>
      </c>
      <c r="E217" s="190">
        <v>9606025.0299999993</v>
      </c>
    </row>
    <row r="218" spans="1:5" x14ac:dyDescent="0.35">
      <c r="A218" s="519" t="s">
        <v>982</v>
      </c>
      <c r="B218" s="1668">
        <v>1</v>
      </c>
      <c r="C218" s="1668">
        <v>1</v>
      </c>
      <c r="D218" s="1669">
        <v>13109499.195</v>
      </c>
      <c r="E218" s="190">
        <v>13348034.260000002</v>
      </c>
    </row>
    <row r="219" spans="1:5" x14ac:dyDescent="0.35">
      <c r="A219" s="519" t="s">
        <v>1286</v>
      </c>
      <c r="B219" s="1668">
        <v>2</v>
      </c>
      <c r="C219" s="1668"/>
      <c r="D219" s="1669">
        <v>9300000</v>
      </c>
      <c r="E219" s="190">
        <v>9588933.7799999993</v>
      </c>
    </row>
    <row r="220" spans="1:5" x14ac:dyDescent="0.35">
      <c r="A220" s="519" t="s">
        <v>1287</v>
      </c>
      <c r="B220" s="1668">
        <v>2</v>
      </c>
      <c r="C220" s="1668"/>
      <c r="D220" s="1669">
        <v>9300000</v>
      </c>
      <c r="E220" s="190">
        <v>9606025.0299999993</v>
      </c>
    </row>
    <row r="221" spans="1:5" x14ac:dyDescent="0.35">
      <c r="A221" s="519" t="s">
        <v>1605</v>
      </c>
      <c r="B221" s="1668">
        <v>2</v>
      </c>
      <c r="C221" s="1668"/>
      <c r="D221" s="1669">
        <v>9277000</v>
      </c>
      <c r="E221" s="190">
        <v>9605765.1300000008</v>
      </c>
    </row>
    <row r="222" spans="1:5" x14ac:dyDescent="0.35">
      <c r="A222" s="519" t="s">
        <v>1606</v>
      </c>
      <c r="B222" s="1668">
        <v>1</v>
      </c>
      <c r="C222" s="1668"/>
      <c r="D222" s="1669">
        <v>9169000</v>
      </c>
      <c r="E222" s="190">
        <v>9604544.7300000004</v>
      </c>
    </row>
    <row r="223" spans="1:5" x14ac:dyDescent="0.35">
      <c r="A223" s="517" t="s">
        <v>13</v>
      </c>
      <c r="B223" s="1668">
        <v>9</v>
      </c>
      <c r="C223" s="1668"/>
      <c r="D223" s="1669">
        <v>9442633.333333334</v>
      </c>
      <c r="E223" s="190">
        <v>9920360.7880000006</v>
      </c>
    </row>
    <row r="224" spans="1:5" x14ac:dyDescent="0.35">
      <c r="A224" s="518" t="s">
        <v>106</v>
      </c>
      <c r="B224" s="1668">
        <v>9</v>
      </c>
      <c r="C224" s="1668"/>
      <c r="D224" s="1669">
        <v>9442633.333333334</v>
      </c>
      <c r="E224" s="190">
        <v>9920360.7880000006</v>
      </c>
    </row>
    <row r="225" spans="1:5" x14ac:dyDescent="0.35">
      <c r="A225" s="519" t="s">
        <v>536</v>
      </c>
      <c r="B225" s="1668">
        <v>2</v>
      </c>
      <c r="C225" s="1668"/>
      <c r="D225" s="1669">
        <v>9280000</v>
      </c>
      <c r="E225" s="190">
        <v>9605799.0299999993</v>
      </c>
    </row>
    <row r="226" spans="1:5" x14ac:dyDescent="0.35">
      <c r="A226" s="519" t="s">
        <v>630</v>
      </c>
      <c r="B226" s="1668">
        <v>2</v>
      </c>
      <c r="C226" s="1668"/>
      <c r="D226" s="1669">
        <v>8940500</v>
      </c>
      <c r="E226" s="190">
        <v>9601962.6799999997</v>
      </c>
    </row>
    <row r="227" spans="1:5" x14ac:dyDescent="0.35">
      <c r="A227" s="519" t="s">
        <v>1275</v>
      </c>
      <c r="B227" s="1668">
        <v>5</v>
      </c>
      <c r="C227" s="1668"/>
      <c r="D227" s="1669">
        <v>10107400</v>
      </c>
      <c r="E227" s="190">
        <v>10553320.653999999</v>
      </c>
    </row>
    <row r="228" spans="1:5" x14ac:dyDescent="0.35">
      <c r="A228" s="517" t="s">
        <v>105</v>
      </c>
      <c r="B228" s="1668">
        <v>2</v>
      </c>
      <c r="C228" s="1668"/>
      <c r="D228" s="1669">
        <v>8281500</v>
      </c>
      <c r="E228" s="190">
        <v>10044269.895</v>
      </c>
    </row>
    <row r="229" spans="1:5" x14ac:dyDescent="0.35">
      <c r="A229" s="518" t="s">
        <v>108</v>
      </c>
      <c r="B229" s="1668">
        <v>1</v>
      </c>
      <c r="C229" s="1668"/>
      <c r="D229" s="1669">
        <v>7322000</v>
      </c>
      <c r="E229" s="190">
        <v>10483181.460000001</v>
      </c>
    </row>
    <row r="230" spans="1:5" x14ac:dyDescent="0.35">
      <c r="A230" s="519" t="s">
        <v>621</v>
      </c>
      <c r="B230" s="1668">
        <v>1</v>
      </c>
      <c r="C230" s="1668"/>
      <c r="D230" s="1669">
        <v>7322000</v>
      </c>
      <c r="E230" s="190">
        <v>10483181.460000001</v>
      </c>
    </row>
    <row r="231" spans="1:5" x14ac:dyDescent="0.35">
      <c r="A231" s="518" t="s">
        <v>107</v>
      </c>
      <c r="B231" s="1668">
        <v>1</v>
      </c>
      <c r="C231" s="1668"/>
      <c r="D231" s="1669">
        <v>9241000</v>
      </c>
      <c r="E231" s="190">
        <v>9605358.3300000001</v>
      </c>
    </row>
    <row r="232" spans="1:5" x14ac:dyDescent="0.35">
      <c r="A232" s="519" t="s">
        <v>77</v>
      </c>
      <c r="B232" s="1668">
        <v>1</v>
      </c>
      <c r="C232" s="1668"/>
      <c r="D232" s="1669">
        <v>9241000</v>
      </c>
      <c r="E232" s="190">
        <v>9605358.3300000001</v>
      </c>
    </row>
    <row r="233" spans="1:5" x14ac:dyDescent="0.35">
      <c r="A233" s="517" t="s">
        <v>74</v>
      </c>
      <c r="B233" s="1668">
        <v>17</v>
      </c>
      <c r="C233" s="1668"/>
      <c r="D233" s="1669">
        <v>9292083.3333333321</v>
      </c>
      <c r="E233" s="190">
        <v>9636856.3587500006</v>
      </c>
    </row>
    <row r="234" spans="1:5" x14ac:dyDescent="0.35">
      <c r="A234" s="518" t="s">
        <v>87</v>
      </c>
      <c r="B234" s="1668">
        <v>12</v>
      </c>
      <c r="C234" s="1668"/>
      <c r="D234" s="1669">
        <v>9288194.4444444422</v>
      </c>
      <c r="E234" s="190">
        <v>9706541.9137500003</v>
      </c>
    </row>
    <row r="235" spans="1:5" x14ac:dyDescent="0.35">
      <c r="A235" s="519" t="s">
        <v>98</v>
      </c>
      <c r="B235" s="1668">
        <v>8</v>
      </c>
      <c r="C235" s="1668"/>
      <c r="D235" s="1669">
        <v>9284250</v>
      </c>
      <c r="E235" s="190">
        <v>9971559.6112500001</v>
      </c>
    </row>
    <row r="236" spans="1:5" x14ac:dyDescent="0.35">
      <c r="A236" s="519" t="s">
        <v>918</v>
      </c>
      <c r="B236" s="1668">
        <v>1</v>
      </c>
      <c r="C236" s="1668"/>
      <c r="D236" s="1669">
        <v>9300000</v>
      </c>
      <c r="E236" s="190">
        <v>9571842.5299999993</v>
      </c>
    </row>
    <row r="237" spans="1:5" x14ac:dyDescent="0.35">
      <c r="A237" s="519" t="s">
        <v>1289</v>
      </c>
      <c r="B237" s="1668">
        <v>3</v>
      </c>
      <c r="C237" s="1668"/>
      <c r="D237" s="1669">
        <v>9280333.3333333302</v>
      </c>
      <c r="E237" s="190">
        <v>9576223.5999999996</v>
      </c>
    </row>
    <row r="238" spans="1:5" x14ac:dyDescent="0.35">
      <c r="A238" s="518" t="s">
        <v>75</v>
      </c>
      <c r="B238" s="1668">
        <v>1</v>
      </c>
      <c r="C238" s="1668"/>
      <c r="D238" s="1669">
        <v>9300000</v>
      </c>
      <c r="E238" s="190">
        <v>9606025.0299999993</v>
      </c>
    </row>
    <row r="239" spans="1:5" x14ac:dyDescent="0.35">
      <c r="A239" s="519" t="s">
        <v>1277</v>
      </c>
      <c r="B239" s="1668">
        <v>1</v>
      </c>
      <c r="C239" s="1668"/>
      <c r="D239" s="1669">
        <v>9300000</v>
      </c>
      <c r="E239" s="190">
        <v>9606025.0299999993</v>
      </c>
    </row>
    <row r="240" spans="1:5" x14ac:dyDescent="0.35">
      <c r="A240" s="518" t="s">
        <v>804</v>
      </c>
      <c r="B240" s="1668">
        <v>1</v>
      </c>
      <c r="C240" s="1668"/>
      <c r="D240" s="1669">
        <v>9300000</v>
      </c>
      <c r="E240" s="190">
        <v>9571842.5299999993</v>
      </c>
    </row>
    <row r="241" spans="1:5" x14ac:dyDescent="0.35">
      <c r="A241" s="519" t="s">
        <v>817</v>
      </c>
      <c r="B241" s="1668">
        <v>1</v>
      </c>
      <c r="C241" s="1668"/>
      <c r="D241" s="1669">
        <v>9300000</v>
      </c>
      <c r="E241" s="190">
        <v>9571842.5299999993</v>
      </c>
    </row>
    <row r="242" spans="1:5" x14ac:dyDescent="0.35">
      <c r="A242" s="518" t="s">
        <v>825</v>
      </c>
      <c r="B242" s="1668">
        <v>2</v>
      </c>
      <c r="C242" s="1668"/>
      <c r="D242" s="1669">
        <v>9280000</v>
      </c>
      <c r="E242" s="190">
        <v>9588707.7799999993</v>
      </c>
    </row>
    <row r="243" spans="1:5" x14ac:dyDescent="0.35">
      <c r="A243" s="519" t="s">
        <v>1301</v>
      </c>
      <c r="B243" s="1668">
        <v>2</v>
      </c>
      <c r="C243" s="1668"/>
      <c r="D243" s="1669">
        <v>9280000</v>
      </c>
      <c r="E243" s="190">
        <v>9588707.7799999993</v>
      </c>
    </row>
    <row r="244" spans="1:5" x14ac:dyDescent="0.35">
      <c r="A244" s="518" t="s">
        <v>1290</v>
      </c>
      <c r="B244" s="1668">
        <v>1</v>
      </c>
      <c r="C244" s="1668"/>
      <c r="D244" s="1669">
        <v>9300000</v>
      </c>
      <c r="E244" s="190">
        <v>9571793.4299999997</v>
      </c>
    </row>
    <row r="245" spans="1:5" x14ac:dyDescent="0.35">
      <c r="A245" s="519" t="s">
        <v>1608</v>
      </c>
      <c r="B245" s="1668">
        <v>1</v>
      </c>
      <c r="C245" s="1668"/>
      <c r="D245" s="1669">
        <v>9300000</v>
      </c>
      <c r="E245" s="190">
        <v>9571793.4299999997</v>
      </c>
    </row>
    <row r="246" spans="1:5" x14ac:dyDescent="0.35">
      <c r="A246" s="1671" t="s">
        <v>298</v>
      </c>
      <c r="B246" s="1668">
        <v>38</v>
      </c>
      <c r="C246" s="1668">
        <v>15</v>
      </c>
      <c r="D246" s="1669">
        <v>10989072.712763157</v>
      </c>
      <c r="E246" s="190">
        <v>11476769.920789475</v>
      </c>
    </row>
    <row r="247" spans="1:5" x14ac:dyDescent="0.35">
      <c r="A247" s="517" t="s">
        <v>11</v>
      </c>
      <c r="B247" s="1668">
        <v>6</v>
      </c>
      <c r="C247" s="1668">
        <v>6</v>
      </c>
      <c r="D247" s="1669">
        <v>12554076.40666667</v>
      </c>
      <c r="E247" s="190">
        <v>13541482.452380959</v>
      </c>
    </row>
    <row r="248" spans="1:5" x14ac:dyDescent="0.35">
      <c r="A248" s="518" t="s">
        <v>83</v>
      </c>
      <c r="B248" s="1668">
        <v>1</v>
      </c>
      <c r="C248" s="1668"/>
      <c r="D248" s="1669">
        <v>7825000</v>
      </c>
      <c r="E248" s="190">
        <v>10827540.65</v>
      </c>
    </row>
    <row r="249" spans="1:5" x14ac:dyDescent="0.35">
      <c r="A249" s="519" t="s">
        <v>1312</v>
      </c>
      <c r="B249" s="1668">
        <v>1</v>
      </c>
      <c r="C249" s="1668"/>
      <c r="D249" s="1669">
        <v>7825000</v>
      </c>
      <c r="E249" s="190">
        <v>10827540.65</v>
      </c>
    </row>
    <row r="250" spans="1:5" x14ac:dyDescent="0.35">
      <c r="A250" s="518" t="s">
        <v>99</v>
      </c>
      <c r="B250" s="1668"/>
      <c r="C250" s="1668">
        <v>6</v>
      </c>
      <c r="D250" s="1669">
        <v>31104534.846666701</v>
      </c>
      <c r="E250" s="190">
        <v>31152109.256666701</v>
      </c>
    </row>
    <row r="251" spans="1:5" x14ac:dyDescent="0.35">
      <c r="A251" s="519" t="s">
        <v>821</v>
      </c>
      <c r="B251" s="1668"/>
      <c r="C251" s="1668">
        <v>6</v>
      </c>
      <c r="D251" s="1669">
        <v>31104534.846666701</v>
      </c>
      <c r="E251" s="190">
        <v>31152109.256666701</v>
      </c>
    </row>
    <row r="252" spans="1:5" x14ac:dyDescent="0.35">
      <c r="A252" s="518" t="s">
        <v>95</v>
      </c>
      <c r="B252" s="1668">
        <v>2</v>
      </c>
      <c r="C252" s="1668"/>
      <c r="D252" s="1669">
        <v>11625000</v>
      </c>
      <c r="E252" s="190">
        <v>12000322.859999999</v>
      </c>
    </row>
    <row r="253" spans="1:5" x14ac:dyDescent="0.35">
      <c r="A253" s="519" t="s">
        <v>96</v>
      </c>
      <c r="B253" s="1668">
        <v>1</v>
      </c>
      <c r="C253" s="1668"/>
      <c r="D253" s="1669">
        <v>9300000</v>
      </c>
      <c r="E253" s="190">
        <v>9619859.2799999993</v>
      </c>
    </row>
    <row r="254" spans="1:5" x14ac:dyDescent="0.35">
      <c r="A254" s="519" t="s">
        <v>928</v>
      </c>
      <c r="B254" s="1668">
        <v>1</v>
      </c>
      <c r="C254" s="1668"/>
      <c r="D254" s="1669">
        <v>13950000</v>
      </c>
      <c r="E254" s="190">
        <v>14380786.439999999</v>
      </c>
    </row>
    <row r="255" spans="1:5" x14ac:dyDescent="0.35">
      <c r="A255" s="518" t="s">
        <v>84</v>
      </c>
      <c r="B255" s="1668">
        <v>1</v>
      </c>
      <c r="C255" s="1668"/>
      <c r="D255" s="1669">
        <v>9188000</v>
      </c>
      <c r="E255" s="190">
        <v>9606024.2899999991</v>
      </c>
    </row>
    <row r="256" spans="1:5" x14ac:dyDescent="0.35">
      <c r="A256" s="519" t="s">
        <v>978</v>
      </c>
      <c r="B256" s="1668">
        <v>1</v>
      </c>
      <c r="C256" s="1668"/>
      <c r="D256" s="1669">
        <v>9188000</v>
      </c>
      <c r="E256" s="190">
        <v>9606024.2899999991</v>
      </c>
    </row>
    <row r="257" spans="1:5" x14ac:dyDescent="0.35">
      <c r="A257" s="518" t="s">
        <v>530</v>
      </c>
      <c r="B257" s="1668">
        <v>1</v>
      </c>
      <c r="C257" s="1668"/>
      <c r="D257" s="1669">
        <v>7238000</v>
      </c>
      <c r="E257" s="190">
        <v>9606024.2899999991</v>
      </c>
    </row>
    <row r="258" spans="1:5" x14ac:dyDescent="0.35">
      <c r="A258" s="519" t="s">
        <v>1269</v>
      </c>
      <c r="B258" s="1668">
        <v>1</v>
      </c>
      <c r="C258" s="1668"/>
      <c r="D258" s="1669">
        <v>7238000</v>
      </c>
      <c r="E258" s="190">
        <v>9606024.2899999991</v>
      </c>
    </row>
    <row r="259" spans="1:5" x14ac:dyDescent="0.35">
      <c r="A259" s="518" t="s">
        <v>979</v>
      </c>
      <c r="B259" s="1668">
        <v>1</v>
      </c>
      <c r="C259" s="1668"/>
      <c r="D259" s="1669">
        <v>9273000</v>
      </c>
      <c r="E259" s="190">
        <v>9598032.9600000009</v>
      </c>
    </row>
    <row r="260" spans="1:5" x14ac:dyDescent="0.35">
      <c r="A260" s="519" t="s">
        <v>979</v>
      </c>
      <c r="B260" s="1668">
        <v>1</v>
      </c>
      <c r="C260" s="1668"/>
      <c r="D260" s="1669">
        <v>9273000</v>
      </c>
      <c r="E260" s="190">
        <v>9598032.9600000009</v>
      </c>
    </row>
    <row r="261" spans="1:5" x14ac:dyDescent="0.35">
      <c r="A261" s="517" t="s">
        <v>12</v>
      </c>
      <c r="B261" s="1668">
        <v>1</v>
      </c>
      <c r="C261" s="1668"/>
      <c r="D261" s="1669">
        <v>8581000</v>
      </c>
      <c r="E261" s="190">
        <v>8928965.7599999998</v>
      </c>
    </row>
    <row r="262" spans="1:5" x14ac:dyDescent="0.35">
      <c r="A262" s="518" t="s">
        <v>12</v>
      </c>
      <c r="B262" s="1668">
        <v>1</v>
      </c>
      <c r="C262" s="1668"/>
      <c r="D262" s="1669">
        <v>8581000</v>
      </c>
      <c r="E262" s="190">
        <v>8928965.7599999998</v>
      </c>
    </row>
    <row r="263" spans="1:5" x14ac:dyDescent="0.35">
      <c r="A263" s="519" t="s">
        <v>901</v>
      </c>
      <c r="B263" s="1668">
        <v>1</v>
      </c>
      <c r="C263" s="1668"/>
      <c r="D263" s="1669">
        <v>8581000</v>
      </c>
      <c r="E263" s="190">
        <v>8928965.7599999998</v>
      </c>
    </row>
    <row r="264" spans="1:5" x14ac:dyDescent="0.35">
      <c r="A264" s="517" t="s">
        <v>73</v>
      </c>
      <c r="B264" s="1668">
        <v>5</v>
      </c>
      <c r="C264" s="1668"/>
      <c r="D264" s="1669">
        <v>9122400</v>
      </c>
      <c r="E264" s="190">
        <v>9597245.2579999976</v>
      </c>
    </row>
    <row r="265" spans="1:5" x14ac:dyDescent="0.35">
      <c r="A265" s="518" t="s">
        <v>86</v>
      </c>
      <c r="B265" s="1668">
        <v>1</v>
      </c>
      <c r="C265" s="1668"/>
      <c r="D265" s="1669">
        <v>9127000</v>
      </c>
      <c r="E265" s="190">
        <v>9606024.2899999991</v>
      </c>
    </row>
    <row r="266" spans="1:5" x14ac:dyDescent="0.35">
      <c r="A266" s="519" t="s">
        <v>1430</v>
      </c>
      <c r="B266" s="1668">
        <v>1</v>
      </c>
      <c r="C266" s="1668"/>
      <c r="D266" s="1669">
        <v>9127000</v>
      </c>
      <c r="E266" s="190">
        <v>9606024.2899999991</v>
      </c>
    </row>
    <row r="267" spans="1:5" x14ac:dyDescent="0.35">
      <c r="A267" s="518" t="s">
        <v>913</v>
      </c>
      <c r="B267" s="1668">
        <v>2</v>
      </c>
      <c r="C267" s="1668"/>
      <c r="D267" s="1669">
        <v>8962500</v>
      </c>
      <c r="E267" s="190">
        <v>9588908.3949999996</v>
      </c>
    </row>
    <row r="268" spans="1:5" x14ac:dyDescent="0.35">
      <c r="A268" s="519" t="s">
        <v>932</v>
      </c>
      <c r="B268" s="1668">
        <v>1</v>
      </c>
      <c r="C268" s="1668"/>
      <c r="D268" s="1669">
        <v>9260000</v>
      </c>
      <c r="E268" s="190">
        <v>9571792.5</v>
      </c>
    </row>
    <row r="269" spans="1:5" x14ac:dyDescent="0.35">
      <c r="A269" s="519" t="s">
        <v>1584</v>
      </c>
      <c r="B269" s="1668">
        <v>1</v>
      </c>
      <c r="C269" s="1668"/>
      <c r="D269" s="1669">
        <v>8665000</v>
      </c>
      <c r="E269" s="190">
        <v>9606024.2899999991</v>
      </c>
    </row>
    <row r="270" spans="1:5" x14ac:dyDescent="0.35">
      <c r="A270" s="518" t="s">
        <v>916</v>
      </c>
      <c r="B270" s="1668">
        <v>2</v>
      </c>
      <c r="C270" s="1668"/>
      <c r="D270" s="1669">
        <v>9280000</v>
      </c>
      <c r="E270" s="190">
        <v>9601192.6050000004</v>
      </c>
    </row>
    <row r="271" spans="1:5" x14ac:dyDescent="0.35">
      <c r="A271" s="519" t="s">
        <v>916</v>
      </c>
      <c r="B271" s="1668">
        <v>1</v>
      </c>
      <c r="C271" s="1668"/>
      <c r="D271" s="1669">
        <v>9293000</v>
      </c>
      <c r="E271" s="190">
        <v>9617946.7699999996</v>
      </c>
    </row>
    <row r="272" spans="1:5" x14ac:dyDescent="0.35">
      <c r="A272" s="519" t="s">
        <v>982</v>
      </c>
      <c r="B272" s="1668">
        <v>1</v>
      </c>
      <c r="C272" s="1668"/>
      <c r="D272" s="1669">
        <v>9267000</v>
      </c>
      <c r="E272" s="190">
        <v>9584438.4399999995</v>
      </c>
    </row>
    <row r="273" spans="1:5" x14ac:dyDescent="0.35">
      <c r="A273" s="517" t="s">
        <v>13</v>
      </c>
      <c r="B273" s="1668">
        <v>2</v>
      </c>
      <c r="C273" s="1668"/>
      <c r="D273" s="1669">
        <v>9087500</v>
      </c>
      <c r="E273" s="190">
        <v>9389355.6499999985</v>
      </c>
    </row>
    <row r="274" spans="1:5" x14ac:dyDescent="0.35">
      <c r="A274" s="518" t="s">
        <v>106</v>
      </c>
      <c r="B274" s="1668">
        <v>1</v>
      </c>
      <c r="C274" s="1668"/>
      <c r="D274" s="1669">
        <v>9300000</v>
      </c>
      <c r="E274" s="190">
        <v>9606024.2899999991</v>
      </c>
    </row>
    <row r="275" spans="1:5" x14ac:dyDescent="0.35">
      <c r="A275" s="519" t="s">
        <v>1275</v>
      </c>
      <c r="B275" s="1668">
        <v>1</v>
      </c>
      <c r="C275" s="1668"/>
      <c r="D275" s="1669">
        <v>9300000</v>
      </c>
      <c r="E275" s="190">
        <v>9606024.2899999991</v>
      </c>
    </row>
    <row r="276" spans="1:5" x14ac:dyDescent="0.35">
      <c r="A276" s="518" t="s">
        <v>13</v>
      </c>
      <c r="B276" s="1668">
        <v>1</v>
      </c>
      <c r="C276" s="1668"/>
      <c r="D276" s="1669">
        <v>8875000</v>
      </c>
      <c r="E276" s="190">
        <v>9172687.0099999998</v>
      </c>
    </row>
    <row r="277" spans="1:5" x14ac:dyDescent="0.35">
      <c r="A277" s="519" t="s">
        <v>1436</v>
      </c>
      <c r="B277" s="1668">
        <v>1</v>
      </c>
      <c r="C277" s="1668"/>
      <c r="D277" s="1669">
        <v>8875000</v>
      </c>
      <c r="E277" s="190">
        <v>9172687.0099999998</v>
      </c>
    </row>
    <row r="278" spans="1:5" x14ac:dyDescent="0.35">
      <c r="A278" s="517" t="s">
        <v>105</v>
      </c>
      <c r="B278" s="1668">
        <v>3</v>
      </c>
      <c r="C278" s="1668"/>
      <c r="D278" s="1669">
        <v>9228333.333333334</v>
      </c>
      <c r="E278" s="190">
        <v>9592014.75</v>
      </c>
    </row>
    <row r="279" spans="1:5" x14ac:dyDescent="0.35">
      <c r="A279" s="518" t="s">
        <v>105</v>
      </c>
      <c r="B279" s="1668">
        <v>1</v>
      </c>
      <c r="C279" s="1668"/>
      <c r="D279" s="1669">
        <v>9300000</v>
      </c>
      <c r="E279" s="190">
        <v>9571841.7899999991</v>
      </c>
    </row>
    <row r="280" spans="1:5" x14ac:dyDescent="0.35">
      <c r="A280" s="519" t="s">
        <v>933</v>
      </c>
      <c r="B280" s="1668">
        <v>1</v>
      </c>
      <c r="C280" s="1668"/>
      <c r="D280" s="1669">
        <v>9300000</v>
      </c>
      <c r="E280" s="190">
        <v>9571841.7899999991</v>
      </c>
    </row>
    <row r="281" spans="1:5" x14ac:dyDescent="0.35">
      <c r="A281" s="518" t="s">
        <v>107</v>
      </c>
      <c r="B281" s="1668">
        <v>2</v>
      </c>
      <c r="C281" s="1668"/>
      <c r="D281" s="1669">
        <v>9192500</v>
      </c>
      <c r="E281" s="190">
        <v>9602101.2300000004</v>
      </c>
    </row>
    <row r="282" spans="1:5" x14ac:dyDescent="0.35">
      <c r="A282" s="519" t="s">
        <v>77</v>
      </c>
      <c r="B282" s="1668">
        <v>1</v>
      </c>
      <c r="C282" s="1668"/>
      <c r="D282" s="1669">
        <v>9300000</v>
      </c>
      <c r="E282" s="190">
        <v>9604815.6600000001</v>
      </c>
    </row>
    <row r="283" spans="1:5" x14ac:dyDescent="0.35">
      <c r="A283" s="519" t="s">
        <v>76</v>
      </c>
      <c r="B283" s="1668">
        <v>1</v>
      </c>
      <c r="C283" s="1668"/>
      <c r="D283" s="1669">
        <v>9085000</v>
      </c>
      <c r="E283" s="190">
        <v>9599386.8000000007</v>
      </c>
    </row>
    <row r="284" spans="1:5" x14ac:dyDescent="0.35">
      <c r="A284" s="517" t="s">
        <v>74</v>
      </c>
      <c r="B284" s="1668">
        <v>18</v>
      </c>
      <c r="C284" s="1668">
        <v>8</v>
      </c>
      <c r="D284" s="1669">
        <v>11316314.050520832</v>
      </c>
      <c r="E284" s="190">
        <v>11733931.635208329</v>
      </c>
    </row>
    <row r="285" spans="1:5" x14ac:dyDescent="0.35">
      <c r="A285" s="518" t="s">
        <v>72</v>
      </c>
      <c r="B285" s="1668">
        <v>5</v>
      </c>
      <c r="C285" s="1668"/>
      <c r="D285" s="1669">
        <v>9296250</v>
      </c>
      <c r="E285" s="190">
        <v>9402011.9100000001</v>
      </c>
    </row>
    <row r="286" spans="1:5" x14ac:dyDescent="0.35">
      <c r="A286" s="519" t="s">
        <v>908</v>
      </c>
      <c r="B286" s="1668">
        <v>1</v>
      </c>
      <c r="C286" s="1668"/>
      <c r="D286" s="1669">
        <v>9300000</v>
      </c>
      <c r="E286" s="190">
        <v>9410533.4000000004</v>
      </c>
    </row>
    <row r="287" spans="1:5" x14ac:dyDescent="0.35">
      <c r="A287" s="519" t="s">
        <v>72</v>
      </c>
      <c r="B287" s="1668">
        <v>1</v>
      </c>
      <c r="C287" s="1668"/>
      <c r="D287" s="1669">
        <v>9300000</v>
      </c>
      <c r="E287" s="190">
        <v>9410581.6699999999</v>
      </c>
    </row>
    <row r="288" spans="1:5" x14ac:dyDescent="0.35">
      <c r="A288" s="519" t="s">
        <v>1245</v>
      </c>
      <c r="B288" s="1668">
        <v>2</v>
      </c>
      <c r="C288" s="1668"/>
      <c r="D288" s="1669">
        <v>9285000</v>
      </c>
      <c r="E288" s="190">
        <v>9376399.1699999999</v>
      </c>
    </row>
    <row r="289" spans="1:5" x14ac:dyDescent="0.35">
      <c r="A289" s="519" t="s">
        <v>1316</v>
      </c>
      <c r="B289" s="1668">
        <v>1</v>
      </c>
      <c r="C289" s="1668"/>
      <c r="D289" s="1669">
        <v>9300000</v>
      </c>
      <c r="E289" s="190">
        <v>9410533.4000000004</v>
      </c>
    </row>
    <row r="290" spans="1:5" x14ac:dyDescent="0.35">
      <c r="A290" s="518" t="s">
        <v>87</v>
      </c>
      <c r="B290" s="1668">
        <v>5</v>
      </c>
      <c r="C290" s="1668"/>
      <c r="D290" s="1669">
        <v>10061375</v>
      </c>
      <c r="E290" s="190">
        <v>11374034.921250001</v>
      </c>
    </row>
    <row r="291" spans="1:5" x14ac:dyDescent="0.35">
      <c r="A291" s="519" t="s">
        <v>98</v>
      </c>
      <c r="B291" s="1668">
        <v>1</v>
      </c>
      <c r="C291" s="1668"/>
      <c r="D291" s="1669">
        <v>7699000</v>
      </c>
      <c r="E291" s="190">
        <v>12320253.6</v>
      </c>
    </row>
    <row r="292" spans="1:5" x14ac:dyDescent="0.35">
      <c r="A292" s="519" t="s">
        <v>918</v>
      </c>
      <c r="B292" s="1668">
        <v>2</v>
      </c>
      <c r="C292" s="1668"/>
      <c r="D292" s="1669">
        <v>9296500</v>
      </c>
      <c r="E292" s="190">
        <v>9508278.3350000009</v>
      </c>
    </row>
    <row r="293" spans="1:5" x14ac:dyDescent="0.35">
      <c r="A293" s="519" t="s">
        <v>984</v>
      </c>
      <c r="B293" s="1668">
        <v>1</v>
      </c>
      <c r="C293" s="1668"/>
      <c r="D293" s="1669">
        <v>13950000</v>
      </c>
      <c r="E293" s="190">
        <v>14095765.960000001</v>
      </c>
    </row>
    <row r="294" spans="1:5" x14ac:dyDescent="0.35">
      <c r="A294" s="519" t="s">
        <v>1289</v>
      </c>
      <c r="B294" s="1668">
        <v>1</v>
      </c>
      <c r="C294" s="1668"/>
      <c r="D294" s="1669">
        <v>9300000</v>
      </c>
      <c r="E294" s="190">
        <v>9571841.7899999991</v>
      </c>
    </row>
    <row r="295" spans="1:5" x14ac:dyDescent="0.35">
      <c r="A295" s="518" t="s">
        <v>97</v>
      </c>
      <c r="B295" s="1668">
        <v>2</v>
      </c>
      <c r="C295" s="1668"/>
      <c r="D295" s="1669">
        <v>11618000</v>
      </c>
      <c r="E295" s="190">
        <v>11717070</v>
      </c>
    </row>
    <row r="296" spans="1:5" x14ac:dyDescent="0.35">
      <c r="A296" s="519" t="s">
        <v>97</v>
      </c>
      <c r="B296" s="1668">
        <v>2</v>
      </c>
      <c r="C296" s="1668"/>
      <c r="D296" s="1669">
        <v>11618000</v>
      </c>
      <c r="E296" s="190">
        <v>11717070</v>
      </c>
    </row>
    <row r="297" spans="1:5" x14ac:dyDescent="0.35">
      <c r="A297" s="518" t="s">
        <v>74</v>
      </c>
      <c r="B297" s="1668">
        <v>1</v>
      </c>
      <c r="C297" s="1668">
        <v>8</v>
      </c>
      <c r="D297" s="1669">
        <v>16036881.202083325</v>
      </c>
      <c r="E297" s="190">
        <v>16116276.224583324</v>
      </c>
    </row>
    <row r="298" spans="1:5" x14ac:dyDescent="0.35">
      <c r="A298" s="519" t="s">
        <v>814</v>
      </c>
      <c r="B298" s="1668">
        <v>1</v>
      </c>
      <c r="C298" s="1668"/>
      <c r="D298" s="1669">
        <v>9300000</v>
      </c>
      <c r="E298" s="190">
        <v>9617580.0899999999</v>
      </c>
    </row>
    <row r="299" spans="1:5" x14ac:dyDescent="0.35">
      <c r="A299" s="519" t="s">
        <v>1291</v>
      </c>
      <c r="B299" s="1668"/>
      <c r="C299" s="1668">
        <v>5</v>
      </c>
      <c r="D299" s="1669">
        <v>16479872.9575</v>
      </c>
      <c r="E299" s="190">
        <v>16479872.9575</v>
      </c>
    </row>
    <row r="300" spans="1:5" x14ac:dyDescent="0.35">
      <c r="A300" s="519" t="s">
        <v>1444</v>
      </c>
      <c r="B300" s="1668"/>
      <c r="C300" s="1668">
        <v>3</v>
      </c>
      <c r="D300" s="1669">
        <v>21887778.893333301</v>
      </c>
      <c r="E300" s="190">
        <v>21887778.893333301</v>
      </c>
    </row>
    <row r="301" spans="1:5" x14ac:dyDescent="0.35">
      <c r="A301" s="518" t="s">
        <v>804</v>
      </c>
      <c r="B301" s="1668">
        <v>4</v>
      </c>
      <c r="C301" s="1668"/>
      <c r="D301" s="1669">
        <v>9290000</v>
      </c>
      <c r="E301" s="190">
        <v>9540072.3849999998</v>
      </c>
    </row>
    <row r="302" spans="1:5" x14ac:dyDescent="0.35">
      <c r="A302" s="519" t="s">
        <v>934</v>
      </c>
      <c r="B302" s="1668">
        <v>2</v>
      </c>
      <c r="C302" s="1668"/>
      <c r="D302" s="1669">
        <v>9280000</v>
      </c>
      <c r="E302" s="190">
        <v>9571841.7899999991</v>
      </c>
    </row>
    <row r="303" spans="1:5" x14ac:dyDescent="0.35">
      <c r="A303" s="519" t="s">
        <v>985</v>
      </c>
      <c r="B303" s="1668">
        <v>2</v>
      </c>
      <c r="C303" s="1668"/>
      <c r="D303" s="1669">
        <v>9300000</v>
      </c>
      <c r="E303" s="190">
        <v>9508302.9800000004</v>
      </c>
    </row>
    <row r="304" spans="1:5" x14ac:dyDescent="0.35">
      <c r="A304" s="518" t="s">
        <v>1278</v>
      </c>
      <c r="B304" s="1668">
        <v>1</v>
      </c>
      <c r="C304" s="1668"/>
      <c r="D304" s="1669">
        <v>9285000</v>
      </c>
      <c r="E304" s="190">
        <v>9376399.1699999999</v>
      </c>
    </row>
    <row r="305" spans="1:5" x14ac:dyDescent="0.35">
      <c r="A305" s="519" t="s">
        <v>1278</v>
      </c>
      <c r="B305" s="1668">
        <v>1</v>
      </c>
      <c r="C305" s="1668"/>
      <c r="D305" s="1669">
        <v>9285000</v>
      </c>
      <c r="E305" s="190">
        <v>9376399.1699999999</v>
      </c>
    </row>
    <row r="306" spans="1:5" x14ac:dyDescent="0.35">
      <c r="A306" s="517" t="s">
        <v>103</v>
      </c>
      <c r="B306" s="1668">
        <v>3</v>
      </c>
      <c r="C306" s="1668">
        <v>1</v>
      </c>
      <c r="D306" s="1669">
        <v>12148050.8575</v>
      </c>
      <c r="E306" s="190">
        <v>12278506.515000001</v>
      </c>
    </row>
    <row r="307" spans="1:5" x14ac:dyDescent="0.35">
      <c r="A307" s="518" t="s">
        <v>109</v>
      </c>
      <c r="B307" s="1668">
        <v>3</v>
      </c>
      <c r="C307" s="1668">
        <v>1</v>
      </c>
      <c r="D307" s="1669">
        <v>12148050.8575</v>
      </c>
      <c r="E307" s="190">
        <v>12278506.515000001</v>
      </c>
    </row>
    <row r="308" spans="1:5" x14ac:dyDescent="0.35">
      <c r="A308" s="519" t="s">
        <v>82</v>
      </c>
      <c r="B308" s="1668">
        <v>1</v>
      </c>
      <c r="C308" s="1668"/>
      <c r="D308" s="1669">
        <v>9267000</v>
      </c>
      <c r="E308" s="190">
        <v>9606024.2899999991</v>
      </c>
    </row>
    <row r="309" spans="1:5" x14ac:dyDescent="0.35">
      <c r="A309" s="519" t="s">
        <v>800</v>
      </c>
      <c r="B309" s="1668"/>
      <c r="C309" s="1668">
        <v>1</v>
      </c>
      <c r="D309" s="1669">
        <v>20755203.43</v>
      </c>
      <c r="E309" s="190">
        <v>20755203.43</v>
      </c>
    </row>
    <row r="310" spans="1:5" x14ac:dyDescent="0.35">
      <c r="A310" s="519" t="s">
        <v>810</v>
      </c>
      <c r="B310" s="1668">
        <v>1</v>
      </c>
      <c r="C310" s="1668"/>
      <c r="D310" s="1669">
        <v>9285000</v>
      </c>
      <c r="E310" s="190">
        <v>9376399.1699999999</v>
      </c>
    </row>
    <row r="311" spans="1:5" x14ac:dyDescent="0.35">
      <c r="A311" s="519" t="s">
        <v>909</v>
      </c>
      <c r="B311" s="1668">
        <v>1</v>
      </c>
      <c r="C311" s="1668"/>
      <c r="D311" s="1669">
        <v>9285000</v>
      </c>
      <c r="E311" s="190">
        <v>9376399.1699999999</v>
      </c>
    </row>
    <row r="312" spans="1:5" x14ac:dyDescent="0.35">
      <c r="A312" s="1671" t="s">
        <v>270</v>
      </c>
      <c r="B312" s="1668">
        <v>126</v>
      </c>
      <c r="C312" s="1668">
        <v>126</v>
      </c>
      <c r="D312" s="1669">
        <v>13783168.757592821</v>
      </c>
      <c r="E312" s="190">
        <v>17649845.851968791</v>
      </c>
    </row>
    <row r="313" spans="1:5" x14ac:dyDescent="0.35">
      <c r="A313" s="517" t="s">
        <v>11</v>
      </c>
      <c r="B313" s="1668">
        <v>32</v>
      </c>
      <c r="C313" s="1668">
        <v>14</v>
      </c>
      <c r="D313" s="1669">
        <v>11907856.872209303</v>
      </c>
      <c r="E313" s="190">
        <v>18201201.101511635</v>
      </c>
    </row>
    <row r="314" spans="1:5" x14ac:dyDescent="0.35">
      <c r="A314" s="518" t="s">
        <v>83</v>
      </c>
      <c r="B314" s="1668">
        <v>4</v>
      </c>
      <c r="C314" s="1668">
        <v>2</v>
      </c>
      <c r="D314" s="1669">
        <v>14159033.283333331</v>
      </c>
      <c r="E314" s="190">
        <v>21963413.641666666</v>
      </c>
    </row>
    <row r="315" spans="1:5" x14ac:dyDescent="0.35">
      <c r="A315" s="519" t="s">
        <v>83</v>
      </c>
      <c r="B315" s="1668">
        <v>1</v>
      </c>
      <c r="C315" s="1668"/>
      <c r="D315" s="1669">
        <v>9300000</v>
      </c>
      <c r="E315" s="190">
        <v>9600000.0899999999</v>
      </c>
    </row>
    <row r="316" spans="1:5" x14ac:dyDescent="0.35">
      <c r="A316" s="519" t="s">
        <v>910</v>
      </c>
      <c r="B316" s="1668">
        <v>1</v>
      </c>
      <c r="C316" s="1668"/>
      <c r="D316" s="1669">
        <v>7280000</v>
      </c>
      <c r="E316" s="190">
        <v>21082529.559999999</v>
      </c>
    </row>
    <row r="317" spans="1:5" x14ac:dyDescent="0.35">
      <c r="A317" s="519" t="s">
        <v>103</v>
      </c>
      <c r="B317" s="1668">
        <v>1</v>
      </c>
      <c r="C317" s="1668">
        <v>1</v>
      </c>
      <c r="D317" s="1669">
        <v>15949460.525</v>
      </c>
      <c r="E317" s="190">
        <v>18246741.395</v>
      </c>
    </row>
    <row r="318" spans="1:5" x14ac:dyDescent="0.35">
      <c r="A318" s="519" t="s">
        <v>992</v>
      </c>
      <c r="B318" s="1668">
        <v>1</v>
      </c>
      <c r="C318" s="1668">
        <v>1</v>
      </c>
      <c r="D318" s="1669">
        <v>18237639.324999999</v>
      </c>
      <c r="E318" s="190">
        <v>32302234.704999998</v>
      </c>
    </row>
    <row r="319" spans="1:5" x14ac:dyDescent="0.35">
      <c r="A319" s="518" t="s">
        <v>99</v>
      </c>
      <c r="B319" s="1668"/>
      <c r="C319" s="1668">
        <v>1</v>
      </c>
      <c r="D319" s="1669">
        <v>18784980.420000002</v>
      </c>
      <c r="E319" s="190">
        <v>18884980.420000002</v>
      </c>
    </row>
    <row r="320" spans="1:5" x14ac:dyDescent="0.35">
      <c r="A320" s="519" t="s">
        <v>1270</v>
      </c>
      <c r="B320" s="1668"/>
      <c r="C320" s="1668">
        <v>1</v>
      </c>
      <c r="D320" s="1669">
        <v>18784980.420000002</v>
      </c>
      <c r="E320" s="190">
        <v>18884980.420000002</v>
      </c>
    </row>
    <row r="321" spans="1:5" x14ac:dyDescent="0.35">
      <c r="A321" s="518" t="s">
        <v>95</v>
      </c>
      <c r="B321" s="1668">
        <v>7</v>
      </c>
      <c r="C321" s="1668">
        <v>6</v>
      </c>
      <c r="D321" s="1669">
        <v>12626857.42375</v>
      </c>
      <c r="E321" s="190">
        <v>16082265.3675</v>
      </c>
    </row>
    <row r="322" spans="1:5" x14ac:dyDescent="0.35">
      <c r="A322" s="519" t="s">
        <v>101</v>
      </c>
      <c r="B322" s="1668">
        <v>2</v>
      </c>
      <c r="C322" s="1668"/>
      <c r="D322" s="1669">
        <v>9283500</v>
      </c>
      <c r="E322" s="190">
        <v>11134500</v>
      </c>
    </row>
    <row r="323" spans="1:5" x14ac:dyDescent="0.35">
      <c r="A323" s="519" t="s">
        <v>96</v>
      </c>
      <c r="B323" s="1668">
        <v>1</v>
      </c>
      <c r="C323" s="1668"/>
      <c r="D323" s="1669">
        <v>9286000</v>
      </c>
      <c r="E323" s="190">
        <v>17666989.640000001</v>
      </c>
    </row>
    <row r="324" spans="1:5" x14ac:dyDescent="0.35">
      <c r="A324" s="519" t="s">
        <v>672</v>
      </c>
      <c r="B324" s="1668">
        <v>1</v>
      </c>
      <c r="C324" s="1668"/>
      <c r="D324" s="1669">
        <v>9293000</v>
      </c>
      <c r="E324" s="190">
        <v>17110041.449999999</v>
      </c>
    </row>
    <row r="325" spans="1:5" x14ac:dyDescent="0.35">
      <c r="A325" s="519" t="s">
        <v>925</v>
      </c>
      <c r="B325" s="1668">
        <v>1</v>
      </c>
      <c r="C325" s="1668">
        <v>2</v>
      </c>
      <c r="D325" s="1669">
        <v>15036443.333333334</v>
      </c>
      <c r="E325" s="190">
        <v>18952729.523333333</v>
      </c>
    </row>
    <row r="326" spans="1:5" x14ac:dyDescent="0.35">
      <c r="A326" s="519" t="s">
        <v>926</v>
      </c>
      <c r="B326" s="1668"/>
      <c r="C326" s="1668">
        <v>2</v>
      </c>
      <c r="D326" s="1669">
        <v>16791694.824999999</v>
      </c>
      <c r="E326" s="190">
        <v>16907611.18</v>
      </c>
    </row>
    <row r="327" spans="1:5" x14ac:dyDescent="0.35">
      <c r="A327" s="519" t="s">
        <v>936</v>
      </c>
      <c r="B327" s="1668">
        <v>1</v>
      </c>
      <c r="C327" s="1668"/>
      <c r="D327" s="1669">
        <v>9300000</v>
      </c>
      <c r="E327" s="190">
        <v>9650024.3100000005</v>
      </c>
    </row>
    <row r="328" spans="1:5" x14ac:dyDescent="0.35">
      <c r="A328" s="519" t="s">
        <v>1265</v>
      </c>
      <c r="B328" s="1668">
        <v>1</v>
      </c>
      <c r="C328" s="1668"/>
      <c r="D328" s="1669">
        <v>9293000</v>
      </c>
      <c r="E328" s="190">
        <v>18452324.399999999</v>
      </c>
    </row>
    <row r="329" spans="1:5" x14ac:dyDescent="0.35">
      <c r="A329" s="519" t="s">
        <v>1617</v>
      </c>
      <c r="B329" s="1668"/>
      <c r="C329" s="1668">
        <v>2</v>
      </c>
      <c r="D329" s="1669">
        <v>17090569.434999999</v>
      </c>
      <c r="E329" s="190">
        <v>17165393.68</v>
      </c>
    </row>
    <row r="330" spans="1:5" x14ac:dyDescent="0.35">
      <c r="A330" s="518" t="s">
        <v>104</v>
      </c>
      <c r="B330" s="1668">
        <v>7</v>
      </c>
      <c r="C330" s="1668">
        <v>1</v>
      </c>
      <c r="D330" s="1669">
        <v>10149849.321428571</v>
      </c>
      <c r="E330" s="190">
        <v>21087445.610714287</v>
      </c>
    </row>
    <row r="331" spans="1:5" x14ac:dyDescent="0.35">
      <c r="A331" s="519" t="s">
        <v>529</v>
      </c>
      <c r="B331" s="1668">
        <v>1</v>
      </c>
      <c r="C331" s="1668">
        <v>1</v>
      </c>
      <c r="D331" s="1669">
        <v>11531222.625</v>
      </c>
      <c r="E331" s="190">
        <v>14682131.25</v>
      </c>
    </row>
    <row r="332" spans="1:5" x14ac:dyDescent="0.35">
      <c r="A332" s="519" t="s">
        <v>557</v>
      </c>
      <c r="B332" s="1668">
        <v>2</v>
      </c>
      <c r="C332" s="1668"/>
      <c r="D332" s="1669">
        <v>8371000</v>
      </c>
      <c r="E332" s="190">
        <v>32848613.649999999</v>
      </c>
    </row>
    <row r="333" spans="1:5" x14ac:dyDescent="0.35">
      <c r="A333" s="519" t="s">
        <v>920</v>
      </c>
      <c r="B333" s="1668">
        <v>1</v>
      </c>
      <c r="C333" s="1668"/>
      <c r="D333" s="1669">
        <v>8161000</v>
      </c>
      <c r="E333" s="190">
        <v>23780000</v>
      </c>
    </row>
    <row r="334" spans="1:5" x14ac:dyDescent="0.35">
      <c r="A334" s="519" t="s">
        <v>922</v>
      </c>
      <c r="B334" s="1668">
        <v>1</v>
      </c>
      <c r="C334" s="1668"/>
      <c r="D334" s="1669">
        <v>13891000</v>
      </c>
      <c r="E334" s="190">
        <v>14499247.439999999</v>
      </c>
    </row>
    <row r="335" spans="1:5" x14ac:dyDescent="0.35">
      <c r="A335" s="519" t="s">
        <v>1242</v>
      </c>
      <c r="B335" s="1668">
        <v>2</v>
      </c>
      <c r="C335" s="1668"/>
      <c r="D335" s="1669">
        <v>9192500</v>
      </c>
      <c r="E335" s="190">
        <v>14271382.035</v>
      </c>
    </row>
    <row r="336" spans="1:5" x14ac:dyDescent="0.35">
      <c r="A336" s="518" t="s">
        <v>84</v>
      </c>
      <c r="B336" s="1668">
        <v>3</v>
      </c>
      <c r="C336" s="1668">
        <v>2</v>
      </c>
      <c r="D336" s="1669">
        <v>11004285.8325</v>
      </c>
      <c r="E336" s="190">
        <v>15085927.6625</v>
      </c>
    </row>
    <row r="337" spans="1:5" x14ac:dyDescent="0.35">
      <c r="A337" s="519" t="s">
        <v>84</v>
      </c>
      <c r="B337" s="1668"/>
      <c r="C337" s="1668">
        <v>2</v>
      </c>
      <c r="D337" s="1669">
        <v>16378143.33</v>
      </c>
      <c r="E337" s="190">
        <v>16443710.65</v>
      </c>
    </row>
    <row r="338" spans="1:5" x14ac:dyDescent="0.35">
      <c r="A338" s="519" t="s">
        <v>927</v>
      </c>
      <c r="B338" s="1668">
        <v>1</v>
      </c>
      <c r="C338" s="1668"/>
      <c r="D338" s="1669">
        <v>9085000</v>
      </c>
      <c r="E338" s="190">
        <v>9550000</v>
      </c>
    </row>
    <row r="339" spans="1:5" x14ac:dyDescent="0.35">
      <c r="A339" s="519" t="s">
        <v>1240</v>
      </c>
      <c r="B339" s="1668">
        <v>1</v>
      </c>
      <c r="C339" s="1668"/>
      <c r="D339" s="1669">
        <v>9300000</v>
      </c>
      <c r="E339" s="190">
        <v>9550000</v>
      </c>
    </row>
    <row r="340" spans="1:5" x14ac:dyDescent="0.35">
      <c r="A340" s="519" t="s">
        <v>1266</v>
      </c>
      <c r="B340" s="1668">
        <v>1</v>
      </c>
      <c r="C340" s="1668"/>
      <c r="D340" s="1669">
        <v>9254000</v>
      </c>
      <c r="E340" s="190">
        <v>24800000</v>
      </c>
    </row>
    <row r="341" spans="1:5" x14ac:dyDescent="0.35">
      <c r="A341" s="518" t="s">
        <v>530</v>
      </c>
      <c r="B341" s="1668">
        <v>2</v>
      </c>
      <c r="C341" s="1668"/>
      <c r="D341" s="1669">
        <v>9241000</v>
      </c>
      <c r="E341" s="190">
        <v>12672484.5</v>
      </c>
    </row>
    <row r="342" spans="1:5" x14ac:dyDescent="0.35">
      <c r="A342" s="519" t="s">
        <v>1269</v>
      </c>
      <c r="B342" s="1668">
        <v>2</v>
      </c>
      <c r="C342" s="1668"/>
      <c r="D342" s="1669">
        <v>9241000</v>
      </c>
      <c r="E342" s="190">
        <v>12672484.5</v>
      </c>
    </row>
    <row r="343" spans="1:5" x14ac:dyDescent="0.35">
      <c r="A343" s="518" t="s">
        <v>819</v>
      </c>
      <c r="B343" s="1668">
        <v>1</v>
      </c>
      <c r="C343" s="1668"/>
      <c r="D343" s="1669">
        <v>9267000</v>
      </c>
      <c r="E343" s="190">
        <v>9768398.2799999993</v>
      </c>
    </row>
    <row r="344" spans="1:5" x14ac:dyDescent="0.35">
      <c r="A344" s="519" t="s">
        <v>819</v>
      </c>
      <c r="B344" s="1668">
        <v>1</v>
      </c>
      <c r="C344" s="1668"/>
      <c r="D344" s="1669">
        <v>9267000</v>
      </c>
      <c r="E344" s="190">
        <v>9768398.2799999993</v>
      </c>
    </row>
    <row r="345" spans="1:5" x14ac:dyDescent="0.35">
      <c r="A345" s="518" t="s">
        <v>900</v>
      </c>
      <c r="B345" s="1668">
        <v>2</v>
      </c>
      <c r="C345" s="1668"/>
      <c r="D345" s="1669">
        <v>8770000</v>
      </c>
      <c r="E345" s="190">
        <v>25850000</v>
      </c>
    </row>
    <row r="346" spans="1:5" x14ac:dyDescent="0.35">
      <c r="A346" s="519" t="s">
        <v>977</v>
      </c>
      <c r="B346" s="1668">
        <v>1</v>
      </c>
      <c r="C346" s="1668"/>
      <c r="D346" s="1669">
        <v>8455000</v>
      </c>
      <c r="E346" s="190">
        <v>38900000</v>
      </c>
    </row>
    <row r="347" spans="1:5" x14ac:dyDescent="0.35">
      <c r="A347" s="519" t="s">
        <v>1323</v>
      </c>
      <c r="B347" s="1668">
        <v>1</v>
      </c>
      <c r="C347" s="1668"/>
      <c r="D347" s="1669">
        <v>9085000</v>
      </c>
      <c r="E347" s="190">
        <v>12800000</v>
      </c>
    </row>
    <row r="348" spans="1:5" x14ac:dyDescent="0.35">
      <c r="A348" s="518" t="s">
        <v>914</v>
      </c>
      <c r="B348" s="1668">
        <v>1</v>
      </c>
      <c r="C348" s="1668"/>
      <c r="D348" s="1669">
        <v>8287000</v>
      </c>
      <c r="E348" s="190">
        <v>15800000</v>
      </c>
    </row>
    <row r="349" spans="1:5" x14ac:dyDescent="0.35">
      <c r="A349" s="519" t="s">
        <v>914</v>
      </c>
      <c r="B349" s="1668">
        <v>1</v>
      </c>
      <c r="C349" s="1668"/>
      <c r="D349" s="1669">
        <v>8287000</v>
      </c>
      <c r="E349" s="190">
        <v>15800000</v>
      </c>
    </row>
    <row r="350" spans="1:5" x14ac:dyDescent="0.35">
      <c r="A350" s="518" t="s">
        <v>924</v>
      </c>
      <c r="B350" s="1668">
        <v>3</v>
      </c>
      <c r="C350" s="1668">
        <v>1</v>
      </c>
      <c r="D350" s="1669">
        <v>11923156.93</v>
      </c>
      <c r="E350" s="190">
        <v>21740204.009999998</v>
      </c>
    </row>
    <row r="351" spans="1:5" x14ac:dyDescent="0.35">
      <c r="A351" s="519" t="s">
        <v>924</v>
      </c>
      <c r="B351" s="1668"/>
      <c r="C351" s="1668">
        <v>1</v>
      </c>
      <c r="D351" s="1669">
        <v>21383627.719999999</v>
      </c>
      <c r="E351" s="190">
        <v>21448733.329999998</v>
      </c>
    </row>
    <row r="352" spans="1:5" x14ac:dyDescent="0.35">
      <c r="A352" s="519" t="s">
        <v>1301</v>
      </c>
      <c r="B352" s="1668">
        <v>1</v>
      </c>
      <c r="C352" s="1668"/>
      <c r="D352" s="1669">
        <v>9273000</v>
      </c>
      <c r="E352" s="190">
        <v>15652017.939999999</v>
      </c>
    </row>
    <row r="353" spans="1:5" x14ac:dyDescent="0.35">
      <c r="A353" s="519" t="s">
        <v>1440</v>
      </c>
      <c r="B353" s="1668">
        <v>1</v>
      </c>
      <c r="C353" s="1668"/>
      <c r="D353" s="1669">
        <v>8119000</v>
      </c>
      <c r="E353" s="190">
        <v>21781998.449999999</v>
      </c>
    </row>
    <row r="354" spans="1:5" x14ac:dyDescent="0.35">
      <c r="A354" s="519" t="s">
        <v>1519</v>
      </c>
      <c r="B354" s="1668">
        <v>1</v>
      </c>
      <c r="C354" s="1668"/>
      <c r="D354" s="1669">
        <v>8917000</v>
      </c>
      <c r="E354" s="190">
        <v>28078066.32</v>
      </c>
    </row>
    <row r="355" spans="1:5" x14ac:dyDescent="0.35">
      <c r="A355" s="518" t="s">
        <v>979</v>
      </c>
      <c r="B355" s="1668"/>
      <c r="C355" s="1668">
        <v>1</v>
      </c>
      <c r="D355" s="1669">
        <v>21841660</v>
      </c>
      <c r="E355" s="190">
        <v>22013800</v>
      </c>
    </row>
    <row r="356" spans="1:5" x14ac:dyDescent="0.35">
      <c r="A356" s="519" t="s">
        <v>979</v>
      </c>
      <c r="B356" s="1668"/>
      <c r="C356" s="1668">
        <v>1</v>
      </c>
      <c r="D356" s="1669">
        <v>21841660</v>
      </c>
      <c r="E356" s="190">
        <v>22013800</v>
      </c>
    </row>
    <row r="357" spans="1:5" x14ac:dyDescent="0.35">
      <c r="A357" s="518" t="s">
        <v>1296</v>
      </c>
      <c r="B357" s="1668">
        <v>1</v>
      </c>
      <c r="C357" s="1668"/>
      <c r="D357" s="1669">
        <v>9300000</v>
      </c>
      <c r="E357" s="190">
        <v>9550000</v>
      </c>
    </row>
    <row r="358" spans="1:5" x14ac:dyDescent="0.35">
      <c r="A358" s="519" t="s">
        <v>1439</v>
      </c>
      <c r="B358" s="1668">
        <v>1</v>
      </c>
      <c r="C358" s="1668"/>
      <c r="D358" s="1669">
        <v>9300000</v>
      </c>
      <c r="E358" s="190">
        <v>9550000</v>
      </c>
    </row>
    <row r="359" spans="1:5" x14ac:dyDescent="0.35">
      <c r="A359" s="518" t="s">
        <v>1434</v>
      </c>
      <c r="B359" s="1668">
        <v>1</v>
      </c>
      <c r="C359" s="1668"/>
      <c r="D359" s="1669">
        <v>9300000</v>
      </c>
      <c r="E359" s="190">
        <v>9905187.4399999995</v>
      </c>
    </row>
    <row r="360" spans="1:5" x14ac:dyDescent="0.35">
      <c r="A360" s="519" t="s">
        <v>1581</v>
      </c>
      <c r="B360" s="1668">
        <v>1</v>
      </c>
      <c r="C360" s="1668"/>
      <c r="D360" s="1669">
        <v>9300000</v>
      </c>
      <c r="E360" s="190">
        <v>9905187.4399999995</v>
      </c>
    </row>
    <row r="361" spans="1:5" x14ac:dyDescent="0.35">
      <c r="A361" s="517" t="s">
        <v>12</v>
      </c>
      <c r="B361" s="1668">
        <v>10</v>
      </c>
      <c r="C361" s="1668">
        <v>13</v>
      </c>
      <c r="D361" s="1669">
        <v>18082683.847962964</v>
      </c>
      <c r="E361" s="190">
        <v>22556582.97231482</v>
      </c>
    </row>
    <row r="362" spans="1:5" x14ac:dyDescent="0.35">
      <c r="A362" s="518" t="s">
        <v>85</v>
      </c>
      <c r="B362" s="1668">
        <v>7</v>
      </c>
      <c r="C362" s="1668">
        <v>4</v>
      </c>
      <c r="D362" s="1669">
        <v>13451740.195416667</v>
      </c>
      <c r="E362" s="190">
        <v>14820057.156458337</v>
      </c>
    </row>
    <row r="363" spans="1:5" x14ac:dyDescent="0.35">
      <c r="A363" s="519" t="s">
        <v>85</v>
      </c>
      <c r="B363" s="1668">
        <v>1</v>
      </c>
      <c r="C363" s="1668">
        <v>1</v>
      </c>
      <c r="D363" s="1669">
        <v>14413459.49</v>
      </c>
      <c r="E363" s="190">
        <v>14617732.765000001</v>
      </c>
    </row>
    <row r="364" spans="1:5" x14ac:dyDescent="0.35">
      <c r="A364" s="519" t="s">
        <v>86</v>
      </c>
      <c r="B364" s="1668"/>
      <c r="C364" s="1668">
        <v>1</v>
      </c>
      <c r="D364" s="1669">
        <v>15881006.710000001</v>
      </c>
      <c r="E364" s="190">
        <v>15881006.710000001</v>
      </c>
    </row>
    <row r="365" spans="1:5" x14ac:dyDescent="0.35">
      <c r="A365" s="519" t="s">
        <v>1272</v>
      </c>
      <c r="B365" s="1668">
        <v>3</v>
      </c>
      <c r="C365" s="1668"/>
      <c r="D365" s="1669">
        <v>6195333.3333333302</v>
      </c>
      <c r="E365" s="190">
        <v>15817339.9066667</v>
      </c>
    </row>
    <row r="366" spans="1:5" x14ac:dyDescent="0.35">
      <c r="A366" s="519" t="s">
        <v>1273</v>
      </c>
      <c r="B366" s="1668"/>
      <c r="C366" s="1668">
        <v>1</v>
      </c>
      <c r="D366" s="1669">
        <v>18482846</v>
      </c>
      <c r="E366" s="190">
        <v>18629780</v>
      </c>
    </row>
    <row r="367" spans="1:5" x14ac:dyDescent="0.35">
      <c r="A367" s="519" t="s">
        <v>1298</v>
      </c>
      <c r="B367" s="1668">
        <v>1</v>
      </c>
      <c r="C367" s="1668"/>
      <c r="D367" s="1669">
        <v>9267000</v>
      </c>
      <c r="E367" s="190">
        <v>9550002.3900000006</v>
      </c>
    </row>
    <row r="368" spans="1:5" x14ac:dyDescent="0.35">
      <c r="A368" s="519" t="s">
        <v>1518</v>
      </c>
      <c r="B368" s="1668">
        <v>2</v>
      </c>
      <c r="C368" s="1668"/>
      <c r="D368" s="1669">
        <v>9283500</v>
      </c>
      <c r="E368" s="190">
        <v>9625012.1750000007</v>
      </c>
    </row>
    <row r="369" spans="1:5" x14ac:dyDescent="0.35">
      <c r="A369" s="519" t="s">
        <v>1599</v>
      </c>
      <c r="B369" s="1668"/>
      <c r="C369" s="1668">
        <v>1</v>
      </c>
      <c r="D369" s="1669">
        <v>19677316.539999999</v>
      </c>
      <c r="E369" s="190">
        <v>19821850.539999999</v>
      </c>
    </row>
    <row r="370" spans="1:5" x14ac:dyDescent="0.35">
      <c r="A370" s="518" t="s">
        <v>12</v>
      </c>
      <c r="B370" s="1668">
        <v>2</v>
      </c>
      <c r="C370" s="1668">
        <v>3</v>
      </c>
      <c r="D370" s="1669">
        <v>23463088.449999999</v>
      </c>
      <c r="E370" s="190">
        <v>37199193.561999999</v>
      </c>
    </row>
    <row r="371" spans="1:5" x14ac:dyDescent="0.35">
      <c r="A371" s="519" t="s">
        <v>901</v>
      </c>
      <c r="B371" s="1668">
        <v>1</v>
      </c>
      <c r="C371" s="1668"/>
      <c r="D371" s="1669">
        <v>7741000</v>
      </c>
      <c r="E371" s="190">
        <v>59560000</v>
      </c>
    </row>
    <row r="372" spans="1:5" x14ac:dyDescent="0.35">
      <c r="A372" s="519" t="s">
        <v>989</v>
      </c>
      <c r="B372" s="1668"/>
      <c r="C372" s="1668">
        <v>2</v>
      </c>
      <c r="D372" s="1669">
        <v>42986351.859999999</v>
      </c>
      <c r="E372" s="190">
        <v>43083884.954999998</v>
      </c>
    </row>
    <row r="373" spans="1:5" x14ac:dyDescent="0.35">
      <c r="A373" s="519" t="s">
        <v>1587</v>
      </c>
      <c r="B373" s="1668">
        <v>1</v>
      </c>
      <c r="C373" s="1668"/>
      <c r="D373" s="1669">
        <v>9254000</v>
      </c>
      <c r="E373" s="190">
        <v>25750000</v>
      </c>
    </row>
    <row r="374" spans="1:5" x14ac:dyDescent="0.35">
      <c r="A374" s="519" t="s">
        <v>1618</v>
      </c>
      <c r="B374" s="1668"/>
      <c r="C374" s="1668">
        <v>1</v>
      </c>
      <c r="D374" s="1669">
        <v>14347738.529999999</v>
      </c>
      <c r="E374" s="190">
        <v>14518197.9</v>
      </c>
    </row>
    <row r="375" spans="1:5" x14ac:dyDescent="0.35">
      <c r="A375" s="518" t="s">
        <v>904</v>
      </c>
      <c r="B375" s="1668"/>
      <c r="C375" s="1668">
        <v>4</v>
      </c>
      <c r="D375" s="1669">
        <v>24661592.555</v>
      </c>
      <c r="E375" s="190">
        <v>24962654.25</v>
      </c>
    </row>
    <row r="376" spans="1:5" x14ac:dyDescent="0.35">
      <c r="A376" s="519" t="s">
        <v>1318</v>
      </c>
      <c r="B376" s="1668"/>
      <c r="C376" s="1668">
        <v>4</v>
      </c>
      <c r="D376" s="1669">
        <v>24661592.555</v>
      </c>
      <c r="E376" s="190">
        <v>24962654.25</v>
      </c>
    </row>
    <row r="377" spans="1:5" x14ac:dyDescent="0.35">
      <c r="A377" s="518" t="s">
        <v>980</v>
      </c>
      <c r="B377" s="1668">
        <v>1</v>
      </c>
      <c r="C377" s="1668"/>
      <c r="D377" s="1669">
        <v>9299000</v>
      </c>
      <c r="E377" s="190">
        <v>9599999.5999999996</v>
      </c>
    </row>
    <row r="378" spans="1:5" x14ac:dyDescent="0.35">
      <c r="A378" s="519" t="s">
        <v>981</v>
      </c>
      <c r="B378" s="1668">
        <v>1</v>
      </c>
      <c r="C378" s="1668"/>
      <c r="D378" s="1669">
        <v>9299000</v>
      </c>
      <c r="E378" s="190">
        <v>9599999.5999999996</v>
      </c>
    </row>
    <row r="379" spans="1:5" x14ac:dyDescent="0.35">
      <c r="A379" s="518" t="s">
        <v>538</v>
      </c>
      <c r="B379" s="1668"/>
      <c r="C379" s="1668">
        <v>2</v>
      </c>
      <c r="D379" s="1669">
        <v>20968380.170000002</v>
      </c>
      <c r="E379" s="190">
        <v>20968380.170000002</v>
      </c>
    </row>
    <row r="380" spans="1:5" x14ac:dyDescent="0.35">
      <c r="A380" s="519" t="s">
        <v>1314</v>
      </c>
      <c r="B380" s="1668"/>
      <c r="C380" s="1668">
        <v>2</v>
      </c>
      <c r="D380" s="1669">
        <v>20968380.170000002</v>
      </c>
      <c r="E380" s="190">
        <v>20968380.170000002</v>
      </c>
    </row>
    <row r="381" spans="1:5" x14ac:dyDescent="0.35">
      <c r="A381" s="517" t="s">
        <v>73</v>
      </c>
      <c r="B381" s="1668">
        <v>23</v>
      </c>
      <c r="C381" s="1668">
        <v>4</v>
      </c>
      <c r="D381" s="1669">
        <v>11287833.886666665</v>
      </c>
      <c r="E381" s="190">
        <v>13484143.561388889</v>
      </c>
    </row>
    <row r="382" spans="1:5" x14ac:dyDescent="0.35">
      <c r="A382" s="518" t="s">
        <v>86</v>
      </c>
      <c r="B382" s="1668">
        <v>1</v>
      </c>
      <c r="C382" s="1668"/>
      <c r="D382" s="1669">
        <v>9227000</v>
      </c>
      <c r="E382" s="190">
        <v>9500000</v>
      </c>
    </row>
    <row r="383" spans="1:5" x14ac:dyDescent="0.35">
      <c r="A383" s="519" t="s">
        <v>1299</v>
      </c>
      <c r="B383" s="1668">
        <v>1</v>
      </c>
      <c r="C383" s="1668"/>
      <c r="D383" s="1669">
        <v>9227000</v>
      </c>
      <c r="E383" s="190">
        <v>9500000</v>
      </c>
    </row>
    <row r="384" spans="1:5" x14ac:dyDescent="0.35">
      <c r="A384" s="518" t="s">
        <v>528</v>
      </c>
      <c r="B384" s="1668">
        <v>6</v>
      </c>
      <c r="C384" s="1668">
        <v>1</v>
      </c>
      <c r="D384" s="1669">
        <v>11820666.907499999</v>
      </c>
      <c r="E384" s="190">
        <v>12533979.407499999</v>
      </c>
    </row>
    <row r="385" spans="1:5" x14ac:dyDescent="0.35">
      <c r="A385" s="519" t="s">
        <v>528</v>
      </c>
      <c r="B385" s="1668">
        <v>4</v>
      </c>
      <c r="C385" s="1668"/>
      <c r="D385" s="1669">
        <v>9253750</v>
      </c>
      <c r="E385" s="190">
        <v>11421000</v>
      </c>
    </row>
    <row r="386" spans="1:5" x14ac:dyDescent="0.35">
      <c r="A386" s="519" t="s">
        <v>1315</v>
      </c>
      <c r="B386" s="1668">
        <v>1</v>
      </c>
      <c r="C386" s="1668"/>
      <c r="D386" s="1669">
        <v>9300000</v>
      </c>
      <c r="E386" s="190">
        <v>9650000</v>
      </c>
    </row>
    <row r="387" spans="1:5" x14ac:dyDescent="0.35">
      <c r="A387" s="519" t="s">
        <v>1319</v>
      </c>
      <c r="B387" s="1668"/>
      <c r="C387" s="1668">
        <v>1</v>
      </c>
      <c r="D387" s="1669">
        <v>19514917.629999999</v>
      </c>
      <c r="E387" s="190">
        <v>19514917.629999999</v>
      </c>
    </row>
    <row r="388" spans="1:5" x14ac:dyDescent="0.35">
      <c r="A388" s="519" t="s">
        <v>1442</v>
      </c>
      <c r="B388" s="1668">
        <v>1</v>
      </c>
      <c r="C388" s="1668"/>
      <c r="D388" s="1669">
        <v>9214000</v>
      </c>
      <c r="E388" s="190">
        <v>9550000</v>
      </c>
    </row>
    <row r="389" spans="1:5" x14ac:dyDescent="0.35">
      <c r="A389" s="518" t="s">
        <v>631</v>
      </c>
      <c r="B389" s="1668">
        <v>5</v>
      </c>
      <c r="C389" s="1668"/>
      <c r="D389" s="1669">
        <v>9009000</v>
      </c>
      <c r="E389" s="190">
        <v>12423335.348333335</v>
      </c>
    </row>
    <row r="390" spans="1:5" x14ac:dyDescent="0.35">
      <c r="A390" s="519" t="s">
        <v>905</v>
      </c>
      <c r="B390" s="1668">
        <v>2</v>
      </c>
      <c r="C390" s="1668"/>
      <c r="D390" s="1669">
        <v>9250500</v>
      </c>
      <c r="E390" s="190">
        <v>12305000</v>
      </c>
    </row>
    <row r="391" spans="1:5" x14ac:dyDescent="0.35">
      <c r="A391" s="519" t="s">
        <v>1324</v>
      </c>
      <c r="B391" s="1668">
        <v>3</v>
      </c>
      <c r="C391" s="1668"/>
      <c r="D391" s="1669">
        <v>8888250</v>
      </c>
      <c r="E391" s="190">
        <v>12482503.022500001</v>
      </c>
    </row>
    <row r="392" spans="1:5" x14ac:dyDescent="0.35">
      <c r="A392" s="518" t="s">
        <v>675</v>
      </c>
      <c r="B392" s="1668">
        <v>2</v>
      </c>
      <c r="C392" s="1668">
        <v>2</v>
      </c>
      <c r="D392" s="1669">
        <v>15682209.486666666</v>
      </c>
      <c r="E392" s="190">
        <v>15832095.256666668</v>
      </c>
    </row>
    <row r="393" spans="1:5" x14ac:dyDescent="0.35">
      <c r="A393" s="519" t="s">
        <v>698</v>
      </c>
      <c r="B393" s="1668">
        <v>2</v>
      </c>
      <c r="C393" s="1668">
        <v>1</v>
      </c>
      <c r="D393" s="1669">
        <v>15817362.895</v>
      </c>
      <c r="E393" s="190">
        <v>16042191.550000001</v>
      </c>
    </row>
    <row r="394" spans="1:5" x14ac:dyDescent="0.35">
      <c r="A394" s="519" t="s">
        <v>1437</v>
      </c>
      <c r="B394" s="1668"/>
      <c r="C394" s="1668">
        <v>1</v>
      </c>
      <c r="D394" s="1669">
        <v>15411902.67</v>
      </c>
      <c r="E394" s="190">
        <v>15411902.67</v>
      </c>
    </row>
    <row r="395" spans="1:5" x14ac:dyDescent="0.35">
      <c r="A395" s="518" t="s">
        <v>813</v>
      </c>
      <c r="B395" s="1668">
        <v>1</v>
      </c>
      <c r="C395" s="1668">
        <v>1</v>
      </c>
      <c r="D395" s="1669">
        <v>13790606.935000001</v>
      </c>
      <c r="E395" s="190">
        <v>13944563.26</v>
      </c>
    </row>
    <row r="396" spans="1:5" x14ac:dyDescent="0.35">
      <c r="A396" s="519" t="s">
        <v>813</v>
      </c>
      <c r="B396" s="1668"/>
      <c r="C396" s="1668">
        <v>1</v>
      </c>
      <c r="D396" s="1669">
        <v>18281213.870000001</v>
      </c>
      <c r="E396" s="190">
        <v>18339126.52</v>
      </c>
    </row>
    <row r="397" spans="1:5" x14ac:dyDescent="0.35">
      <c r="A397" s="519" t="s">
        <v>1300</v>
      </c>
      <c r="B397" s="1668">
        <v>1</v>
      </c>
      <c r="C397" s="1668"/>
      <c r="D397" s="1669">
        <v>9300000</v>
      </c>
      <c r="E397" s="190">
        <v>9550000</v>
      </c>
    </row>
    <row r="398" spans="1:5" x14ac:dyDescent="0.35">
      <c r="A398" s="518" t="s">
        <v>824</v>
      </c>
      <c r="B398" s="1668">
        <v>1</v>
      </c>
      <c r="C398" s="1668"/>
      <c r="D398" s="1669">
        <v>8539000</v>
      </c>
      <c r="E398" s="190">
        <v>9600004.4000000004</v>
      </c>
    </row>
    <row r="399" spans="1:5" x14ac:dyDescent="0.35">
      <c r="A399" s="519" t="s">
        <v>1325</v>
      </c>
      <c r="B399" s="1668">
        <v>1</v>
      </c>
      <c r="C399" s="1668"/>
      <c r="D399" s="1669">
        <v>8539000</v>
      </c>
      <c r="E399" s="190">
        <v>9600004.4000000004</v>
      </c>
    </row>
    <row r="400" spans="1:5" x14ac:dyDescent="0.35">
      <c r="A400" s="518" t="s">
        <v>913</v>
      </c>
      <c r="B400" s="1668">
        <v>2</v>
      </c>
      <c r="C400" s="1668"/>
      <c r="D400" s="1669">
        <v>9290000</v>
      </c>
      <c r="E400" s="190">
        <v>12614495</v>
      </c>
    </row>
    <row r="401" spans="1:5" x14ac:dyDescent="0.35">
      <c r="A401" s="519" t="s">
        <v>1243</v>
      </c>
      <c r="B401" s="1668">
        <v>1</v>
      </c>
      <c r="C401" s="1668"/>
      <c r="D401" s="1669">
        <v>9300000</v>
      </c>
      <c r="E401" s="190">
        <v>9600000</v>
      </c>
    </row>
    <row r="402" spans="1:5" x14ac:dyDescent="0.35">
      <c r="A402" s="519" t="s">
        <v>1584</v>
      </c>
      <c r="B402" s="1668">
        <v>1</v>
      </c>
      <c r="C402" s="1668"/>
      <c r="D402" s="1669">
        <v>9280000</v>
      </c>
      <c r="E402" s="190">
        <v>15628990</v>
      </c>
    </row>
    <row r="403" spans="1:5" x14ac:dyDescent="0.35">
      <c r="A403" s="518" t="s">
        <v>1282</v>
      </c>
      <c r="B403" s="1668">
        <v>5</v>
      </c>
      <c r="C403" s="1668"/>
      <c r="D403" s="1669">
        <v>8948750</v>
      </c>
      <c r="E403" s="190">
        <v>17797126.870000001</v>
      </c>
    </row>
    <row r="404" spans="1:5" x14ac:dyDescent="0.35">
      <c r="A404" s="519" t="s">
        <v>1282</v>
      </c>
      <c r="B404" s="1668">
        <v>5</v>
      </c>
      <c r="C404" s="1668"/>
      <c r="D404" s="1669">
        <v>8948750</v>
      </c>
      <c r="E404" s="190">
        <v>17797126.870000001</v>
      </c>
    </row>
    <row r="405" spans="1:5" x14ac:dyDescent="0.35">
      <c r="A405" s="517" t="s">
        <v>13</v>
      </c>
      <c r="B405" s="1668">
        <v>7</v>
      </c>
      <c r="C405" s="1668">
        <v>11</v>
      </c>
      <c r="D405" s="1669">
        <v>12410242.151666662</v>
      </c>
      <c r="E405" s="190">
        <v>20334197.866</v>
      </c>
    </row>
    <row r="406" spans="1:5" x14ac:dyDescent="0.35">
      <c r="A406" s="518" t="s">
        <v>106</v>
      </c>
      <c r="B406" s="1668">
        <v>6</v>
      </c>
      <c r="C406" s="1668">
        <v>11</v>
      </c>
      <c r="D406" s="1669">
        <v>13138935.724074069</v>
      </c>
      <c r="E406" s="190">
        <v>15755012.083333334</v>
      </c>
    </row>
    <row r="407" spans="1:5" x14ac:dyDescent="0.35">
      <c r="A407" s="519" t="s">
        <v>536</v>
      </c>
      <c r="B407" s="1668">
        <v>4</v>
      </c>
      <c r="C407" s="1668">
        <v>5</v>
      </c>
      <c r="D407" s="1669">
        <v>13257925.049166657</v>
      </c>
      <c r="E407" s="190">
        <v>15144118.68</v>
      </c>
    </row>
    <row r="408" spans="1:5" x14ac:dyDescent="0.35">
      <c r="A408" s="519" t="s">
        <v>630</v>
      </c>
      <c r="B408" s="1668">
        <v>1</v>
      </c>
      <c r="C408" s="1668">
        <v>1</v>
      </c>
      <c r="D408" s="1669">
        <v>12629453.5</v>
      </c>
      <c r="E408" s="190">
        <v>16275953.5</v>
      </c>
    </row>
    <row r="409" spans="1:5" x14ac:dyDescent="0.35">
      <c r="A409" s="519" t="s">
        <v>1275</v>
      </c>
      <c r="B409" s="1668">
        <v>1</v>
      </c>
      <c r="C409" s="1668">
        <v>5</v>
      </c>
      <c r="D409" s="1669">
        <v>13319938.106666667</v>
      </c>
      <c r="E409" s="190">
        <v>16222242.343333334</v>
      </c>
    </row>
    <row r="410" spans="1:5" x14ac:dyDescent="0.35">
      <c r="A410" s="518" t="s">
        <v>912</v>
      </c>
      <c r="B410" s="1668">
        <v>1</v>
      </c>
      <c r="C410" s="1668"/>
      <c r="D410" s="1669">
        <v>5852000</v>
      </c>
      <c r="E410" s="190">
        <v>61546869.909999996</v>
      </c>
    </row>
    <row r="411" spans="1:5" x14ac:dyDescent="0.35">
      <c r="A411" s="519" t="s">
        <v>977</v>
      </c>
      <c r="B411" s="1668">
        <v>1</v>
      </c>
      <c r="C411" s="1668"/>
      <c r="D411" s="1669">
        <v>5852000</v>
      </c>
      <c r="E411" s="190">
        <v>61546869.909999996</v>
      </c>
    </row>
    <row r="412" spans="1:5" x14ac:dyDescent="0.35">
      <c r="A412" s="517" t="s">
        <v>105</v>
      </c>
      <c r="B412" s="1668">
        <v>13</v>
      </c>
      <c r="C412" s="1668">
        <v>42</v>
      </c>
      <c r="D412" s="1669">
        <v>15896620.283890309</v>
      </c>
      <c r="E412" s="190">
        <v>16919025.402505107</v>
      </c>
    </row>
    <row r="413" spans="1:5" x14ac:dyDescent="0.35">
      <c r="A413" s="518" t="s">
        <v>108</v>
      </c>
      <c r="B413" s="1668">
        <v>4</v>
      </c>
      <c r="C413" s="1668">
        <v>10</v>
      </c>
      <c r="D413" s="1669">
        <v>16161407.381547615</v>
      </c>
      <c r="E413" s="190">
        <v>17033220.673333343</v>
      </c>
    </row>
    <row r="414" spans="1:5" x14ac:dyDescent="0.35">
      <c r="A414" s="519" t="s">
        <v>108</v>
      </c>
      <c r="B414" s="1668">
        <v>4</v>
      </c>
      <c r="C414" s="1668">
        <v>7</v>
      </c>
      <c r="D414" s="1669">
        <v>14576775.052708326</v>
      </c>
      <c r="E414" s="190">
        <v>15991443.86583335</v>
      </c>
    </row>
    <row r="415" spans="1:5" x14ac:dyDescent="0.35">
      <c r="A415" s="519" t="s">
        <v>621</v>
      </c>
      <c r="B415" s="1668"/>
      <c r="C415" s="1668">
        <v>1</v>
      </c>
      <c r="D415" s="1669">
        <v>20371005.460000001</v>
      </c>
      <c r="E415" s="190">
        <v>20458989.25</v>
      </c>
    </row>
    <row r="416" spans="1:5" x14ac:dyDescent="0.35">
      <c r="A416" s="519" t="s">
        <v>987</v>
      </c>
      <c r="B416" s="1668"/>
      <c r="C416" s="1668">
        <v>1</v>
      </c>
      <c r="D416" s="1669">
        <v>14801700</v>
      </c>
      <c r="E416" s="190">
        <v>15012000</v>
      </c>
    </row>
    <row r="417" spans="1:5" x14ac:dyDescent="0.35">
      <c r="A417" s="519" t="s">
        <v>1280</v>
      </c>
      <c r="B417" s="1668"/>
      <c r="C417" s="1668">
        <v>1</v>
      </c>
      <c r="D417" s="1669">
        <v>19650046</v>
      </c>
      <c r="E417" s="190">
        <v>19795780</v>
      </c>
    </row>
    <row r="418" spans="1:5" x14ac:dyDescent="0.35">
      <c r="A418" s="518" t="s">
        <v>105</v>
      </c>
      <c r="B418" s="1668">
        <v>1</v>
      </c>
      <c r="C418" s="1668"/>
      <c r="D418" s="1669">
        <v>9234000</v>
      </c>
      <c r="E418" s="190">
        <v>9650000</v>
      </c>
    </row>
    <row r="419" spans="1:5" x14ac:dyDescent="0.35">
      <c r="A419" s="519" t="s">
        <v>933</v>
      </c>
      <c r="B419" s="1668">
        <v>1</v>
      </c>
      <c r="C419" s="1668"/>
      <c r="D419" s="1669">
        <v>9234000</v>
      </c>
      <c r="E419" s="190">
        <v>9650000</v>
      </c>
    </row>
    <row r="420" spans="1:5" x14ac:dyDescent="0.35">
      <c r="A420" s="518" t="s">
        <v>107</v>
      </c>
      <c r="B420" s="1668">
        <v>8</v>
      </c>
      <c r="C420" s="1668">
        <v>25</v>
      </c>
      <c r="D420" s="1669">
        <v>14842155.240221094</v>
      </c>
      <c r="E420" s="190">
        <v>16395108.135843543</v>
      </c>
    </row>
    <row r="421" spans="1:5" x14ac:dyDescent="0.35">
      <c r="A421" s="519" t="s">
        <v>77</v>
      </c>
      <c r="B421" s="1668">
        <v>4</v>
      </c>
      <c r="C421" s="1668">
        <v>10</v>
      </c>
      <c r="D421" s="1669">
        <v>14369705.619523825</v>
      </c>
      <c r="E421" s="190">
        <v>18538575.718452401</v>
      </c>
    </row>
    <row r="422" spans="1:5" x14ac:dyDescent="0.35">
      <c r="A422" s="519" t="s">
        <v>110</v>
      </c>
      <c r="B422" s="1668">
        <v>1</v>
      </c>
      <c r="C422" s="1668">
        <v>1</v>
      </c>
      <c r="D422" s="1669">
        <v>11158958.695</v>
      </c>
      <c r="E422" s="190">
        <v>12942940.99</v>
      </c>
    </row>
    <row r="423" spans="1:5" x14ac:dyDescent="0.35">
      <c r="A423" s="519" t="s">
        <v>76</v>
      </c>
      <c r="B423" s="1668"/>
      <c r="C423" s="1668">
        <v>9</v>
      </c>
      <c r="D423" s="1669">
        <v>19821997.960000001</v>
      </c>
      <c r="E423" s="190">
        <v>19961668.229000002</v>
      </c>
    </row>
    <row r="424" spans="1:5" x14ac:dyDescent="0.35">
      <c r="A424" s="519" t="s">
        <v>92</v>
      </c>
      <c r="B424" s="1668">
        <v>1</v>
      </c>
      <c r="C424" s="1668">
        <v>3</v>
      </c>
      <c r="D424" s="1669">
        <v>16806591.390000001</v>
      </c>
      <c r="E424" s="190">
        <v>16928751.16333333</v>
      </c>
    </row>
    <row r="425" spans="1:5" x14ac:dyDescent="0.35">
      <c r="A425" s="519" t="s">
        <v>538</v>
      </c>
      <c r="B425" s="1668">
        <v>1</v>
      </c>
      <c r="C425" s="1668">
        <v>2</v>
      </c>
      <c r="D425" s="1669">
        <v>14373831.702500001</v>
      </c>
      <c r="E425" s="190">
        <v>14565869.550000001</v>
      </c>
    </row>
    <row r="426" spans="1:5" x14ac:dyDescent="0.35">
      <c r="A426" s="519" t="s">
        <v>1241</v>
      </c>
      <c r="B426" s="1668">
        <v>1</v>
      </c>
      <c r="C426" s="1668"/>
      <c r="D426" s="1669">
        <v>9182000</v>
      </c>
      <c r="E426" s="190">
        <v>9650000</v>
      </c>
    </row>
    <row r="427" spans="1:5" x14ac:dyDescent="0.35">
      <c r="A427" s="518" t="s">
        <v>495</v>
      </c>
      <c r="B427" s="1668"/>
      <c r="C427" s="1668">
        <v>2</v>
      </c>
      <c r="D427" s="1669">
        <v>20905526.41</v>
      </c>
      <c r="E427" s="190">
        <v>20938659.810000002</v>
      </c>
    </row>
    <row r="428" spans="1:5" x14ac:dyDescent="0.35">
      <c r="A428" s="519" t="s">
        <v>1279</v>
      </c>
      <c r="B428" s="1668"/>
      <c r="C428" s="1668">
        <v>2</v>
      </c>
      <c r="D428" s="1669">
        <v>20905526.41</v>
      </c>
      <c r="E428" s="190">
        <v>20938659.810000002</v>
      </c>
    </row>
    <row r="429" spans="1:5" x14ac:dyDescent="0.35">
      <c r="A429" s="518" t="s">
        <v>521</v>
      </c>
      <c r="B429" s="1668"/>
      <c r="C429" s="1668">
        <v>3</v>
      </c>
      <c r="D429" s="1669">
        <v>17677098.747500002</v>
      </c>
      <c r="E429" s="190">
        <v>17827620.217500001</v>
      </c>
    </row>
    <row r="430" spans="1:5" x14ac:dyDescent="0.35">
      <c r="A430" s="519" t="s">
        <v>682</v>
      </c>
      <c r="B430" s="1668"/>
      <c r="C430" s="1668">
        <v>2</v>
      </c>
      <c r="D430" s="1669">
        <v>17831791.855</v>
      </c>
      <c r="E430" s="190">
        <v>18075900.835000001</v>
      </c>
    </row>
    <row r="431" spans="1:5" x14ac:dyDescent="0.35">
      <c r="A431" s="519" t="s">
        <v>1307</v>
      </c>
      <c r="B431" s="1668"/>
      <c r="C431" s="1668">
        <v>1</v>
      </c>
      <c r="D431" s="1669">
        <v>17522405.640000001</v>
      </c>
      <c r="E431" s="190">
        <v>17579339.600000001</v>
      </c>
    </row>
    <row r="432" spans="1:5" x14ac:dyDescent="0.35">
      <c r="A432" s="518" t="s">
        <v>907</v>
      </c>
      <c r="B432" s="1668"/>
      <c r="C432" s="1668">
        <v>2</v>
      </c>
      <c r="D432" s="1669">
        <v>18893046.300000001</v>
      </c>
      <c r="E432" s="190">
        <v>18893046.300000001</v>
      </c>
    </row>
    <row r="433" spans="1:5" x14ac:dyDescent="0.35">
      <c r="A433" s="519" t="s">
        <v>907</v>
      </c>
      <c r="B433" s="1668"/>
      <c r="C433" s="1668">
        <v>1</v>
      </c>
      <c r="D433" s="1669">
        <v>21438186.940000001</v>
      </c>
      <c r="E433" s="190">
        <v>21438186.940000001</v>
      </c>
    </row>
    <row r="434" spans="1:5" x14ac:dyDescent="0.35">
      <c r="A434" s="519" t="s">
        <v>986</v>
      </c>
      <c r="B434" s="1668"/>
      <c r="C434" s="1668">
        <v>1</v>
      </c>
      <c r="D434" s="1669">
        <v>16347905.66</v>
      </c>
      <c r="E434" s="190">
        <v>16347905.66</v>
      </c>
    </row>
    <row r="435" spans="1:5" x14ac:dyDescent="0.35">
      <c r="A435" s="517" t="s">
        <v>74</v>
      </c>
      <c r="B435" s="1668">
        <v>11</v>
      </c>
      <c r="C435" s="1668">
        <v>27</v>
      </c>
      <c r="D435" s="1669">
        <v>15117036.269895831</v>
      </c>
      <c r="E435" s="190">
        <v>16470607.423958329</v>
      </c>
    </row>
    <row r="436" spans="1:5" x14ac:dyDescent="0.35">
      <c r="A436" s="518" t="s">
        <v>72</v>
      </c>
      <c r="B436" s="1668">
        <v>2</v>
      </c>
      <c r="C436" s="1668">
        <v>3</v>
      </c>
      <c r="D436" s="1669">
        <v>13010608.566</v>
      </c>
      <c r="E436" s="190">
        <v>13281581.595999999</v>
      </c>
    </row>
    <row r="437" spans="1:5" x14ac:dyDescent="0.35">
      <c r="A437" s="519" t="s">
        <v>815</v>
      </c>
      <c r="B437" s="1668"/>
      <c r="C437" s="1668">
        <v>1</v>
      </c>
      <c r="D437" s="1669">
        <v>17833215.32</v>
      </c>
      <c r="E437" s="190">
        <v>17886580.469999999</v>
      </c>
    </row>
    <row r="438" spans="1:5" x14ac:dyDescent="0.35">
      <c r="A438" s="519" t="s">
        <v>908</v>
      </c>
      <c r="B438" s="1668"/>
      <c r="C438" s="1668">
        <v>1</v>
      </c>
      <c r="D438" s="1669">
        <v>14453327.51</v>
      </c>
      <c r="E438" s="190">
        <v>14453327.51</v>
      </c>
    </row>
    <row r="439" spans="1:5" x14ac:dyDescent="0.35">
      <c r="A439" s="519" t="s">
        <v>72</v>
      </c>
      <c r="B439" s="1668">
        <v>1</v>
      </c>
      <c r="C439" s="1668">
        <v>1</v>
      </c>
      <c r="D439" s="1669">
        <v>11733250</v>
      </c>
      <c r="E439" s="190">
        <v>12159000</v>
      </c>
    </row>
    <row r="440" spans="1:5" x14ac:dyDescent="0.35">
      <c r="A440" s="519" t="s">
        <v>1316</v>
      </c>
      <c r="B440" s="1668">
        <v>1</v>
      </c>
      <c r="C440" s="1668"/>
      <c r="D440" s="1669">
        <v>9300000</v>
      </c>
      <c r="E440" s="190">
        <v>9750000</v>
      </c>
    </row>
    <row r="441" spans="1:5" x14ac:dyDescent="0.35">
      <c r="A441" s="518" t="s">
        <v>87</v>
      </c>
      <c r="B441" s="1668"/>
      <c r="C441" s="1668">
        <v>2</v>
      </c>
      <c r="D441" s="1669">
        <v>12930702.024999999</v>
      </c>
      <c r="E441" s="190">
        <v>13043666.494999999</v>
      </c>
    </row>
    <row r="442" spans="1:5" x14ac:dyDescent="0.35">
      <c r="A442" s="519" t="s">
        <v>918</v>
      </c>
      <c r="B442" s="1668"/>
      <c r="C442" s="1668">
        <v>1</v>
      </c>
      <c r="D442" s="1669">
        <v>12460495.119999999</v>
      </c>
      <c r="E442" s="190">
        <v>12460495.119999999</v>
      </c>
    </row>
    <row r="443" spans="1:5" x14ac:dyDescent="0.35">
      <c r="A443" s="519" t="s">
        <v>1289</v>
      </c>
      <c r="B443" s="1668"/>
      <c r="C443" s="1668">
        <v>1</v>
      </c>
      <c r="D443" s="1669">
        <v>13400908.93</v>
      </c>
      <c r="E443" s="190">
        <v>13626837.869999999</v>
      </c>
    </row>
    <row r="444" spans="1:5" x14ac:dyDescent="0.35">
      <c r="A444" s="518" t="s">
        <v>97</v>
      </c>
      <c r="B444" s="1668"/>
      <c r="C444" s="1668">
        <v>3</v>
      </c>
      <c r="D444" s="1669">
        <v>17611734.439999998</v>
      </c>
      <c r="E444" s="190">
        <v>17680770.283333331</v>
      </c>
    </row>
    <row r="445" spans="1:5" x14ac:dyDescent="0.35">
      <c r="A445" s="519" t="s">
        <v>816</v>
      </c>
      <c r="B445" s="1668"/>
      <c r="C445" s="1668">
        <v>2</v>
      </c>
      <c r="D445" s="1669">
        <v>18272326.659999996</v>
      </c>
      <c r="E445" s="190">
        <v>18300880.424999997</v>
      </c>
    </row>
    <row r="446" spans="1:5" x14ac:dyDescent="0.35">
      <c r="A446" s="519" t="s">
        <v>97</v>
      </c>
      <c r="B446" s="1668"/>
      <c r="C446" s="1668">
        <v>1</v>
      </c>
      <c r="D446" s="1669">
        <v>16290550</v>
      </c>
      <c r="E446" s="190">
        <v>16440550</v>
      </c>
    </row>
    <row r="447" spans="1:5" x14ac:dyDescent="0.35">
      <c r="A447" s="518" t="s">
        <v>75</v>
      </c>
      <c r="B447" s="1668">
        <v>1</v>
      </c>
      <c r="C447" s="1668">
        <v>5</v>
      </c>
      <c r="D447" s="1669">
        <v>15027109.863333335</v>
      </c>
      <c r="E447" s="190">
        <v>17476192.551666666</v>
      </c>
    </row>
    <row r="448" spans="1:5" x14ac:dyDescent="0.35">
      <c r="A448" s="519" t="s">
        <v>929</v>
      </c>
      <c r="B448" s="1668"/>
      <c r="C448" s="1668">
        <v>1</v>
      </c>
      <c r="D448" s="1669">
        <v>14350408.16</v>
      </c>
      <c r="E448" s="190">
        <v>14522011.66</v>
      </c>
    </row>
    <row r="449" spans="1:5" x14ac:dyDescent="0.35">
      <c r="A449" s="519" t="s">
        <v>1276</v>
      </c>
      <c r="B449" s="1668">
        <v>1</v>
      </c>
      <c r="C449" s="1668">
        <v>1</v>
      </c>
      <c r="D449" s="1669">
        <v>13148012.25</v>
      </c>
      <c r="E449" s="190">
        <v>20383012.25</v>
      </c>
    </row>
    <row r="450" spans="1:5" x14ac:dyDescent="0.35">
      <c r="A450" s="519" t="s">
        <v>1277</v>
      </c>
      <c r="B450" s="1668"/>
      <c r="C450" s="1668">
        <v>2</v>
      </c>
      <c r="D450" s="1669">
        <v>17329822.98</v>
      </c>
      <c r="E450" s="190">
        <v>17356269.295000002</v>
      </c>
    </row>
    <row r="451" spans="1:5" x14ac:dyDescent="0.35">
      <c r="A451" s="519" t="s">
        <v>1611</v>
      </c>
      <c r="B451" s="1668"/>
      <c r="C451" s="1668">
        <v>1</v>
      </c>
      <c r="D451" s="1669">
        <v>14856580.560000001</v>
      </c>
      <c r="E451" s="190">
        <v>14856580.560000001</v>
      </c>
    </row>
    <row r="452" spans="1:5" x14ac:dyDescent="0.35">
      <c r="A452" s="518" t="s">
        <v>74</v>
      </c>
      <c r="B452" s="1668"/>
      <c r="C452" s="1668">
        <v>6</v>
      </c>
      <c r="D452" s="1669">
        <v>18401760.163333334</v>
      </c>
      <c r="E452" s="190">
        <v>18430567.455000002</v>
      </c>
    </row>
    <row r="453" spans="1:5" x14ac:dyDescent="0.35">
      <c r="A453" s="519" t="s">
        <v>807</v>
      </c>
      <c r="B453" s="1668"/>
      <c r="C453" s="1668">
        <v>1</v>
      </c>
      <c r="D453" s="1669">
        <v>18743928.190000001</v>
      </c>
      <c r="E453" s="190">
        <v>18743928.190000001</v>
      </c>
    </row>
    <row r="454" spans="1:5" x14ac:dyDescent="0.35">
      <c r="A454" s="519" t="s">
        <v>814</v>
      </c>
      <c r="B454" s="1668"/>
      <c r="C454" s="1668">
        <v>1</v>
      </c>
      <c r="D454" s="1669">
        <v>15500031.99</v>
      </c>
      <c r="E454" s="190">
        <v>15500031.99</v>
      </c>
    </row>
    <row r="455" spans="1:5" x14ac:dyDescent="0.35">
      <c r="A455" s="519" t="s">
        <v>906</v>
      </c>
      <c r="B455" s="1668"/>
      <c r="C455" s="1668">
        <v>1</v>
      </c>
      <c r="D455" s="1669">
        <v>20411899.710000001</v>
      </c>
      <c r="E455" s="190">
        <v>20584743.460000001</v>
      </c>
    </row>
    <row r="456" spans="1:5" x14ac:dyDescent="0.35">
      <c r="A456" s="519" t="s">
        <v>1291</v>
      </c>
      <c r="B456" s="1668"/>
      <c r="C456" s="1668">
        <v>2</v>
      </c>
      <c r="D456" s="1669">
        <v>17373418.175000001</v>
      </c>
      <c r="E456" s="190">
        <v>17373418.175000001</v>
      </c>
    </row>
    <row r="457" spans="1:5" x14ac:dyDescent="0.35">
      <c r="A457" s="519" t="s">
        <v>1443</v>
      </c>
      <c r="B457" s="1668"/>
      <c r="C457" s="1668">
        <v>1</v>
      </c>
      <c r="D457" s="1669">
        <v>21007864.739999998</v>
      </c>
      <c r="E457" s="190">
        <v>21007864.739999998</v>
      </c>
    </row>
    <row r="458" spans="1:5" x14ac:dyDescent="0.35">
      <c r="A458" s="518" t="s">
        <v>803</v>
      </c>
      <c r="B458" s="1668">
        <v>1</v>
      </c>
      <c r="C458" s="1668"/>
      <c r="D458" s="1669">
        <v>6104000</v>
      </c>
      <c r="E458" s="190">
        <v>26200000</v>
      </c>
    </row>
    <row r="459" spans="1:5" x14ac:dyDescent="0.35">
      <c r="A459" s="519" t="s">
        <v>803</v>
      </c>
      <c r="B459" s="1668">
        <v>1</v>
      </c>
      <c r="C459" s="1668"/>
      <c r="D459" s="1669">
        <v>6104000</v>
      </c>
      <c r="E459" s="190">
        <v>26200000</v>
      </c>
    </row>
    <row r="460" spans="1:5" x14ac:dyDescent="0.35">
      <c r="A460" s="518" t="s">
        <v>804</v>
      </c>
      <c r="B460" s="1668">
        <v>6</v>
      </c>
      <c r="C460" s="1668">
        <v>5</v>
      </c>
      <c r="D460" s="1669">
        <v>14356032.357333327</v>
      </c>
      <c r="E460" s="190">
        <v>15470430.393333321</v>
      </c>
    </row>
    <row r="461" spans="1:5" x14ac:dyDescent="0.35">
      <c r="A461" s="519" t="s">
        <v>817</v>
      </c>
      <c r="B461" s="1668">
        <v>3</v>
      </c>
      <c r="C461" s="1668">
        <v>4</v>
      </c>
      <c r="D461" s="1669">
        <v>14807916.386666656</v>
      </c>
      <c r="E461" s="190">
        <v>15516606.848888867</v>
      </c>
    </row>
    <row r="462" spans="1:5" x14ac:dyDescent="0.35">
      <c r="A462" s="519" t="s">
        <v>985</v>
      </c>
      <c r="B462" s="1668">
        <v>3</v>
      </c>
      <c r="C462" s="1668">
        <v>1</v>
      </c>
      <c r="D462" s="1669">
        <v>13678206.313333336</v>
      </c>
      <c r="E462" s="190">
        <v>15401165.710000001</v>
      </c>
    </row>
    <row r="463" spans="1:5" x14ac:dyDescent="0.35">
      <c r="A463" s="518" t="s">
        <v>825</v>
      </c>
      <c r="B463" s="1668">
        <v>1</v>
      </c>
      <c r="C463" s="1668">
        <v>1</v>
      </c>
      <c r="D463" s="1669">
        <v>12379626.475</v>
      </c>
      <c r="E463" s="190">
        <v>12875149.1</v>
      </c>
    </row>
    <row r="464" spans="1:5" x14ac:dyDescent="0.35">
      <c r="A464" s="519" t="s">
        <v>1306</v>
      </c>
      <c r="B464" s="1668">
        <v>1</v>
      </c>
      <c r="C464" s="1668">
        <v>1</v>
      </c>
      <c r="D464" s="1669">
        <v>12379626.475</v>
      </c>
      <c r="E464" s="190">
        <v>12875149.1</v>
      </c>
    </row>
    <row r="465" spans="1:5" x14ac:dyDescent="0.35">
      <c r="A465" s="518" t="s">
        <v>1278</v>
      </c>
      <c r="B465" s="1668"/>
      <c r="C465" s="1668">
        <v>2</v>
      </c>
      <c r="D465" s="1669">
        <v>18389437.77</v>
      </c>
      <c r="E465" s="190">
        <v>18389437.77</v>
      </c>
    </row>
    <row r="466" spans="1:5" x14ac:dyDescent="0.35">
      <c r="A466" s="519" t="s">
        <v>1278</v>
      </c>
      <c r="B466" s="1668"/>
      <c r="C466" s="1668">
        <v>2</v>
      </c>
      <c r="D466" s="1669">
        <v>18389437.77</v>
      </c>
      <c r="E466" s="190">
        <v>18389437.77</v>
      </c>
    </row>
    <row r="467" spans="1:5" x14ac:dyDescent="0.35">
      <c r="A467" s="517" t="s">
        <v>103</v>
      </c>
      <c r="B467" s="1668">
        <v>30</v>
      </c>
      <c r="C467" s="1668">
        <v>15</v>
      </c>
      <c r="D467" s="1669">
        <v>12355741.259404762</v>
      </c>
      <c r="E467" s="190">
        <v>17446566.547499999</v>
      </c>
    </row>
    <row r="468" spans="1:5" x14ac:dyDescent="0.35">
      <c r="A468" s="518" t="s">
        <v>94</v>
      </c>
      <c r="B468" s="1668">
        <v>1</v>
      </c>
      <c r="C468" s="1668"/>
      <c r="D468" s="1669">
        <v>9085000</v>
      </c>
      <c r="E468" s="190">
        <v>31900000</v>
      </c>
    </row>
    <row r="469" spans="1:5" x14ac:dyDescent="0.35">
      <c r="A469" s="519" t="s">
        <v>1586</v>
      </c>
      <c r="B469" s="1668">
        <v>1</v>
      </c>
      <c r="C469" s="1668"/>
      <c r="D469" s="1669">
        <v>9085000</v>
      </c>
      <c r="E469" s="190">
        <v>31900000</v>
      </c>
    </row>
    <row r="470" spans="1:5" x14ac:dyDescent="0.35">
      <c r="A470" s="518" t="s">
        <v>109</v>
      </c>
      <c r="B470" s="1668">
        <v>24</v>
      </c>
      <c r="C470" s="1668">
        <v>13</v>
      </c>
      <c r="D470" s="1669">
        <v>12420761.663166666</v>
      </c>
      <c r="E470" s="190">
        <v>14805406.116500001</v>
      </c>
    </row>
    <row r="471" spans="1:5" x14ac:dyDescent="0.35">
      <c r="A471" s="519" t="s">
        <v>82</v>
      </c>
      <c r="B471" s="1668">
        <v>6</v>
      </c>
      <c r="C471" s="1668">
        <v>1</v>
      </c>
      <c r="D471" s="1669">
        <v>10482277.633333333</v>
      </c>
      <c r="E471" s="190">
        <v>14752109.605833335</v>
      </c>
    </row>
    <row r="472" spans="1:5" x14ac:dyDescent="0.35">
      <c r="A472" s="519" t="s">
        <v>800</v>
      </c>
      <c r="B472" s="1668">
        <v>5</v>
      </c>
      <c r="C472" s="1668">
        <v>4</v>
      </c>
      <c r="D472" s="1669">
        <v>13043795.469999999</v>
      </c>
      <c r="E472" s="190">
        <v>13726909.174791675</v>
      </c>
    </row>
    <row r="473" spans="1:5" x14ac:dyDescent="0.35">
      <c r="A473" s="519" t="s">
        <v>810</v>
      </c>
      <c r="B473" s="1668">
        <v>4</v>
      </c>
      <c r="C473" s="1668">
        <v>2</v>
      </c>
      <c r="D473" s="1669">
        <v>14527340.925000001</v>
      </c>
      <c r="E473" s="190">
        <v>18118278.475000001</v>
      </c>
    </row>
    <row r="474" spans="1:5" x14ac:dyDescent="0.35">
      <c r="A474" s="519" t="s">
        <v>823</v>
      </c>
      <c r="B474" s="1668">
        <v>2</v>
      </c>
      <c r="C474" s="1668">
        <v>2</v>
      </c>
      <c r="D474" s="1669">
        <v>14103963.430000002</v>
      </c>
      <c r="E474" s="190">
        <v>15594630.096666669</v>
      </c>
    </row>
    <row r="475" spans="1:5" x14ac:dyDescent="0.35">
      <c r="A475" s="519" t="s">
        <v>919</v>
      </c>
      <c r="B475" s="1668">
        <v>5</v>
      </c>
      <c r="C475" s="1668">
        <v>4</v>
      </c>
      <c r="D475" s="1669">
        <v>11442991.123333333</v>
      </c>
      <c r="E475" s="190">
        <v>13851788.155833326</v>
      </c>
    </row>
    <row r="476" spans="1:5" x14ac:dyDescent="0.35">
      <c r="A476" s="519" t="s">
        <v>990</v>
      </c>
      <c r="B476" s="1668">
        <v>1</v>
      </c>
      <c r="C476" s="1668"/>
      <c r="D476" s="1669">
        <v>9300000</v>
      </c>
      <c r="E476" s="190">
        <v>9600000</v>
      </c>
    </row>
    <row r="477" spans="1:5" x14ac:dyDescent="0.35">
      <c r="A477" s="519" t="s">
        <v>1321</v>
      </c>
      <c r="B477" s="1668">
        <v>1</v>
      </c>
      <c r="C477" s="1668"/>
      <c r="D477" s="1669">
        <v>9300000</v>
      </c>
      <c r="E477" s="190">
        <v>12680000</v>
      </c>
    </row>
    <row r="478" spans="1:5" x14ac:dyDescent="0.35">
      <c r="A478" s="518" t="s">
        <v>670</v>
      </c>
      <c r="B478" s="1668">
        <v>1</v>
      </c>
      <c r="C478" s="1668"/>
      <c r="D478" s="1669">
        <v>6146000</v>
      </c>
      <c r="E478" s="190">
        <v>50857300</v>
      </c>
    </row>
    <row r="479" spans="1:5" x14ac:dyDescent="0.35">
      <c r="A479" s="519" t="s">
        <v>671</v>
      </c>
      <c r="B479" s="1668">
        <v>1</v>
      </c>
      <c r="C479" s="1668"/>
      <c r="D479" s="1669">
        <v>6146000</v>
      </c>
      <c r="E479" s="190">
        <v>50857300</v>
      </c>
    </row>
    <row r="480" spans="1:5" x14ac:dyDescent="0.35">
      <c r="A480" s="518" t="s">
        <v>820</v>
      </c>
      <c r="B480" s="1668"/>
      <c r="C480" s="1668">
        <v>2</v>
      </c>
      <c r="D480" s="1669">
        <v>24069261</v>
      </c>
      <c r="E480" s="190">
        <v>24093550</v>
      </c>
    </row>
    <row r="481" spans="1:5" x14ac:dyDescent="0.35">
      <c r="A481" s="519" t="s">
        <v>1286</v>
      </c>
      <c r="B481" s="1668"/>
      <c r="C481" s="1668">
        <v>1</v>
      </c>
      <c r="D481" s="1669">
        <v>24697202</v>
      </c>
      <c r="E481" s="190">
        <v>24745780</v>
      </c>
    </row>
    <row r="482" spans="1:5" x14ac:dyDescent="0.35">
      <c r="A482" s="519" t="s">
        <v>1431</v>
      </c>
      <c r="B482" s="1668"/>
      <c r="C482" s="1668">
        <v>1</v>
      </c>
      <c r="D482" s="1669">
        <v>23441320</v>
      </c>
      <c r="E482" s="190">
        <v>23441320</v>
      </c>
    </row>
    <row r="483" spans="1:5" x14ac:dyDescent="0.35">
      <c r="A483" s="518" t="s">
        <v>899</v>
      </c>
      <c r="B483" s="1668">
        <v>2</v>
      </c>
      <c r="C483" s="1668"/>
      <c r="D483" s="1669">
        <v>8252500</v>
      </c>
      <c r="E483" s="190">
        <v>8578170.5</v>
      </c>
    </row>
    <row r="484" spans="1:5" x14ac:dyDescent="0.35">
      <c r="A484" s="519" t="s">
        <v>899</v>
      </c>
      <c r="B484" s="1668">
        <v>1</v>
      </c>
      <c r="C484" s="1668"/>
      <c r="D484" s="1669">
        <v>8764000</v>
      </c>
      <c r="E484" s="190">
        <v>9114412.25</v>
      </c>
    </row>
    <row r="485" spans="1:5" x14ac:dyDescent="0.35">
      <c r="A485" s="519" t="s">
        <v>1293</v>
      </c>
      <c r="B485" s="1668">
        <v>1</v>
      </c>
      <c r="C485" s="1668"/>
      <c r="D485" s="1669">
        <v>7741000</v>
      </c>
      <c r="E485" s="190">
        <v>8041928.75</v>
      </c>
    </row>
    <row r="486" spans="1:5" x14ac:dyDescent="0.35">
      <c r="A486" s="518" t="s">
        <v>1246</v>
      </c>
      <c r="B486" s="1668">
        <v>1</v>
      </c>
      <c r="C486" s="1668"/>
      <c r="D486" s="1669">
        <v>9300000</v>
      </c>
      <c r="E486" s="190">
        <v>9550000</v>
      </c>
    </row>
    <row r="487" spans="1:5" x14ac:dyDescent="0.35">
      <c r="A487" s="519" t="s">
        <v>1610</v>
      </c>
      <c r="B487" s="1668">
        <v>1</v>
      </c>
      <c r="C487" s="1668"/>
      <c r="D487" s="1669">
        <v>9300000</v>
      </c>
      <c r="E487" s="190">
        <v>9550000</v>
      </c>
    </row>
    <row r="488" spans="1:5" x14ac:dyDescent="0.35">
      <c r="A488" s="518" t="s">
        <v>1585</v>
      </c>
      <c r="B488" s="1668">
        <v>1</v>
      </c>
      <c r="C488" s="1668"/>
      <c r="D488" s="1669">
        <v>8371000</v>
      </c>
      <c r="E488" s="190">
        <v>34745000</v>
      </c>
    </row>
    <row r="489" spans="1:5" x14ac:dyDescent="0.35">
      <c r="A489" s="519" t="s">
        <v>1585</v>
      </c>
      <c r="B489" s="1668">
        <v>1</v>
      </c>
      <c r="C489" s="1668"/>
      <c r="D489" s="1669">
        <v>8371000</v>
      </c>
      <c r="E489" s="190">
        <v>34745000</v>
      </c>
    </row>
    <row r="490" spans="1:5" x14ac:dyDescent="0.35">
      <c r="A490" s="1671" t="s">
        <v>119</v>
      </c>
      <c r="B490" s="1668">
        <v>6</v>
      </c>
      <c r="C490" s="1668">
        <v>3</v>
      </c>
      <c r="D490" s="1669">
        <v>12464060.109999999</v>
      </c>
      <c r="E490" s="190">
        <v>19019906.062222224</v>
      </c>
    </row>
    <row r="491" spans="1:5" x14ac:dyDescent="0.35">
      <c r="A491" s="517" t="s">
        <v>11</v>
      </c>
      <c r="B491" s="1668">
        <v>2</v>
      </c>
      <c r="C491" s="1668">
        <v>1</v>
      </c>
      <c r="D491" s="1669">
        <v>11380793.133333333</v>
      </c>
      <c r="E491" s="190">
        <v>28051955.333333332</v>
      </c>
    </row>
    <row r="492" spans="1:5" x14ac:dyDescent="0.35">
      <c r="A492" s="518" t="s">
        <v>95</v>
      </c>
      <c r="B492" s="1668">
        <v>1</v>
      </c>
      <c r="C492" s="1668"/>
      <c r="D492" s="1669">
        <v>9182000</v>
      </c>
      <c r="E492" s="190">
        <v>18339000</v>
      </c>
    </row>
    <row r="493" spans="1:5" x14ac:dyDescent="0.35">
      <c r="A493" s="519" t="s">
        <v>672</v>
      </c>
      <c r="B493" s="1668">
        <v>1</v>
      </c>
      <c r="C493" s="1668"/>
      <c r="D493" s="1669">
        <v>9182000</v>
      </c>
      <c r="E493" s="190">
        <v>18339000</v>
      </c>
    </row>
    <row r="494" spans="1:5" x14ac:dyDescent="0.35">
      <c r="A494" s="518" t="s">
        <v>84</v>
      </c>
      <c r="B494" s="1668"/>
      <c r="C494" s="1668">
        <v>1</v>
      </c>
      <c r="D494" s="1669">
        <v>15917379.4</v>
      </c>
      <c r="E494" s="190">
        <v>15934866</v>
      </c>
    </row>
    <row r="495" spans="1:5" x14ac:dyDescent="0.35">
      <c r="A495" s="519" t="s">
        <v>937</v>
      </c>
      <c r="B495" s="1668"/>
      <c r="C495" s="1668">
        <v>1</v>
      </c>
      <c r="D495" s="1669">
        <v>15917379.4</v>
      </c>
      <c r="E495" s="190">
        <v>15934866</v>
      </c>
    </row>
    <row r="496" spans="1:5" x14ac:dyDescent="0.35">
      <c r="A496" s="518" t="s">
        <v>1296</v>
      </c>
      <c r="B496" s="1668">
        <v>1</v>
      </c>
      <c r="C496" s="1668"/>
      <c r="D496" s="1669">
        <v>9043000</v>
      </c>
      <c r="E496" s="190">
        <v>49882000</v>
      </c>
    </row>
    <row r="497" spans="1:5" x14ac:dyDescent="0.35">
      <c r="A497" s="519" t="s">
        <v>1296</v>
      </c>
      <c r="B497" s="1668">
        <v>1</v>
      </c>
      <c r="C497" s="1668"/>
      <c r="D497" s="1669">
        <v>9043000</v>
      </c>
      <c r="E497" s="190">
        <v>49882000</v>
      </c>
    </row>
    <row r="498" spans="1:5" x14ac:dyDescent="0.35">
      <c r="A498" s="517" t="s">
        <v>12</v>
      </c>
      <c r="B498" s="1668">
        <v>1</v>
      </c>
      <c r="C498" s="1668"/>
      <c r="D498" s="1669">
        <v>8875000</v>
      </c>
      <c r="E498" s="190">
        <v>16177000</v>
      </c>
    </row>
    <row r="499" spans="1:5" x14ac:dyDescent="0.35">
      <c r="A499" s="518" t="s">
        <v>903</v>
      </c>
      <c r="B499" s="1668">
        <v>1</v>
      </c>
      <c r="C499" s="1668"/>
      <c r="D499" s="1669">
        <v>8875000</v>
      </c>
      <c r="E499" s="190">
        <v>16177000</v>
      </c>
    </row>
    <row r="500" spans="1:5" x14ac:dyDescent="0.35">
      <c r="A500" s="519" t="s">
        <v>1582</v>
      </c>
      <c r="B500" s="1668">
        <v>1</v>
      </c>
      <c r="C500" s="1668"/>
      <c r="D500" s="1669">
        <v>8875000</v>
      </c>
      <c r="E500" s="190">
        <v>16177000</v>
      </c>
    </row>
    <row r="501" spans="1:5" x14ac:dyDescent="0.35">
      <c r="A501" s="517" t="s">
        <v>105</v>
      </c>
      <c r="B501" s="1668">
        <v>1</v>
      </c>
      <c r="C501" s="1668"/>
      <c r="D501" s="1669">
        <v>13950000</v>
      </c>
      <c r="E501" s="190">
        <v>14157430.5</v>
      </c>
    </row>
    <row r="502" spans="1:5" x14ac:dyDescent="0.35">
      <c r="A502" s="518" t="s">
        <v>107</v>
      </c>
      <c r="B502" s="1668">
        <v>1</v>
      </c>
      <c r="C502" s="1668"/>
      <c r="D502" s="1669">
        <v>13950000</v>
      </c>
      <c r="E502" s="190">
        <v>14157430.5</v>
      </c>
    </row>
    <row r="503" spans="1:5" x14ac:dyDescent="0.35">
      <c r="A503" s="519" t="s">
        <v>92</v>
      </c>
      <c r="B503" s="1668">
        <v>1</v>
      </c>
      <c r="C503" s="1668"/>
      <c r="D503" s="1669">
        <v>13950000</v>
      </c>
      <c r="E503" s="190">
        <v>14157430.5</v>
      </c>
    </row>
    <row r="504" spans="1:5" x14ac:dyDescent="0.35">
      <c r="A504" s="517" t="s">
        <v>74</v>
      </c>
      <c r="B504" s="1668">
        <v>2</v>
      </c>
      <c r="C504" s="1668">
        <v>2</v>
      </c>
      <c r="D504" s="1669">
        <v>13802290.397500001</v>
      </c>
      <c r="E504" s="190">
        <v>14172214.515000001</v>
      </c>
    </row>
    <row r="505" spans="1:5" x14ac:dyDescent="0.35">
      <c r="A505" s="518" t="s">
        <v>87</v>
      </c>
      <c r="B505" s="1668">
        <v>1</v>
      </c>
      <c r="C505" s="1668">
        <v>1</v>
      </c>
      <c r="D505" s="1669">
        <v>13093050.465</v>
      </c>
      <c r="E505" s="190">
        <v>13362255.125</v>
      </c>
    </row>
    <row r="506" spans="1:5" x14ac:dyDescent="0.35">
      <c r="A506" s="519" t="s">
        <v>918</v>
      </c>
      <c r="B506" s="1668">
        <v>1</v>
      </c>
      <c r="C506" s="1668">
        <v>1</v>
      </c>
      <c r="D506" s="1669">
        <v>13093050.465</v>
      </c>
      <c r="E506" s="190">
        <v>13362255.125</v>
      </c>
    </row>
    <row r="507" spans="1:5" x14ac:dyDescent="0.35">
      <c r="A507" s="518" t="s">
        <v>804</v>
      </c>
      <c r="B507" s="1668"/>
      <c r="C507" s="1668">
        <v>1</v>
      </c>
      <c r="D507" s="1669">
        <v>19769060.66</v>
      </c>
      <c r="E507" s="190">
        <v>19791347.809999999</v>
      </c>
    </row>
    <row r="508" spans="1:5" x14ac:dyDescent="0.35">
      <c r="A508" s="519" t="s">
        <v>817</v>
      </c>
      <c r="B508" s="1668"/>
      <c r="C508" s="1668">
        <v>1</v>
      </c>
      <c r="D508" s="1669">
        <v>19769060.66</v>
      </c>
      <c r="E508" s="190">
        <v>19791347.809999999</v>
      </c>
    </row>
    <row r="509" spans="1:5" x14ac:dyDescent="0.35">
      <c r="A509" s="518" t="s">
        <v>805</v>
      </c>
      <c r="B509" s="1668">
        <v>1</v>
      </c>
      <c r="C509" s="1668"/>
      <c r="D509" s="1669">
        <v>9254000</v>
      </c>
      <c r="E509" s="190">
        <v>10173000</v>
      </c>
    </row>
    <row r="510" spans="1:5" x14ac:dyDescent="0.35">
      <c r="A510" s="519" t="s">
        <v>806</v>
      </c>
      <c r="B510" s="1668">
        <v>1</v>
      </c>
      <c r="C510" s="1668"/>
      <c r="D510" s="1669">
        <v>9254000</v>
      </c>
      <c r="E510" s="190">
        <v>10173000</v>
      </c>
    </row>
    <row r="511" spans="1:5" x14ac:dyDescent="0.35">
      <c r="A511" s="1671">
        <v>116</v>
      </c>
      <c r="B511" s="1668">
        <v>25</v>
      </c>
      <c r="C511" s="1668">
        <v>14</v>
      </c>
      <c r="D511" s="1669">
        <v>14148764.81025641</v>
      </c>
      <c r="E511" s="190">
        <v>14304373.966153847</v>
      </c>
    </row>
    <row r="512" spans="1:5" x14ac:dyDescent="0.35">
      <c r="A512" s="517" t="s">
        <v>11</v>
      </c>
      <c r="B512" s="1668">
        <v>3</v>
      </c>
      <c r="C512" s="1668">
        <v>2</v>
      </c>
      <c r="D512" s="1669">
        <v>12559900.802000001</v>
      </c>
      <c r="E512" s="190">
        <v>12687396.458000001</v>
      </c>
    </row>
    <row r="513" spans="1:5" x14ac:dyDescent="0.35">
      <c r="A513" s="518" t="s">
        <v>104</v>
      </c>
      <c r="B513" s="1668"/>
      <c r="C513" s="1668">
        <v>2</v>
      </c>
      <c r="D513" s="1669">
        <v>15151752.005000001</v>
      </c>
      <c r="E513" s="190">
        <v>15151752.005000001</v>
      </c>
    </row>
    <row r="514" spans="1:5" x14ac:dyDescent="0.35">
      <c r="A514" s="519" t="s">
        <v>821</v>
      </c>
      <c r="B514" s="1668"/>
      <c r="C514" s="1668">
        <v>1</v>
      </c>
      <c r="D514" s="1669">
        <v>15143206.380000001</v>
      </c>
      <c r="E514" s="190">
        <v>15143206.380000001</v>
      </c>
    </row>
    <row r="515" spans="1:5" x14ac:dyDescent="0.35">
      <c r="A515" s="519" t="s">
        <v>922</v>
      </c>
      <c r="B515" s="1668"/>
      <c r="C515" s="1668">
        <v>1</v>
      </c>
      <c r="D515" s="1669">
        <v>15160297.630000001</v>
      </c>
      <c r="E515" s="190">
        <v>15160297.630000001</v>
      </c>
    </row>
    <row r="516" spans="1:5" x14ac:dyDescent="0.35">
      <c r="A516" s="518" t="s">
        <v>819</v>
      </c>
      <c r="B516" s="1668">
        <v>3</v>
      </c>
      <c r="C516" s="1668"/>
      <c r="D516" s="1669">
        <v>10832000</v>
      </c>
      <c r="E516" s="190">
        <v>11044492.76</v>
      </c>
    </row>
    <row r="517" spans="1:5" x14ac:dyDescent="0.35">
      <c r="A517" s="519" t="s">
        <v>819</v>
      </c>
      <c r="B517" s="1668">
        <v>1</v>
      </c>
      <c r="C517" s="1668"/>
      <c r="D517" s="1669">
        <v>13950000</v>
      </c>
      <c r="E517" s="190">
        <v>14200062.119999999</v>
      </c>
    </row>
    <row r="518" spans="1:5" x14ac:dyDescent="0.35">
      <c r="A518" s="519" t="s">
        <v>1285</v>
      </c>
      <c r="B518" s="1668">
        <v>1</v>
      </c>
      <c r="C518" s="1668"/>
      <c r="D518" s="1669">
        <v>9260000</v>
      </c>
      <c r="E518" s="190">
        <v>9466708.0800000001</v>
      </c>
    </row>
    <row r="519" spans="1:5" x14ac:dyDescent="0.35">
      <c r="A519" s="519" t="s">
        <v>1438</v>
      </c>
      <c r="B519" s="1668">
        <v>1</v>
      </c>
      <c r="C519" s="1668"/>
      <c r="D519" s="1669">
        <v>9286000</v>
      </c>
      <c r="E519" s="190">
        <v>9466708.0800000001</v>
      </c>
    </row>
    <row r="520" spans="1:5" x14ac:dyDescent="0.35">
      <c r="A520" s="517" t="s">
        <v>73</v>
      </c>
      <c r="B520" s="1668">
        <v>6</v>
      </c>
      <c r="C520" s="1668">
        <v>2</v>
      </c>
      <c r="D520" s="1669">
        <v>12711726.114999998</v>
      </c>
      <c r="E520" s="190">
        <v>12952566.028750001</v>
      </c>
    </row>
    <row r="521" spans="1:5" x14ac:dyDescent="0.35">
      <c r="A521" s="518" t="s">
        <v>86</v>
      </c>
      <c r="B521" s="1668">
        <v>2</v>
      </c>
      <c r="C521" s="1668"/>
      <c r="D521" s="1669">
        <v>9290000</v>
      </c>
      <c r="E521" s="190">
        <v>9466708.0800000001</v>
      </c>
    </row>
    <row r="522" spans="1:5" x14ac:dyDescent="0.35">
      <c r="A522" s="519" t="s">
        <v>1430</v>
      </c>
      <c r="B522" s="1668">
        <v>1</v>
      </c>
      <c r="C522" s="1668"/>
      <c r="D522" s="1669">
        <v>9280000</v>
      </c>
      <c r="E522" s="190">
        <v>9466708.0800000001</v>
      </c>
    </row>
    <row r="523" spans="1:5" x14ac:dyDescent="0.35">
      <c r="A523" s="519" t="s">
        <v>1514</v>
      </c>
      <c r="B523" s="1668">
        <v>1</v>
      </c>
      <c r="C523" s="1668"/>
      <c r="D523" s="1669">
        <v>9300000</v>
      </c>
      <c r="E523" s="190">
        <v>9466708.0800000001</v>
      </c>
    </row>
    <row r="524" spans="1:5" x14ac:dyDescent="0.35">
      <c r="A524" s="518" t="s">
        <v>528</v>
      </c>
      <c r="B524" s="1668">
        <v>1</v>
      </c>
      <c r="C524" s="1668"/>
      <c r="D524" s="1669">
        <v>8539000</v>
      </c>
      <c r="E524" s="190">
        <v>9466708.0800000001</v>
      </c>
    </row>
    <row r="525" spans="1:5" x14ac:dyDescent="0.35">
      <c r="A525" s="519" t="s">
        <v>528</v>
      </c>
      <c r="B525" s="1668">
        <v>1</v>
      </c>
      <c r="C525" s="1668"/>
      <c r="D525" s="1669">
        <v>8539000</v>
      </c>
      <c r="E525" s="190">
        <v>9466708.0800000001</v>
      </c>
    </row>
    <row r="526" spans="1:5" x14ac:dyDescent="0.35">
      <c r="A526" s="518" t="s">
        <v>675</v>
      </c>
      <c r="B526" s="1668">
        <v>2</v>
      </c>
      <c r="C526" s="1668">
        <v>2</v>
      </c>
      <c r="D526" s="1669">
        <v>16323702.23</v>
      </c>
      <c r="E526" s="190">
        <v>16438423.977499999</v>
      </c>
    </row>
    <row r="527" spans="1:5" x14ac:dyDescent="0.35">
      <c r="A527" s="519" t="s">
        <v>698</v>
      </c>
      <c r="B527" s="1668"/>
      <c r="C527" s="1668">
        <v>1</v>
      </c>
      <c r="D527" s="1669">
        <v>20727051.07</v>
      </c>
      <c r="E527" s="190">
        <v>20769167.859999999</v>
      </c>
    </row>
    <row r="528" spans="1:5" x14ac:dyDescent="0.35">
      <c r="A528" s="519" t="s">
        <v>1271</v>
      </c>
      <c r="B528" s="1668">
        <v>1</v>
      </c>
      <c r="C528" s="1668"/>
      <c r="D528" s="1669">
        <v>9300000</v>
      </c>
      <c r="E528" s="190">
        <v>9466708.0800000001</v>
      </c>
    </row>
    <row r="529" spans="1:5" x14ac:dyDescent="0.35">
      <c r="A529" s="519" t="s">
        <v>1304</v>
      </c>
      <c r="B529" s="1668">
        <v>1</v>
      </c>
      <c r="C529" s="1668">
        <v>1</v>
      </c>
      <c r="D529" s="1669">
        <v>17633878.925000001</v>
      </c>
      <c r="E529" s="190">
        <v>17758909.984999999</v>
      </c>
    </row>
    <row r="530" spans="1:5" x14ac:dyDescent="0.35">
      <c r="A530" s="518" t="s">
        <v>801</v>
      </c>
      <c r="B530" s="1668">
        <v>1</v>
      </c>
      <c r="C530" s="1668"/>
      <c r="D530" s="1669">
        <v>9280000</v>
      </c>
      <c r="E530" s="190">
        <v>9466708.0800000001</v>
      </c>
    </row>
    <row r="531" spans="1:5" x14ac:dyDescent="0.35">
      <c r="A531" s="519" t="s">
        <v>801</v>
      </c>
      <c r="B531" s="1668">
        <v>1</v>
      </c>
      <c r="C531" s="1668"/>
      <c r="D531" s="1669">
        <v>9280000</v>
      </c>
      <c r="E531" s="190">
        <v>9466708.0800000001</v>
      </c>
    </row>
    <row r="532" spans="1:5" x14ac:dyDescent="0.35">
      <c r="A532" s="517" t="s">
        <v>105</v>
      </c>
      <c r="B532" s="1668">
        <v>3</v>
      </c>
      <c r="C532" s="1668"/>
      <c r="D532" s="1669">
        <v>9297666.6666666698</v>
      </c>
      <c r="E532" s="190">
        <v>9466708.0800000001</v>
      </c>
    </row>
    <row r="533" spans="1:5" x14ac:dyDescent="0.35">
      <c r="A533" s="518" t="s">
        <v>495</v>
      </c>
      <c r="B533" s="1668">
        <v>3</v>
      </c>
      <c r="C533" s="1668"/>
      <c r="D533" s="1669">
        <v>9297666.6666666698</v>
      </c>
      <c r="E533" s="190">
        <v>9466708.0800000001</v>
      </c>
    </row>
    <row r="534" spans="1:5" x14ac:dyDescent="0.35">
      <c r="A534" s="519" t="s">
        <v>931</v>
      </c>
      <c r="B534" s="1668">
        <v>3</v>
      </c>
      <c r="C534" s="1668"/>
      <c r="D534" s="1669">
        <v>9297666.6666666698</v>
      </c>
      <c r="E534" s="190">
        <v>9466708.0800000001</v>
      </c>
    </row>
    <row r="535" spans="1:5" x14ac:dyDescent="0.35">
      <c r="A535" s="517" t="s">
        <v>74</v>
      </c>
      <c r="B535" s="1668">
        <v>13</v>
      </c>
      <c r="C535" s="1668">
        <v>10</v>
      </c>
      <c r="D535" s="1669">
        <v>16173075.455833333</v>
      </c>
      <c r="E535" s="190">
        <v>16282458.709999999</v>
      </c>
    </row>
    <row r="536" spans="1:5" x14ac:dyDescent="0.35">
      <c r="A536" s="518" t="s">
        <v>72</v>
      </c>
      <c r="B536" s="1668">
        <v>12</v>
      </c>
      <c r="C536" s="1668"/>
      <c r="D536" s="1669">
        <v>9300000</v>
      </c>
      <c r="E536" s="190">
        <v>9466708.0800000001</v>
      </c>
    </row>
    <row r="537" spans="1:5" x14ac:dyDescent="0.35">
      <c r="A537" s="519" t="s">
        <v>815</v>
      </c>
      <c r="B537" s="1668">
        <v>3</v>
      </c>
      <c r="C537" s="1668"/>
      <c r="D537" s="1669">
        <v>9300000</v>
      </c>
      <c r="E537" s="190">
        <v>9466708.0800000001</v>
      </c>
    </row>
    <row r="538" spans="1:5" x14ac:dyDescent="0.35">
      <c r="A538" s="519" t="s">
        <v>72</v>
      </c>
      <c r="B538" s="1668">
        <v>9</v>
      </c>
      <c r="C538" s="1668"/>
      <c r="D538" s="1669">
        <v>9300000</v>
      </c>
      <c r="E538" s="190">
        <v>9466708.0800000001</v>
      </c>
    </row>
    <row r="539" spans="1:5" x14ac:dyDescent="0.35">
      <c r="A539" s="518" t="s">
        <v>74</v>
      </c>
      <c r="B539" s="1668">
        <v>1</v>
      </c>
      <c r="C539" s="1668">
        <v>7</v>
      </c>
      <c r="D539" s="1669">
        <v>16151435.267142858</v>
      </c>
      <c r="E539" s="190">
        <v>16250435.962857142</v>
      </c>
    </row>
    <row r="540" spans="1:5" x14ac:dyDescent="0.35">
      <c r="A540" s="519" t="s">
        <v>807</v>
      </c>
      <c r="B540" s="1668"/>
      <c r="C540" s="1668">
        <v>2</v>
      </c>
      <c r="D540" s="1669">
        <v>18514900.48</v>
      </c>
      <c r="E540" s="190">
        <v>18603282.039999999</v>
      </c>
    </row>
    <row r="541" spans="1:5" x14ac:dyDescent="0.35">
      <c r="A541" s="519" t="s">
        <v>814</v>
      </c>
      <c r="B541" s="1668"/>
      <c r="C541" s="1668">
        <v>1</v>
      </c>
      <c r="D541" s="1669">
        <v>19167301.449999999</v>
      </c>
      <c r="E541" s="190">
        <v>19334602.899999999</v>
      </c>
    </row>
    <row r="542" spans="1:5" x14ac:dyDescent="0.35">
      <c r="A542" s="519" t="s">
        <v>1291</v>
      </c>
      <c r="B542" s="1668"/>
      <c r="C542" s="1668">
        <v>2</v>
      </c>
      <c r="D542" s="1669">
        <v>15076725.425000001</v>
      </c>
      <c r="E542" s="190">
        <v>15143206.380000001</v>
      </c>
    </row>
    <row r="543" spans="1:5" x14ac:dyDescent="0.35">
      <c r="A543" s="519" t="s">
        <v>1305</v>
      </c>
      <c r="B543" s="1668"/>
      <c r="C543" s="1668">
        <v>1</v>
      </c>
      <c r="D543" s="1669">
        <v>20781187.710000001</v>
      </c>
      <c r="E543" s="190">
        <v>20918839.579999998</v>
      </c>
    </row>
    <row r="544" spans="1:5" x14ac:dyDescent="0.35">
      <c r="A544" s="519" t="s">
        <v>1443</v>
      </c>
      <c r="B544" s="1668">
        <v>1</v>
      </c>
      <c r="C544" s="1668"/>
      <c r="D544" s="1669">
        <v>9300000</v>
      </c>
      <c r="E544" s="190">
        <v>9466708.0800000001</v>
      </c>
    </row>
    <row r="545" spans="1:5" x14ac:dyDescent="0.35">
      <c r="A545" s="519" t="s">
        <v>1517</v>
      </c>
      <c r="B545" s="1668"/>
      <c r="C545" s="1668">
        <v>1</v>
      </c>
      <c r="D545" s="1669">
        <v>15143206.380000001</v>
      </c>
      <c r="E545" s="190">
        <v>15143206.380000001</v>
      </c>
    </row>
    <row r="546" spans="1:5" x14ac:dyDescent="0.35">
      <c r="A546" s="518" t="s">
        <v>804</v>
      </c>
      <c r="B546" s="1668"/>
      <c r="C546" s="1668">
        <v>1</v>
      </c>
      <c r="D546" s="1669">
        <v>19701109.879999999</v>
      </c>
      <c r="E546" s="190">
        <v>19701109.879999999</v>
      </c>
    </row>
    <row r="547" spans="1:5" x14ac:dyDescent="0.35">
      <c r="A547" s="519" t="s">
        <v>817</v>
      </c>
      <c r="B547" s="1668"/>
      <c r="C547" s="1668">
        <v>1</v>
      </c>
      <c r="D547" s="1669">
        <v>19701109.879999999</v>
      </c>
      <c r="E547" s="190">
        <v>19701109.879999999</v>
      </c>
    </row>
    <row r="548" spans="1:5" x14ac:dyDescent="0.35">
      <c r="A548" s="518" t="s">
        <v>825</v>
      </c>
      <c r="B548" s="1668"/>
      <c r="C548" s="1668">
        <v>2</v>
      </c>
      <c r="D548" s="1669">
        <v>21357874.359999999</v>
      </c>
      <c r="E548" s="190">
        <v>21500963.370000001</v>
      </c>
    </row>
    <row r="549" spans="1:5" x14ac:dyDescent="0.35">
      <c r="A549" s="519" t="s">
        <v>1301</v>
      </c>
      <c r="B549" s="1668"/>
      <c r="C549" s="1668">
        <v>1</v>
      </c>
      <c r="D549" s="1669">
        <v>15010244.470000001</v>
      </c>
      <c r="E549" s="190">
        <v>15143206.380000001</v>
      </c>
    </row>
    <row r="550" spans="1:5" x14ac:dyDescent="0.35">
      <c r="A550" s="519" t="s">
        <v>1515</v>
      </c>
      <c r="B550" s="1668"/>
      <c r="C550" s="1668">
        <v>1</v>
      </c>
      <c r="D550" s="1669">
        <v>27705504.25</v>
      </c>
      <c r="E550" s="190">
        <v>27858720.359999999</v>
      </c>
    </row>
    <row r="551" spans="1:5" x14ac:dyDescent="0.35">
      <c r="A551" s="1671">
        <v>88</v>
      </c>
      <c r="B551" s="1668">
        <v>9</v>
      </c>
      <c r="C551" s="1668">
        <v>54</v>
      </c>
      <c r="D551" s="1669">
        <v>16087683.138386523</v>
      </c>
      <c r="E551" s="190">
        <v>16410965.050851066</v>
      </c>
    </row>
    <row r="552" spans="1:5" x14ac:dyDescent="0.35">
      <c r="A552" s="517" t="s">
        <v>11</v>
      </c>
      <c r="B552" s="1668">
        <v>1</v>
      </c>
      <c r="C552" s="1668">
        <v>6</v>
      </c>
      <c r="D552" s="1669">
        <v>18216465.977142856</v>
      </c>
      <c r="E552" s="190">
        <v>18348927.938571427</v>
      </c>
    </row>
    <row r="553" spans="1:5" x14ac:dyDescent="0.35">
      <c r="A553" s="518" t="s">
        <v>99</v>
      </c>
      <c r="B553" s="1668"/>
      <c r="C553" s="1668">
        <v>1</v>
      </c>
      <c r="D553" s="1669">
        <v>20214059.210000001</v>
      </c>
      <c r="E553" s="190">
        <v>20271176.899999999</v>
      </c>
    </row>
    <row r="554" spans="1:5" x14ac:dyDescent="0.35">
      <c r="A554" s="519" t="s">
        <v>1270</v>
      </c>
      <c r="B554" s="1668"/>
      <c r="C554" s="1668">
        <v>1</v>
      </c>
      <c r="D554" s="1669">
        <v>20214059.210000001</v>
      </c>
      <c r="E554" s="190">
        <v>20271176.899999999</v>
      </c>
    </row>
    <row r="555" spans="1:5" x14ac:dyDescent="0.35">
      <c r="A555" s="518" t="s">
        <v>95</v>
      </c>
      <c r="B555" s="1668"/>
      <c r="C555" s="1668">
        <v>4</v>
      </c>
      <c r="D555" s="1669">
        <v>19691696.91</v>
      </c>
      <c r="E555" s="190">
        <v>19815469.7425</v>
      </c>
    </row>
    <row r="556" spans="1:5" x14ac:dyDescent="0.35">
      <c r="A556" s="519" t="s">
        <v>101</v>
      </c>
      <c r="B556" s="1668"/>
      <c r="C556" s="1668">
        <v>1</v>
      </c>
      <c r="D556" s="1669">
        <v>19958382.120000001</v>
      </c>
      <c r="E556" s="190">
        <v>20125045.890000001</v>
      </c>
    </row>
    <row r="557" spans="1:5" x14ac:dyDescent="0.35">
      <c r="A557" s="519" t="s">
        <v>926</v>
      </c>
      <c r="B557" s="1668"/>
      <c r="C557" s="1668">
        <v>2</v>
      </c>
      <c r="D557" s="1669">
        <v>18518719.074999999</v>
      </c>
      <c r="E557" s="190">
        <v>18654545.780000001</v>
      </c>
    </row>
    <row r="558" spans="1:5" x14ac:dyDescent="0.35">
      <c r="A558" s="519" t="s">
        <v>1265</v>
      </c>
      <c r="B558" s="1668"/>
      <c r="C558" s="1668">
        <v>1</v>
      </c>
      <c r="D558" s="1669">
        <v>21770967.370000001</v>
      </c>
      <c r="E558" s="190">
        <v>21827741.52</v>
      </c>
    </row>
    <row r="559" spans="1:5" x14ac:dyDescent="0.35">
      <c r="A559" s="518" t="s">
        <v>819</v>
      </c>
      <c r="B559" s="1668">
        <v>1</v>
      </c>
      <c r="C559" s="1668"/>
      <c r="D559" s="1669">
        <v>9300000</v>
      </c>
      <c r="E559" s="190">
        <v>9620978.5999999996</v>
      </c>
    </row>
    <row r="560" spans="1:5" x14ac:dyDescent="0.35">
      <c r="A560" s="519" t="s">
        <v>1285</v>
      </c>
      <c r="B560" s="1668">
        <v>1</v>
      </c>
      <c r="C560" s="1668"/>
      <c r="D560" s="1669">
        <v>9300000</v>
      </c>
      <c r="E560" s="190">
        <v>9620978.5999999996</v>
      </c>
    </row>
    <row r="561" spans="1:5" x14ac:dyDescent="0.35">
      <c r="A561" s="518" t="s">
        <v>979</v>
      </c>
      <c r="B561" s="1668"/>
      <c r="C561" s="1668">
        <v>1</v>
      </c>
      <c r="D561" s="1669">
        <v>19234414.989999998</v>
      </c>
      <c r="E561" s="190">
        <v>19288461.100000001</v>
      </c>
    </row>
    <row r="562" spans="1:5" x14ac:dyDescent="0.35">
      <c r="A562" s="519" t="s">
        <v>979</v>
      </c>
      <c r="B562" s="1668"/>
      <c r="C562" s="1668">
        <v>1</v>
      </c>
      <c r="D562" s="1669">
        <v>19234414.989999998</v>
      </c>
      <c r="E562" s="190">
        <v>19288461.100000001</v>
      </c>
    </row>
    <row r="563" spans="1:5" x14ac:dyDescent="0.35">
      <c r="A563" s="517" t="s">
        <v>73</v>
      </c>
      <c r="B563" s="1668">
        <v>2</v>
      </c>
      <c r="C563" s="1668">
        <v>2</v>
      </c>
      <c r="D563" s="1669">
        <v>17875842.933333334</v>
      </c>
      <c r="E563" s="190">
        <v>20364796.423333332</v>
      </c>
    </row>
    <row r="564" spans="1:5" x14ac:dyDescent="0.35">
      <c r="A564" s="518" t="s">
        <v>913</v>
      </c>
      <c r="B564" s="1668">
        <v>2</v>
      </c>
      <c r="C564" s="1668"/>
      <c r="D564" s="1669">
        <v>6975000</v>
      </c>
      <c r="E564" s="190">
        <v>14441860.470000001</v>
      </c>
    </row>
    <row r="565" spans="1:5" x14ac:dyDescent="0.35">
      <c r="A565" s="519" t="s">
        <v>932</v>
      </c>
      <c r="B565" s="1668">
        <v>2</v>
      </c>
      <c r="C565" s="1668"/>
      <c r="D565" s="1669">
        <v>6975000</v>
      </c>
      <c r="E565" s="190">
        <v>14441860.470000001</v>
      </c>
    </row>
    <row r="566" spans="1:5" x14ac:dyDescent="0.35">
      <c r="A566" s="518" t="s">
        <v>1282</v>
      </c>
      <c r="B566" s="1668"/>
      <c r="C566" s="1668">
        <v>2</v>
      </c>
      <c r="D566" s="1669">
        <v>23326264.399999999</v>
      </c>
      <c r="E566" s="190">
        <v>23326264.399999999</v>
      </c>
    </row>
    <row r="567" spans="1:5" x14ac:dyDescent="0.35">
      <c r="A567" s="519" t="s">
        <v>1297</v>
      </c>
      <c r="B567" s="1668"/>
      <c r="C567" s="1668">
        <v>2</v>
      </c>
      <c r="D567" s="1669">
        <v>23326264.399999999</v>
      </c>
      <c r="E567" s="190">
        <v>23326264.399999999</v>
      </c>
    </row>
    <row r="568" spans="1:5" x14ac:dyDescent="0.35">
      <c r="A568" s="517" t="s">
        <v>74</v>
      </c>
      <c r="B568" s="1668">
        <v>4</v>
      </c>
      <c r="C568" s="1668">
        <v>28</v>
      </c>
      <c r="D568" s="1669">
        <v>15392725.024601448</v>
      </c>
      <c r="E568" s="190">
        <v>15587108.432898549</v>
      </c>
    </row>
    <row r="569" spans="1:5" x14ac:dyDescent="0.35">
      <c r="A569" s="518" t="s">
        <v>72</v>
      </c>
      <c r="B569" s="1668">
        <v>1</v>
      </c>
      <c r="C569" s="1668">
        <v>2</v>
      </c>
      <c r="D569" s="1669">
        <v>12543834.333333334</v>
      </c>
      <c r="E569" s="190">
        <v>12846967.166666666</v>
      </c>
    </row>
    <row r="570" spans="1:5" x14ac:dyDescent="0.35">
      <c r="A570" s="519" t="s">
        <v>908</v>
      </c>
      <c r="B570" s="1668">
        <v>1</v>
      </c>
      <c r="C570" s="1668"/>
      <c r="D570" s="1669">
        <v>9188000</v>
      </c>
      <c r="E570" s="190">
        <v>9653895.5</v>
      </c>
    </row>
    <row r="571" spans="1:5" x14ac:dyDescent="0.35">
      <c r="A571" s="519" t="s">
        <v>1316</v>
      </c>
      <c r="B571" s="1668"/>
      <c r="C571" s="1668">
        <v>1</v>
      </c>
      <c r="D571" s="1669">
        <v>14221751.5</v>
      </c>
      <c r="E571" s="190">
        <v>14443503</v>
      </c>
    </row>
    <row r="572" spans="1:5" x14ac:dyDescent="0.35">
      <c r="A572" s="519" t="s">
        <v>1322</v>
      </c>
      <c r="B572" s="1668"/>
      <c r="C572" s="1668">
        <v>1</v>
      </c>
      <c r="D572" s="1669">
        <v>14221751.5</v>
      </c>
      <c r="E572" s="190">
        <v>14443503</v>
      </c>
    </row>
    <row r="573" spans="1:5" x14ac:dyDescent="0.35">
      <c r="A573" s="518" t="s">
        <v>87</v>
      </c>
      <c r="B573" s="1668"/>
      <c r="C573" s="1668">
        <v>15</v>
      </c>
      <c r="D573" s="1669">
        <v>15827917.368425922</v>
      </c>
      <c r="E573" s="190">
        <v>15975252.741666667</v>
      </c>
    </row>
    <row r="574" spans="1:5" x14ac:dyDescent="0.35">
      <c r="A574" s="519" t="s">
        <v>98</v>
      </c>
      <c r="B574" s="1668"/>
      <c r="C574" s="1668">
        <v>7</v>
      </c>
      <c r="D574" s="1669">
        <v>16618898.49041665</v>
      </c>
      <c r="E574" s="190">
        <v>16764485.802499998</v>
      </c>
    </row>
    <row r="575" spans="1:5" x14ac:dyDescent="0.35">
      <c r="A575" s="519" t="s">
        <v>918</v>
      </c>
      <c r="B575" s="1668"/>
      <c r="C575" s="1668">
        <v>1</v>
      </c>
      <c r="D575" s="1669">
        <v>14873285.220000001</v>
      </c>
      <c r="E575" s="190">
        <v>15010550.310000001</v>
      </c>
    </row>
    <row r="576" spans="1:5" x14ac:dyDescent="0.35">
      <c r="A576" s="519" t="s">
        <v>984</v>
      </c>
      <c r="B576" s="1668"/>
      <c r="C576" s="1668">
        <v>1</v>
      </c>
      <c r="D576" s="1669">
        <v>14682866.050000001</v>
      </c>
      <c r="E576" s="190">
        <v>14910400.720000001</v>
      </c>
    </row>
    <row r="577" spans="1:5" x14ac:dyDescent="0.35">
      <c r="A577" s="519" t="s">
        <v>1289</v>
      </c>
      <c r="B577" s="1668"/>
      <c r="C577" s="1668">
        <v>2</v>
      </c>
      <c r="D577" s="1669">
        <v>16800507.439999998</v>
      </c>
      <c r="E577" s="190">
        <v>16947939.205000002</v>
      </c>
    </row>
    <row r="578" spans="1:5" x14ac:dyDescent="0.35">
      <c r="A578" s="519" t="s">
        <v>1317</v>
      </c>
      <c r="B578" s="1668"/>
      <c r="C578" s="1668">
        <v>3</v>
      </c>
      <c r="D578" s="1669">
        <v>15591503.9825</v>
      </c>
      <c r="E578" s="190">
        <v>15710461.66</v>
      </c>
    </row>
    <row r="579" spans="1:5" x14ac:dyDescent="0.35">
      <c r="A579" s="519" t="s">
        <v>1590</v>
      </c>
      <c r="B579" s="1668"/>
      <c r="C579" s="1668">
        <v>1</v>
      </c>
      <c r="D579" s="1669">
        <v>14873285.220000001</v>
      </c>
      <c r="E579" s="190">
        <v>15010550.310000001</v>
      </c>
    </row>
    <row r="580" spans="1:5" x14ac:dyDescent="0.35">
      <c r="A580" s="518" t="s">
        <v>97</v>
      </c>
      <c r="B580" s="1668"/>
      <c r="C580" s="1668">
        <v>4</v>
      </c>
      <c r="D580" s="1669">
        <v>17235815.879999999</v>
      </c>
      <c r="E580" s="190">
        <v>17399362.88833335</v>
      </c>
    </row>
    <row r="581" spans="1:5" x14ac:dyDescent="0.35">
      <c r="A581" s="519" t="s">
        <v>612</v>
      </c>
      <c r="B581" s="1668"/>
      <c r="C581" s="1668">
        <v>3</v>
      </c>
      <c r="D581" s="1669">
        <v>20383889.649999999</v>
      </c>
      <c r="E581" s="190">
        <v>20483241.556666698</v>
      </c>
    </row>
    <row r="582" spans="1:5" x14ac:dyDescent="0.35">
      <c r="A582" s="519" t="s">
        <v>97</v>
      </c>
      <c r="B582" s="1668"/>
      <c r="C582" s="1668">
        <v>1</v>
      </c>
      <c r="D582" s="1669">
        <v>14087742.109999999</v>
      </c>
      <c r="E582" s="190">
        <v>14315484.220000001</v>
      </c>
    </row>
    <row r="583" spans="1:5" x14ac:dyDescent="0.35">
      <c r="A583" s="518" t="s">
        <v>75</v>
      </c>
      <c r="B583" s="1668">
        <v>2</v>
      </c>
      <c r="C583" s="1668">
        <v>4</v>
      </c>
      <c r="D583" s="1669">
        <v>16021170.515999999</v>
      </c>
      <c r="E583" s="190">
        <v>16234735.699000001</v>
      </c>
    </row>
    <row r="584" spans="1:5" x14ac:dyDescent="0.35">
      <c r="A584" s="519" t="s">
        <v>929</v>
      </c>
      <c r="B584" s="1668">
        <v>1</v>
      </c>
      <c r="C584" s="1668">
        <v>1</v>
      </c>
      <c r="D584" s="1669">
        <v>16120029.145</v>
      </c>
      <c r="E584" s="190">
        <v>16371495.225000001</v>
      </c>
    </row>
    <row r="585" spans="1:5" x14ac:dyDescent="0.35">
      <c r="A585" s="519" t="s">
        <v>1276</v>
      </c>
      <c r="B585" s="1668">
        <v>1</v>
      </c>
      <c r="C585" s="1668">
        <v>2</v>
      </c>
      <c r="D585" s="1669">
        <v>14111603.24</v>
      </c>
      <c r="E585" s="190">
        <v>14312067.012499999</v>
      </c>
    </row>
    <row r="586" spans="1:5" x14ac:dyDescent="0.35">
      <c r="A586" s="519" t="s">
        <v>1277</v>
      </c>
      <c r="B586" s="1668"/>
      <c r="C586" s="1668">
        <v>1</v>
      </c>
      <c r="D586" s="1669">
        <v>19642587.809999999</v>
      </c>
      <c r="E586" s="190">
        <v>19806554.02</v>
      </c>
    </row>
    <row r="587" spans="1:5" x14ac:dyDescent="0.35">
      <c r="A587" s="518" t="s">
        <v>74</v>
      </c>
      <c r="B587" s="1668"/>
      <c r="C587" s="1668">
        <v>1</v>
      </c>
      <c r="D587" s="1669">
        <v>18014583.489999998</v>
      </c>
      <c r="E587" s="190">
        <v>18066426.100000001</v>
      </c>
    </row>
    <row r="588" spans="1:5" x14ac:dyDescent="0.35">
      <c r="A588" s="519" t="s">
        <v>1517</v>
      </c>
      <c r="B588" s="1668"/>
      <c r="C588" s="1668">
        <v>1</v>
      </c>
      <c r="D588" s="1669">
        <v>18014583.489999998</v>
      </c>
      <c r="E588" s="190">
        <v>18066426.100000001</v>
      </c>
    </row>
    <row r="589" spans="1:5" x14ac:dyDescent="0.35">
      <c r="A589" s="518" t="s">
        <v>804</v>
      </c>
      <c r="B589" s="1668"/>
      <c r="C589" s="1668">
        <v>1</v>
      </c>
      <c r="D589" s="1669">
        <v>14182899.199999999</v>
      </c>
      <c r="E589" s="190">
        <v>14321284.4</v>
      </c>
    </row>
    <row r="590" spans="1:5" x14ac:dyDescent="0.35">
      <c r="A590" s="519" t="s">
        <v>934</v>
      </c>
      <c r="B590" s="1668"/>
      <c r="C590" s="1668">
        <v>1</v>
      </c>
      <c r="D590" s="1669">
        <v>14182899.199999999</v>
      </c>
      <c r="E590" s="190">
        <v>14321284.4</v>
      </c>
    </row>
    <row r="591" spans="1:5" x14ac:dyDescent="0.35">
      <c r="A591" s="518" t="s">
        <v>1278</v>
      </c>
      <c r="B591" s="1668">
        <v>1</v>
      </c>
      <c r="C591" s="1668">
        <v>1</v>
      </c>
      <c r="D591" s="1669">
        <v>13587474.609999999</v>
      </c>
      <c r="E591" s="190">
        <v>13912601.505000001</v>
      </c>
    </row>
    <row r="592" spans="1:5" x14ac:dyDescent="0.35">
      <c r="A592" s="519" t="s">
        <v>1278</v>
      </c>
      <c r="B592" s="1668">
        <v>1</v>
      </c>
      <c r="C592" s="1668">
        <v>1</v>
      </c>
      <c r="D592" s="1669">
        <v>13587474.609999999</v>
      </c>
      <c r="E592" s="190">
        <v>13912601.505000001</v>
      </c>
    </row>
    <row r="593" spans="1:5" x14ac:dyDescent="0.35">
      <c r="A593" s="517" t="s">
        <v>103</v>
      </c>
      <c r="B593" s="1668">
        <v>2</v>
      </c>
      <c r="C593" s="1668">
        <v>18</v>
      </c>
      <c r="D593" s="1669">
        <v>15781831.521309519</v>
      </c>
      <c r="E593" s="190">
        <v>15948212.756666662</v>
      </c>
    </row>
    <row r="594" spans="1:5" x14ac:dyDescent="0.35">
      <c r="A594" s="518" t="s">
        <v>109</v>
      </c>
      <c r="B594" s="1668">
        <v>1</v>
      </c>
      <c r="C594" s="1668">
        <v>17</v>
      </c>
      <c r="D594" s="1669">
        <v>16405322.179027772</v>
      </c>
      <c r="E594" s="190">
        <v>16545825.691944441</v>
      </c>
    </row>
    <row r="595" spans="1:5" x14ac:dyDescent="0.35">
      <c r="A595" s="519" t="s">
        <v>82</v>
      </c>
      <c r="B595" s="1668"/>
      <c r="C595" s="1668">
        <v>5</v>
      </c>
      <c r="D595" s="1669">
        <v>20192156.425000001</v>
      </c>
      <c r="E595" s="190">
        <v>20349018.674999997</v>
      </c>
    </row>
    <row r="596" spans="1:5" x14ac:dyDescent="0.35">
      <c r="A596" s="519" t="s">
        <v>800</v>
      </c>
      <c r="B596" s="1668"/>
      <c r="C596" s="1668">
        <v>3</v>
      </c>
      <c r="D596" s="1669">
        <v>18671522.642499998</v>
      </c>
      <c r="E596" s="190">
        <v>18769382.16</v>
      </c>
    </row>
    <row r="597" spans="1:5" x14ac:dyDescent="0.35">
      <c r="A597" s="519" t="s">
        <v>810</v>
      </c>
      <c r="B597" s="1668"/>
      <c r="C597" s="1668">
        <v>1</v>
      </c>
      <c r="D597" s="1669">
        <v>13824772.710000001</v>
      </c>
      <c r="E597" s="190">
        <v>14041545.42</v>
      </c>
    </row>
    <row r="598" spans="1:5" x14ac:dyDescent="0.35">
      <c r="A598" s="519" t="s">
        <v>909</v>
      </c>
      <c r="B598" s="1668">
        <v>1</v>
      </c>
      <c r="C598" s="1668"/>
      <c r="D598" s="1669">
        <v>9300000</v>
      </c>
      <c r="E598" s="190">
        <v>9620978.5999999996</v>
      </c>
    </row>
    <row r="599" spans="1:5" x14ac:dyDescent="0.35">
      <c r="A599" s="519" t="s">
        <v>919</v>
      </c>
      <c r="B599" s="1668"/>
      <c r="C599" s="1668">
        <v>4</v>
      </c>
      <c r="D599" s="1669">
        <v>18226568.206666648</v>
      </c>
      <c r="E599" s="190">
        <v>18345961.011666648</v>
      </c>
    </row>
    <row r="600" spans="1:5" x14ac:dyDescent="0.35">
      <c r="A600" s="519" t="s">
        <v>988</v>
      </c>
      <c r="B600" s="1668"/>
      <c r="C600" s="1668">
        <v>1</v>
      </c>
      <c r="D600" s="1669">
        <v>14929058.51</v>
      </c>
      <c r="E600" s="190">
        <v>15159680.85</v>
      </c>
    </row>
    <row r="601" spans="1:5" x14ac:dyDescent="0.35">
      <c r="A601" s="519" t="s">
        <v>990</v>
      </c>
      <c r="B601" s="1668"/>
      <c r="C601" s="1668">
        <v>2</v>
      </c>
      <c r="D601" s="1669">
        <v>13709269.390000001</v>
      </c>
      <c r="E601" s="190">
        <v>13793989.07</v>
      </c>
    </row>
    <row r="602" spans="1:5" x14ac:dyDescent="0.35">
      <c r="A602" s="519" t="s">
        <v>1311</v>
      </c>
      <c r="B602" s="1668"/>
      <c r="C602" s="1668">
        <v>1</v>
      </c>
      <c r="D602" s="1669">
        <v>17211001.600000001</v>
      </c>
      <c r="E602" s="190">
        <v>17211001.600000001</v>
      </c>
    </row>
    <row r="603" spans="1:5" x14ac:dyDescent="0.35">
      <c r="A603" s="518" t="s">
        <v>1246</v>
      </c>
      <c r="B603" s="1668">
        <v>1</v>
      </c>
      <c r="C603" s="1668"/>
      <c r="D603" s="1669">
        <v>9300000</v>
      </c>
      <c r="E603" s="190">
        <v>9714519.9800000004</v>
      </c>
    </row>
    <row r="604" spans="1:5" x14ac:dyDescent="0.35">
      <c r="A604" s="519" t="s">
        <v>1609</v>
      </c>
      <c r="B604" s="1668">
        <v>1</v>
      </c>
      <c r="C604" s="1668"/>
      <c r="D604" s="1669">
        <v>9300000</v>
      </c>
      <c r="E604" s="190">
        <v>9714519.9800000004</v>
      </c>
    </row>
    <row r="605" spans="1:5" x14ac:dyDescent="0.35">
      <c r="A605" s="518" t="s">
        <v>1308</v>
      </c>
      <c r="B605" s="1668"/>
      <c r="C605" s="1668">
        <v>1</v>
      </c>
      <c r="D605" s="1669">
        <v>14781775.15</v>
      </c>
      <c r="E605" s="190">
        <v>15010550.310000001</v>
      </c>
    </row>
    <row r="606" spans="1:5" x14ac:dyDescent="0.35">
      <c r="A606" s="519" t="s">
        <v>1309</v>
      </c>
      <c r="B606" s="1668"/>
      <c r="C606" s="1668">
        <v>1</v>
      </c>
      <c r="D606" s="1669">
        <v>14781775.15</v>
      </c>
      <c r="E606" s="190">
        <v>15010550.310000001</v>
      </c>
    </row>
    <row r="607" spans="1:5" x14ac:dyDescent="0.35">
      <c r="A607" s="1671">
        <v>32</v>
      </c>
      <c r="B607" s="1668">
        <v>10</v>
      </c>
      <c r="C607" s="1668">
        <v>30</v>
      </c>
      <c r="D607" s="1669">
        <v>16586870.046284726</v>
      </c>
      <c r="E607" s="190">
        <v>19661377.440034721</v>
      </c>
    </row>
    <row r="608" spans="1:5" x14ac:dyDescent="0.35">
      <c r="A608" s="517" t="s">
        <v>11</v>
      </c>
      <c r="B608" s="1668">
        <v>4</v>
      </c>
      <c r="C608" s="1668">
        <v>9</v>
      </c>
      <c r="D608" s="1669">
        <v>17317276.040937498</v>
      </c>
      <c r="E608" s="190">
        <v>21338657.904687498</v>
      </c>
    </row>
    <row r="609" spans="1:5" x14ac:dyDescent="0.35">
      <c r="A609" s="518" t="s">
        <v>104</v>
      </c>
      <c r="B609" s="1668">
        <v>4</v>
      </c>
      <c r="C609" s="1668">
        <v>3</v>
      </c>
      <c r="D609" s="1669">
        <v>14943676.466</v>
      </c>
      <c r="E609" s="190">
        <v>21377887.447999999</v>
      </c>
    </row>
    <row r="610" spans="1:5" x14ac:dyDescent="0.35">
      <c r="A610" s="519" t="s">
        <v>822</v>
      </c>
      <c r="B610" s="1668"/>
      <c r="C610" s="1668">
        <v>1</v>
      </c>
      <c r="D610" s="1669">
        <v>14348805.67</v>
      </c>
      <c r="E610" s="190">
        <v>14348805.67</v>
      </c>
    </row>
    <row r="611" spans="1:5" x14ac:dyDescent="0.35">
      <c r="A611" s="519" t="s">
        <v>923</v>
      </c>
      <c r="B611" s="1668">
        <v>2</v>
      </c>
      <c r="C611" s="1668"/>
      <c r="D611" s="1669">
        <v>8261500</v>
      </c>
      <c r="E611" s="190">
        <v>27656714.699999999</v>
      </c>
    </row>
    <row r="612" spans="1:5" x14ac:dyDescent="0.35">
      <c r="A612" s="519" t="s">
        <v>1242</v>
      </c>
      <c r="B612" s="1668"/>
      <c r="C612" s="1668">
        <v>1</v>
      </c>
      <c r="D612" s="1669">
        <v>23710197</v>
      </c>
      <c r="E612" s="190">
        <v>23710197</v>
      </c>
    </row>
    <row r="613" spans="1:5" x14ac:dyDescent="0.35">
      <c r="A613" s="519" t="s">
        <v>1295</v>
      </c>
      <c r="B613" s="1668">
        <v>2</v>
      </c>
      <c r="C613" s="1668">
        <v>1</v>
      </c>
      <c r="D613" s="1669">
        <v>14198939.83</v>
      </c>
      <c r="E613" s="190">
        <v>20586859.935000002</v>
      </c>
    </row>
    <row r="614" spans="1:5" x14ac:dyDescent="0.35">
      <c r="A614" s="518" t="s">
        <v>84</v>
      </c>
      <c r="B614" s="1668"/>
      <c r="C614" s="1668">
        <v>5</v>
      </c>
      <c r="D614" s="1669">
        <v>20606627.493749999</v>
      </c>
      <c r="E614" s="190">
        <v>20606627.493749999</v>
      </c>
    </row>
    <row r="615" spans="1:5" x14ac:dyDescent="0.35">
      <c r="A615" s="519" t="s">
        <v>978</v>
      </c>
      <c r="B615" s="1668"/>
      <c r="C615" s="1668">
        <v>5</v>
      </c>
      <c r="D615" s="1669">
        <v>20606627.493749999</v>
      </c>
      <c r="E615" s="190">
        <v>20606627.493749999</v>
      </c>
    </row>
    <row r="616" spans="1:5" x14ac:dyDescent="0.35">
      <c r="A616" s="518" t="s">
        <v>979</v>
      </c>
      <c r="B616" s="1668"/>
      <c r="C616" s="1668">
        <v>1</v>
      </c>
      <c r="D616" s="1669">
        <v>22606571.010000002</v>
      </c>
      <c r="E616" s="190">
        <v>22606571.010000002</v>
      </c>
    </row>
    <row r="617" spans="1:5" x14ac:dyDescent="0.35">
      <c r="A617" s="519" t="s">
        <v>1271</v>
      </c>
      <c r="B617" s="1668"/>
      <c r="C617" s="1668">
        <v>1</v>
      </c>
      <c r="D617" s="1669">
        <v>22606571.010000002</v>
      </c>
      <c r="E617" s="190">
        <v>22606571.010000002</v>
      </c>
    </row>
    <row r="618" spans="1:5" x14ac:dyDescent="0.35">
      <c r="A618" s="517" t="s">
        <v>12</v>
      </c>
      <c r="B618" s="1668">
        <v>1</v>
      </c>
      <c r="C618" s="1668"/>
      <c r="D618" s="1669">
        <v>9175000</v>
      </c>
      <c r="E618" s="190">
        <v>17521041.609999999</v>
      </c>
    </row>
    <row r="619" spans="1:5" x14ac:dyDescent="0.35">
      <c r="A619" s="518" t="s">
        <v>904</v>
      </c>
      <c r="B619" s="1668">
        <v>1</v>
      </c>
      <c r="C619" s="1668"/>
      <c r="D619" s="1669">
        <v>9175000</v>
      </c>
      <c r="E619" s="190">
        <v>17521041.609999999</v>
      </c>
    </row>
    <row r="620" spans="1:5" x14ac:dyDescent="0.35">
      <c r="A620" s="519" t="s">
        <v>1583</v>
      </c>
      <c r="B620" s="1668">
        <v>1</v>
      </c>
      <c r="C620" s="1668"/>
      <c r="D620" s="1669">
        <v>9175000</v>
      </c>
      <c r="E620" s="190">
        <v>17521041.609999999</v>
      </c>
    </row>
    <row r="621" spans="1:5" x14ac:dyDescent="0.35">
      <c r="A621" s="517" t="s">
        <v>73</v>
      </c>
      <c r="B621" s="1668">
        <v>2</v>
      </c>
      <c r="C621" s="1668">
        <v>2</v>
      </c>
      <c r="D621" s="1669">
        <v>12492212.655000001</v>
      </c>
      <c r="E621" s="190">
        <v>15758181.067499999</v>
      </c>
    </row>
    <row r="622" spans="1:5" x14ac:dyDescent="0.35">
      <c r="A622" s="518" t="s">
        <v>675</v>
      </c>
      <c r="B622" s="1668"/>
      <c r="C622" s="1668">
        <v>1</v>
      </c>
      <c r="D622" s="1669">
        <v>14499570</v>
      </c>
      <c r="E622" s="190">
        <v>14499570</v>
      </c>
    </row>
    <row r="623" spans="1:5" x14ac:dyDescent="0.35">
      <c r="A623" s="519" t="s">
        <v>1304</v>
      </c>
      <c r="B623" s="1668"/>
      <c r="C623" s="1668">
        <v>1</v>
      </c>
      <c r="D623" s="1669">
        <v>14499570</v>
      </c>
      <c r="E623" s="190">
        <v>14499570</v>
      </c>
    </row>
    <row r="624" spans="1:5" x14ac:dyDescent="0.35">
      <c r="A624" s="518" t="s">
        <v>916</v>
      </c>
      <c r="B624" s="1668">
        <v>2</v>
      </c>
      <c r="C624" s="1668"/>
      <c r="D624" s="1669">
        <v>9108500</v>
      </c>
      <c r="E624" s="190">
        <v>15640436.824999999</v>
      </c>
    </row>
    <row r="625" spans="1:5" x14ac:dyDescent="0.35">
      <c r="A625" s="519" t="s">
        <v>916</v>
      </c>
      <c r="B625" s="1668">
        <v>2</v>
      </c>
      <c r="C625" s="1668"/>
      <c r="D625" s="1669">
        <v>9108500</v>
      </c>
      <c r="E625" s="190">
        <v>15640436.824999999</v>
      </c>
    </row>
    <row r="626" spans="1:5" x14ac:dyDescent="0.35">
      <c r="A626" s="518" t="s">
        <v>917</v>
      </c>
      <c r="B626" s="1668"/>
      <c r="C626" s="1668">
        <v>1</v>
      </c>
      <c r="D626" s="1669">
        <v>17252280.620000001</v>
      </c>
      <c r="E626" s="190">
        <v>17252280.620000001</v>
      </c>
    </row>
    <row r="627" spans="1:5" x14ac:dyDescent="0.35">
      <c r="A627" s="519" t="s">
        <v>917</v>
      </c>
      <c r="B627" s="1668"/>
      <c r="C627" s="1668">
        <v>1</v>
      </c>
      <c r="D627" s="1669">
        <v>17252280.620000001</v>
      </c>
      <c r="E627" s="190">
        <v>17252280.620000001</v>
      </c>
    </row>
    <row r="628" spans="1:5" x14ac:dyDescent="0.35">
      <c r="A628" s="517" t="s">
        <v>13</v>
      </c>
      <c r="B628" s="1668"/>
      <c r="C628" s="1668">
        <v>3</v>
      </c>
      <c r="D628" s="1669">
        <v>20802363.352499999</v>
      </c>
      <c r="E628" s="190">
        <v>20802363.352499999</v>
      </c>
    </row>
    <row r="629" spans="1:5" x14ac:dyDescent="0.35">
      <c r="A629" s="518" t="s">
        <v>106</v>
      </c>
      <c r="B629" s="1668"/>
      <c r="C629" s="1668">
        <v>3</v>
      </c>
      <c r="D629" s="1669">
        <v>20802363.352499999</v>
      </c>
      <c r="E629" s="190">
        <v>20802363.352499999</v>
      </c>
    </row>
    <row r="630" spans="1:5" x14ac:dyDescent="0.35">
      <c r="A630" s="519" t="s">
        <v>536</v>
      </c>
      <c r="B630" s="1668"/>
      <c r="C630" s="1668">
        <v>3</v>
      </c>
      <c r="D630" s="1669">
        <v>20802363.352499999</v>
      </c>
      <c r="E630" s="190">
        <v>20802363.352499999</v>
      </c>
    </row>
    <row r="631" spans="1:5" x14ac:dyDescent="0.35">
      <c r="A631" s="517" t="s">
        <v>105</v>
      </c>
      <c r="B631" s="1668"/>
      <c r="C631" s="1668">
        <v>16</v>
      </c>
      <c r="D631" s="1669">
        <v>22202015.909722235</v>
      </c>
      <c r="E631" s="190">
        <v>22213301.609722231</v>
      </c>
    </row>
    <row r="632" spans="1:5" x14ac:dyDescent="0.35">
      <c r="A632" s="518" t="s">
        <v>108</v>
      </c>
      <c r="B632" s="1668"/>
      <c r="C632" s="1668">
        <v>3</v>
      </c>
      <c r="D632" s="1669">
        <v>20896358.256666701</v>
      </c>
      <c r="E632" s="190">
        <v>20896358.256666701</v>
      </c>
    </row>
    <row r="633" spans="1:5" x14ac:dyDescent="0.35">
      <c r="A633" s="519" t="s">
        <v>108</v>
      </c>
      <c r="B633" s="1668"/>
      <c r="C633" s="1668">
        <v>3</v>
      </c>
      <c r="D633" s="1669">
        <v>20896358.256666701</v>
      </c>
      <c r="E633" s="190">
        <v>20896358.256666701</v>
      </c>
    </row>
    <row r="634" spans="1:5" x14ac:dyDescent="0.35">
      <c r="A634" s="518" t="s">
        <v>107</v>
      </c>
      <c r="B634" s="1668"/>
      <c r="C634" s="1668">
        <v>13</v>
      </c>
      <c r="D634" s="1669">
        <v>22463147.440333344</v>
      </c>
      <c r="E634" s="190">
        <v>22476690.28033334</v>
      </c>
    </row>
    <row r="635" spans="1:5" x14ac:dyDescent="0.35">
      <c r="A635" s="519" t="s">
        <v>77</v>
      </c>
      <c r="B635" s="1668"/>
      <c r="C635" s="1668">
        <v>8</v>
      </c>
      <c r="D635" s="1669">
        <v>22556783.80333335</v>
      </c>
      <c r="E635" s="190">
        <v>22556783.80333335</v>
      </c>
    </row>
    <row r="636" spans="1:5" x14ac:dyDescent="0.35">
      <c r="A636" s="519" t="s">
        <v>110</v>
      </c>
      <c r="B636" s="1668"/>
      <c r="C636" s="1668">
        <v>2</v>
      </c>
      <c r="D636" s="1669">
        <v>24306682.574999999</v>
      </c>
      <c r="E636" s="190">
        <v>24306682.574999999</v>
      </c>
    </row>
    <row r="637" spans="1:5" x14ac:dyDescent="0.35">
      <c r="A637" s="519" t="s">
        <v>76</v>
      </c>
      <c r="B637" s="1668"/>
      <c r="C637" s="1668">
        <v>2</v>
      </c>
      <c r="D637" s="1669">
        <v>18155379.23</v>
      </c>
      <c r="E637" s="190">
        <v>18155379.23</v>
      </c>
    </row>
    <row r="638" spans="1:5" x14ac:dyDescent="0.35">
      <c r="A638" s="519" t="s">
        <v>538</v>
      </c>
      <c r="B638" s="1668"/>
      <c r="C638" s="1668">
        <v>1</v>
      </c>
      <c r="D638" s="1669">
        <v>24740107.789999999</v>
      </c>
      <c r="E638" s="190">
        <v>24807821.989999998</v>
      </c>
    </row>
    <row r="639" spans="1:5" x14ac:dyDescent="0.35">
      <c r="A639" s="517" t="s">
        <v>74</v>
      </c>
      <c r="B639" s="1668">
        <v>1</v>
      </c>
      <c r="C639" s="1668"/>
      <c r="D639" s="1669">
        <v>7112000</v>
      </c>
      <c r="E639" s="190">
        <v>11868720.18</v>
      </c>
    </row>
    <row r="640" spans="1:5" x14ac:dyDescent="0.35">
      <c r="A640" s="518" t="s">
        <v>74</v>
      </c>
      <c r="B640" s="1668">
        <v>1</v>
      </c>
      <c r="C640" s="1668"/>
      <c r="D640" s="1669">
        <v>7112000</v>
      </c>
      <c r="E640" s="190">
        <v>11868720.18</v>
      </c>
    </row>
    <row r="641" spans="1:5" x14ac:dyDescent="0.35">
      <c r="A641" s="519" t="s">
        <v>1291</v>
      </c>
      <c r="B641" s="1668">
        <v>1</v>
      </c>
      <c r="C641" s="1668"/>
      <c r="D641" s="1669">
        <v>7112000</v>
      </c>
      <c r="E641" s="190">
        <v>11868720.18</v>
      </c>
    </row>
    <row r="642" spans="1:5" x14ac:dyDescent="0.35">
      <c r="A642" s="517" t="s">
        <v>103</v>
      </c>
      <c r="B642" s="1668">
        <v>2</v>
      </c>
      <c r="C642" s="1668"/>
      <c r="D642" s="1669">
        <v>9237000</v>
      </c>
      <c r="E642" s="190">
        <v>16928386.450000003</v>
      </c>
    </row>
    <row r="643" spans="1:5" x14ac:dyDescent="0.35">
      <c r="A643" s="518" t="s">
        <v>820</v>
      </c>
      <c r="B643" s="1668">
        <v>1</v>
      </c>
      <c r="C643" s="1668"/>
      <c r="D643" s="1669">
        <v>9260000</v>
      </c>
      <c r="E643" s="190">
        <v>15008483.640000001</v>
      </c>
    </row>
    <row r="644" spans="1:5" x14ac:dyDescent="0.35">
      <c r="A644" s="519" t="s">
        <v>1431</v>
      </c>
      <c r="B644" s="1668">
        <v>1</v>
      </c>
      <c r="C644" s="1668"/>
      <c r="D644" s="1669">
        <v>9260000</v>
      </c>
      <c r="E644" s="190">
        <v>15008483.640000001</v>
      </c>
    </row>
    <row r="645" spans="1:5" x14ac:dyDescent="0.35">
      <c r="A645" s="518" t="s">
        <v>103</v>
      </c>
      <c r="B645" s="1668">
        <v>1</v>
      </c>
      <c r="C645" s="1668"/>
      <c r="D645" s="1669">
        <v>9214000</v>
      </c>
      <c r="E645" s="190">
        <v>18848289.260000002</v>
      </c>
    </row>
    <row r="646" spans="1:5" x14ac:dyDescent="0.35">
      <c r="A646" s="519" t="s">
        <v>1244</v>
      </c>
      <c r="B646" s="1668">
        <v>1</v>
      </c>
      <c r="C646" s="1668"/>
      <c r="D646" s="1669">
        <v>9214000</v>
      </c>
      <c r="E646" s="190">
        <v>18848289.260000002</v>
      </c>
    </row>
    <row r="647" spans="1:5" x14ac:dyDescent="0.35">
      <c r="A647" s="1671">
        <v>26</v>
      </c>
      <c r="B647" s="1668">
        <v>4</v>
      </c>
      <c r="C647" s="1668"/>
      <c r="D647" s="1669">
        <v>8456000</v>
      </c>
      <c r="E647" s="190">
        <v>24636413.387499999</v>
      </c>
    </row>
    <row r="648" spans="1:5" x14ac:dyDescent="0.35">
      <c r="A648" s="517" t="s">
        <v>73</v>
      </c>
      <c r="B648" s="1668">
        <v>1</v>
      </c>
      <c r="C648" s="1668"/>
      <c r="D648" s="1669">
        <v>9004000</v>
      </c>
      <c r="E648" s="190">
        <v>9509271.5600000005</v>
      </c>
    </row>
    <row r="649" spans="1:5" x14ac:dyDescent="0.35">
      <c r="A649" s="518" t="s">
        <v>675</v>
      </c>
      <c r="B649" s="1668">
        <v>1</v>
      </c>
      <c r="C649" s="1668"/>
      <c r="D649" s="1669">
        <v>9004000</v>
      </c>
      <c r="E649" s="190">
        <v>9509271.5600000005</v>
      </c>
    </row>
    <row r="650" spans="1:5" x14ac:dyDescent="0.35">
      <c r="A650" s="519" t="s">
        <v>1304</v>
      </c>
      <c r="B650" s="1668">
        <v>1</v>
      </c>
      <c r="C650" s="1668"/>
      <c r="D650" s="1669">
        <v>9004000</v>
      </c>
      <c r="E650" s="190">
        <v>9509271.5600000005</v>
      </c>
    </row>
    <row r="651" spans="1:5" x14ac:dyDescent="0.35">
      <c r="A651" s="517" t="s">
        <v>74</v>
      </c>
      <c r="B651" s="1668">
        <v>1</v>
      </c>
      <c r="C651" s="1668"/>
      <c r="D651" s="1669">
        <v>8623000</v>
      </c>
      <c r="E651" s="190">
        <v>18900136.170000002</v>
      </c>
    </row>
    <row r="652" spans="1:5" x14ac:dyDescent="0.35">
      <c r="A652" s="518" t="s">
        <v>804</v>
      </c>
      <c r="B652" s="1668">
        <v>1</v>
      </c>
      <c r="C652" s="1668"/>
      <c r="D652" s="1669">
        <v>8623000</v>
      </c>
      <c r="E652" s="190">
        <v>18900136.170000002</v>
      </c>
    </row>
    <row r="653" spans="1:5" x14ac:dyDescent="0.35">
      <c r="A653" s="519" t="s">
        <v>817</v>
      </c>
      <c r="B653" s="1668">
        <v>1</v>
      </c>
      <c r="C653" s="1668"/>
      <c r="D653" s="1669">
        <v>8623000</v>
      </c>
      <c r="E653" s="190">
        <v>18900136.170000002</v>
      </c>
    </row>
    <row r="654" spans="1:5" x14ac:dyDescent="0.35">
      <c r="A654" s="517" t="s">
        <v>103</v>
      </c>
      <c r="B654" s="1668">
        <v>2</v>
      </c>
      <c r="C654" s="1668"/>
      <c r="D654" s="1669">
        <v>8098500</v>
      </c>
      <c r="E654" s="190">
        <v>35068122.910000004</v>
      </c>
    </row>
    <row r="655" spans="1:5" x14ac:dyDescent="0.35">
      <c r="A655" s="518" t="s">
        <v>1308</v>
      </c>
      <c r="B655" s="1668">
        <v>1</v>
      </c>
      <c r="C655" s="1668"/>
      <c r="D655" s="1669">
        <v>9085000</v>
      </c>
      <c r="E655" s="190">
        <v>39353381.520000003</v>
      </c>
    </row>
    <row r="656" spans="1:5" x14ac:dyDescent="0.35">
      <c r="A656" s="519" t="s">
        <v>1320</v>
      </c>
      <c r="B656" s="1668">
        <v>1</v>
      </c>
      <c r="C656" s="1668"/>
      <c r="D656" s="1669">
        <v>9085000</v>
      </c>
      <c r="E656" s="190">
        <v>39353381.520000003</v>
      </c>
    </row>
    <row r="657" spans="1:5" x14ac:dyDescent="0.35">
      <c r="A657" s="518" t="s">
        <v>1433</v>
      </c>
      <c r="B657" s="1668">
        <v>1</v>
      </c>
      <c r="C657" s="1668"/>
      <c r="D657" s="1669">
        <v>7112000</v>
      </c>
      <c r="E657" s="190">
        <v>30782864.300000001</v>
      </c>
    </row>
    <row r="658" spans="1:5" x14ac:dyDescent="0.35">
      <c r="A658" s="519" t="s">
        <v>1603</v>
      </c>
      <c r="B658" s="1668">
        <v>1</v>
      </c>
      <c r="C658" s="1668"/>
      <c r="D658" s="1669">
        <v>7112000</v>
      </c>
      <c r="E658" s="190">
        <v>30782864.300000001</v>
      </c>
    </row>
    <row r="659" spans="1:5" x14ac:dyDescent="0.35">
      <c r="A659" s="1671">
        <v>117</v>
      </c>
      <c r="B659" s="1668">
        <v>29</v>
      </c>
      <c r="C659" s="1668"/>
      <c r="D659" s="1669">
        <v>8887409.0909090918</v>
      </c>
      <c r="E659" s="190">
        <v>10064933.004999999</v>
      </c>
    </row>
    <row r="660" spans="1:5" x14ac:dyDescent="0.35">
      <c r="A660" s="517" t="s">
        <v>11</v>
      </c>
      <c r="B660" s="1668">
        <v>12</v>
      </c>
      <c r="C660" s="1668"/>
      <c r="D660" s="1669">
        <v>8885111.1111111119</v>
      </c>
      <c r="E660" s="190">
        <v>9552465.5677777771</v>
      </c>
    </row>
    <row r="661" spans="1:5" x14ac:dyDescent="0.35">
      <c r="A661" s="518" t="s">
        <v>99</v>
      </c>
      <c r="B661" s="1668">
        <v>2</v>
      </c>
      <c r="C661" s="1668"/>
      <c r="D661" s="1669">
        <v>9300000</v>
      </c>
      <c r="E661" s="190">
        <v>9511293.75</v>
      </c>
    </row>
    <row r="662" spans="1:5" x14ac:dyDescent="0.35">
      <c r="A662" s="519" t="s">
        <v>1591</v>
      </c>
      <c r="B662" s="1668">
        <v>2</v>
      </c>
      <c r="C662" s="1668"/>
      <c r="D662" s="1669">
        <v>9300000</v>
      </c>
      <c r="E662" s="190">
        <v>9511293.75</v>
      </c>
    </row>
    <row r="663" spans="1:5" x14ac:dyDescent="0.35">
      <c r="A663" s="518" t="s">
        <v>95</v>
      </c>
      <c r="B663" s="1668">
        <v>6</v>
      </c>
      <c r="C663" s="1668"/>
      <c r="D663" s="1669">
        <v>8432500</v>
      </c>
      <c r="E663" s="190">
        <v>9423793.75</v>
      </c>
    </row>
    <row r="664" spans="1:5" x14ac:dyDescent="0.35">
      <c r="A664" s="519" t="s">
        <v>96</v>
      </c>
      <c r="B664" s="1668">
        <v>1</v>
      </c>
      <c r="C664" s="1668"/>
      <c r="D664" s="1669">
        <v>8950000</v>
      </c>
      <c r="E664" s="190">
        <v>9161293.75</v>
      </c>
    </row>
    <row r="665" spans="1:5" x14ac:dyDescent="0.35">
      <c r="A665" s="519" t="s">
        <v>911</v>
      </c>
      <c r="B665" s="1668">
        <v>1</v>
      </c>
      <c r="C665" s="1668"/>
      <c r="D665" s="1669">
        <v>9300000</v>
      </c>
      <c r="E665" s="190">
        <v>9511293.75</v>
      </c>
    </row>
    <row r="666" spans="1:5" x14ac:dyDescent="0.35">
      <c r="A666" s="519" t="s">
        <v>926</v>
      </c>
      <c r="B666" s="1668">
        <v>4</v>
      </c>
      <c r="C666" s="1668"/>
      <c r="D666" s="1669">
        <v>7740000</v>
      </c>
      <c r="E666" s="190">
        <v>9511293.75</v>
      </c>
    </row>
    <row r="667" spans="1:5" x14ac:dyDescent="0.35">
      <c r="A667" s="518" t="s">
        <v>104</v>
      </c>
      <c r="B667" s="1668">
        <v>1</v>
      </c>
      <c r="C667" s="1668"/>
      <c r="D667" s="1669">
        <v>13950000</v>
      </c>
      <c r="E667" s="190">
        <v>14258868.15</v>
      </c>
    </row>
    <row r="668" spans="1:5" x14ac:dyDescent="0.35">
      <c r="A668" s="519" t="s">
        <v>920</v>
      </c>
      <c r="B668" s="1668">
        <v>1</v>
      </c>
      <c r="C668" s="1668"/>
      <c r="D668" s="1669">
        <v>13950000</v>
      </c>
      <c r="E668" s="190">
        <v>14258868.15</v>
      </c>
    </row>
    <row r="669" spans="1:5" x14ac:dyDescent="0.35">
      <c r="A669" s="518" t="s">
        <v>530</v>
      </c>
      <c r="B669" s="1668">
        <v>1</v>
      </c>
      <c r="C669" s="1668"/>
      <c r="D669" s="1669">
        <v>9300000</v>
      </c>
      <c r="E669" s="190">
        <v>9511293.75</v>
      </c>
    </row>
    <row r="670" spans="1:5" x14ac:dyDescent="0.35">
      <c r="A670" s="519" t="s">
        <v>1269</v>
      </c>
      <c r="B670" s="1668">
        <v>1</v>
      </c>
      <c r="C670" s="1668"/>
      <c r="D670" s="1669">
        <v>9300000</v>
      </c>
      <c r="E670" s="190">
        <v>9511293.75</v>
      </c>
    </row>
    <row r="671" spans="1:5" x14ac:dyDescent="0.35">
      <c r="A671" s="518" t="s">
        <v>811</v>
      </c>
      <c r="B671" s="1668">
        <v>1</v>
      </c>
      <c r="C671" s="1668"/>
      <c r="D671" s="1669">
        <v>5273000</v>
      </c>
      <c r="E671" s="190">
        <v>5484265.71</v>
      </c>
    </row>
    <row r="672" spans="1:5" x14ac:dyDescent="0.35">
      <c r="A672" s="519" t="s">
        <v>72</v>
      </c>
      <c r="B672" s="1668">
        <v>1</v>
      </c>
      <c r="C672" s="1668"/>
      <c r="D672" s="1669">
        <v>5273000</v>
      </c>
      <c r="E672" s="190">
        <v>5484265.71</v>
      </c>
    </row>
    <row r="673" spans="1:5" x14ac:dyDescent="0.35">
      <c r="A673" s="518" t="s">
        <v>900</v>
      </c>
      <c r="B673" s="1668">
        <v>1</v>
      </c>
      <c r="C673" s="1668"/>
      <c r="D673" s="1669">
        <v>8413000</v>
      </c>
      <c r="E673" s="190">
        <v>9511293.75</v>
      </c>
    </row>
    <row r="674" spans="1:5" x14ac:dyDescent="0.35">
      <c r="A674" s="519" t="s">
        <v>821</v>
      </c>
      <c r="B674" s="1668">
        <v>1</v>
      </c>
      <c r="C674" s="1668"/>
      <c r="D674" s="1669">
        <v>8413000</v>
      </c>
      <c r="E674" s="190">
        <v>9511293.75</v>
      </c>
    </row>
    <row r="675" spans="1:5" x14ac:dyDescent="0.35">
      <c r="A675" s="517" t="s">
        <v>73</v>
      </c>
      <c r="B675" s="1668">
        <v>4</v>
      </c>
      <c r="C675" s="1668"/>
      <c r="D675" s="1669">
        <v>9280000</v>
      </c>
      <c r="E675" s="190">
        <v>11108776.883333333</v>
      </c>
    </row>
    <row r="676" spans="1:5" x14ac:dyDescent="0.35">
      <c r="A676" s="518" t="s">
        <v>824</v>
      </c>
      <c r="B676" s="1668">
        <v>1</v>
      </c>
      <c r="C676" s="1668"/>
      <c r="D676" s="1669">
        <v>9260000</v>
      </c>
      <c r="E676" s="190">
        <v>9511293.75</v>
      </c>
    </row>
    <row r="677" spans="1:5" x14ac:dyDescent="0.35">
      <c r="A677" s="519" t="s">
        <v>1592</v>
      </c>
      <c r="B677" s="1668">
        <v>1</v>
      </c>
      <c r="C677" s="1668"/>
      <c r="D677" s="1669">
        <v>9260000</v>
      </c>
      <c r="E677" s="190">
        <v>9511293.75</v>
      </c>
    </row>
    <row r="678" spans="1:5" x14ac:dyDescent="0.35">
      <c r="A678" s="518" t="s">
        <v>913</v>
      </c>
      <c r="B678" s="1668">
        <v>2</v>
      </c>
      <c r="C678" s="1668"/>
      <c r="D678" s="1669">
        <v>4630000</v>
      </c>
      <c r="E678" s="190">
        <v>9531293.75</v>
      </c>
    </row>
    <row r="679" spans="1:5" x14ac:dyDescent="0.35">
      <c r="A679" s="519" t="s">
        <v>1584</v>
      </c>
      <c r="B679" s="1668">
        <v>2</v>
      </c>
      <c r="C679" s="1668"/>
      <c r="D679" s="1669">
        <v>4630000</v>
      </c>
      <c r="E679" s="190">
        <v>9531293.75</v>
      </c>
    </row>
    <row r="680" spans="1:5" x14ac:dyDescent="0.35">
      <c r="A680" s="518" t="s">
        <v>916</v>
      </c>
      <c r="B680" s="1668">
        <v>1</v>
      </c>
      <c r="C680" s="1668"/>
      <c r="D680" s="1669">
        <v>13950000</v>
      </c>
      <c r="E680" s="190">
        <v>14283743.15</v>
      </c>
    </row>
    <row r="681" spans="1:5" x14ac:dyDescent="0.35">
      <c r="A681" s="519" t="s">
        <v>1286</v>
      </c>
      <c r="B681" s="1668">
        <v>1</v>
      </c>
      <c r="C681" s="1668"/>
      <c r="D681" s="1669">
        <v>13950000</v>
      </c>
      <c r="E681" s="190">
        <v>14283743.15</v>
      </c>
    </row>
    <row r="682" spans="1:5" x14ac:dyDescent="0.35">
      <c r="A682" s="517" t="s">
        <v>13</v>
      </c>
      <c r="B682" s="1668">
        <v>2</v>
      </c>
      <c r="C682" s="1668"/>
      <c r="D682" s="1669">
        <v>9085500</v>
      </c>
      <c r="E682" s="190">
        <v>9491293.75</v>
      </c>
    </row>
    <row r="683" spans="1:5" x14ac:dyDescent="0.35">
      <c r="A683" s="518" t="s">
        <v>557</v>
      </c>
      <c r="B683" s="1668">
        <v>1</v>
      </c>
      <c r="C683" s="1668"/>
      <c r="D683" s="1669">
        <v>9254000</v>
      </c>
      <c r="E683" s="190">
        <v>9471293.75</v>
      </c>
    </row>
    <row r="684" spans="1:5" x14ac:dyDescent="0.35">
      <c r="A684" s="519" t="s">
        <v>1436</v>
      </c>
      <c r="B684" s="1668">
        <v>1</v>
      </c>
      <c r="C684" s="1668"/>
      <c r="D684" s="1669">
        <v>9254000</v>
      </c>
      <c r="E684" s="190">
        <v>9471293.75</v>
      </c>
    </row>
    <row r="685" spans="1:5" x14ac:dyDescent="0.35">
      <c r="A685" s="518" t="s">
        <v>1613</v>
      </c>
      <c r="B685" s="1668">
        <v>1</v>
      </c>
      <c r="C685" s="1668"/>
      <c r="D685" s="1669">
        <v>8917000</v>
      </c>
      <c r="E685" s="190">
        <v>9511293.75</v>
      </c>
    </row>
    <row r="686" spans="1:5" x14ac:dyDescent="0.35">
      <c r="A686" s="519" t="s">
        <v>1614</v>
      </c>
      <c r="B686" s="1668">
        <v>1</v>
      </c>
      <c r="C686" s="1668"/>
      <c r="D686" s="1669">
        <v>8917000</v>
      </c>
      <c r="E686" s="190">
        <v>9511293.75</v>
      </c>
    </row>
    <row r="687" spans="1:5" x14ac:dyDescent="0.35">
      <c r="A687" s="517" t="s">
        <v>105</v>
      </c>
      <c r="B687" s="1668">
        <v>5</v>
      </c>
      <c r="C687" s="1668"/>
      <c r="D687" s="1669">
        <v>9300000</v>
      </c>
      <c r="E687" s="190">
        <v>11905080.950000001</v>
      </c>
    </row>
    <row r="688" spans="1:5" x14ac:dyDescent="0.35">
      <c r="A688" s="518" t="s">
        <v>107</v>
      </c>
      <c r="B688" s="1668">
        <v>1</v>
      </c>
      <c r="C688" s="1668"/>
      <c r="D688" s="1669">
        <v>9300000</v>
      </c>
      <c r="E688" s="190">
        <v>9511293.75</v>
      </c>
    </row>
    <row r="689" spans="1:5" x14ac:dyDescent="0.35">
      <c r="A689" s="519" t="s">
        <v>76</v>
      </c>
      <c r="B689" s="1668">
        <v>1</v>
      </c>
      <c r="C689" s="1668"/>
      <c r="D689" s="1669">
        <v>9300000</v>
      </c>
      <c r="E689" s="190">
        <v>9511293.75</v>
      </c>
    </row>
    <row r="690" spans="1:5" x14ac:dyDescent="0.35">
      <c r="A690" s="518" t="s">
        <v>521</v>
      </c>
      <c r="B690" s="1668">
        <v>4</v>
      </c>
      <c r="C690" s="1668"/>
      <c r="D690" s="1669">
        <v>9300000</v>
      </c>
      <c r="E690" s="190">
        <v>13101974.550000001</v>
      </c>
    </row>
    <row r="691" spans="1:5" x14ac:dyDescent="0.35">
      <c r="A691" s="519" t="s">
        <v>682</v>
      </c>
      <c r="B691" s="1668">
        <v>2</v>
      </c>
      <c r="C691" s="1668"/>
      <c r="D691" s="1669">
        <v>11625000</v>
      </c>
      <c r="E691" s="190">
        <v>11905080.949999999</v>
      </c>
    </row>
    <row r="692" spans="1:5" x14ac:dyDescent="0.35">
      <c r="A692" s="519" t="s">
        <v>521</v>
      </c>
      <c r="B692" s="1668">
        <v>2</v>
      </c>
      <c r="C692" s="1668"/>
      <c r="D692" s="1669">
        <v>6975000</v>
      </c>
      <c r="E692" s="190">
        <v>14298868.15</v>
      </c>
    </row>
    <row r="693" spans="1:5" x14ac:dyDescent="0.35">
      <c r="A693" s="517" t="s">
        <v>74</v>
      </c>
      <c r="B693" s="1668">
        <v>5</v>
      </c>
      <c r="C693" s="1668"/>
      <c r="D693" s="1669">
        <v>8116000</v>
      </c>
      <c r="E693" s="190">
        <v>9509720.3125</v>
      </c>
    </row>
    <row r="694" spans="1:5" x14ac:dyDescent="0.35">
      <c r="A694" s="518" t="s">
        <v>74</v>
      </c>
      <c r="B694" s="1668">
        <v>3</v>
      </c>
      <c r="C694" s="1668"/>
      <c r="D694" s="1669">
        <v>6975000</v>
      </c>
      <c r="E694" s="190">
        <v>9511293.75</v>
      </c>
    </row>
    <row r="695" spans="1:5" x14ac:dyDescent="0.35">
      <c r="A695" s="519" t="s">
        <v>1291</v>
      </c>
      <c r="B695" s="1668">
        <v>2</v>
      </c>
      <c r="C695" s="1668"/>
      <c r="D695" s="1669">
        <v>4650000</v>
      </c>
      <c r="E695" s="190">
        <v>9511293.75</v>
      </c>
    </row>
    <row r="696" spans="1:5" x14ac:dyDescent="0.35">
      <c r="A696" s="519" t="s">
        <v>74</v>
      </c>
      <c r="B696" s="1668">
        <v>1</v>
      </c>
      <c r="C696" s="1668"/>
      <c r="D696" s="1669">
        <v>9300000</v>
      </c>
      <c r="E696" s="190">
        <v>9511293.75</v>
      </c>
    </row>
    <row r="697" spans="1:5" x14ac:dyDescent="0.35">
      <c r="A697" s="518" t="s">
        <v>805</v>
      </c>
      <c r="B697" s="1668">
        <v>1</v>
      </c>
      <c r="C697" s="1668"/>
      <c r="D697" s="1669">
        <v>9300000</v>
      </c>
      <c r="E697" s="190">
        <v>9511293.75</v>
      </c>
    </row>
    <row r="698" spans="1:5" x14ac:dyDescent="0.35">
      <c r="A698" s="519" t="s">
        <v>806</v>
      </c>
      <c r="B698" s="1668">
        <v>1</v>
      </c>
      <c r="C698" s="1668"/>
      <c r="D698" s="1669">
        <v>9300000</v>
      </c>
      <c r="E698" s="190">
        <v>9511293.75</v>
      </c>
    </row>
    <row r="699" spans="1:5" x14ac:dyDescent="0.35">
      <c r="A699" s="518" t="s">
        <v>825</v>
      </c>
      <c r="B699" s="1668">
        <v>1</v>
      </c>
      <c r="C699" s="1668"/>
      <c r="D699" s="1669">
        <v>9214000</v>
      </c>
      <c r="E699" s="190">
        <v>9505000</v>
      </c>
    </row>
    <row r="700" spans="1:5" x14ac:dyDescent="0.35">
      <c r="A700" s="519" t="s">
        <v>1593</v>
      </c>
      <c r="B700" s="1668">
        <v>1</v>
      </c>
      <c r="C700" s="1668"/>
      <c r="D700" s="1669">
        <v>9214000</v>
      </c>
      <c r="E700" s="190">
        <v>9505000</v>
      </c>
    </row>
    <row r="701" spans="1:5" x14ac:dyDescent="0.35">
      <c r="A701" s="517" t="s">
        <v>103</v>
      </c>
      <c r="B701" s="1668">
        <v>1</v>
      </c>
      <c r="C701" s="1668"/>
      <c r="D701" s="1669">
        <v>9182000</v>
      </c>
      <c r="E701" s="190">
        <v>9393293.75</v>
      </c>
    </row>
    <row r="702" spans="1:5" x14ac:dyDescent="0.35">
      <c r="A702" s="518" t="s">
        <v>899</v>
      </c>
      <c r="B702" s="1668">
        <v>1</v>
      </c>
      <c r="C702" s="1668"/>
      <c r="D702" s="1669">
        <v>9182000</v>
      </c>
      <c r="E702" s="190">
        <v>9393293.75</v>
      </c>
    </row>
    <row r="703" spans="1:5" x14ac:dyDescent="0.35">
      <c r="A703" s="519" t="s">
        <v>1612</v>
      </c>
      <c r="B703" s="1668">
        <v>1</v>
      </c>
      <c r="C703" s="1668"/>
      <c r="D703" s="1669">
        <v>9182000</v>
      </c>
      <c r="E703" s="190">
        <v>9393293.75</v>
      </c>
    </row>
    <row r="704" spans="1:5" x14ac:dyDescent="0.35">
      <c r="A704" s="1671">
        <v>101</v>
      </c>
      <c r="B704" s="1668">
        <v>16</v>
      </c>
      <c r="C704" s="1668">
        <v>1</v>
      </c>
      <c r="D704" s="1669">
        <v>15309650.89128205</v>
      </c>
      <c r="E704" s="190">
        <v>15517923.737777777</v>
      </c>
    </row>
    <row r="705" spans="1:5" x14ac:dyDescent="0.35">
      <c r="A705" s="517" t="s">
        <v>12</v>
      </c>
      <c r="B705" s="1668"/>
      <c r="C705" s="1668">
        <v>1</v>
      </c>
      <c r="D705" s="1669">
        <v>27332106.52</v>
      </c>
      <c r="E705" s="190">
        <v>27474437.879999999</v>
      </c>
    </row>
    <row r="706" spans="1:5" x14ac:dyDescent="0.35">
      <c r="A706" s="518" t="s">
        <v>12</v>
      </c>
      <c r="B706" s="1668"/>
      <c r="C706" s="1668">
        <v>1</v>
      </c>
      <c r="D706" s="1669">
        <v>27332106.52</v>
      </c>
      <c r="E706" s="190">
        <v>27474437.879999999</v>
      </c>
    </row>
    <row r="707" spans="1:5" x14ac:dyDescent="0.35">
      <c r="A707" s="519" t="s">
        <v>901</v>
      </c>
      <c r="B707" s="1668"/>
      <c r="C707" s="1668">
        <v>1</v>
      </c>
      <c r="D707" s="1669">
        <v>27332106.52</v>
      </c>
      <c r="E707" s="190">
        <v>27474437.879999999</v>
      </c>
    </row>
    <row r="708" spans="1:5" x14ac:dyDescent="0.35">
      <c r="A708" s="517" t="s">
        <v>105</v>
      </c>
      <c r="B708" s="1668">
        <v>3</v>
      </c>
      <c r="C708" s="1668"/>
      <c r="D708" s="1669">
        <v>9300000</v>
      </c>
      <c r="E708" s="190">
        <v>9537333.3333333302</v>
      </c>
    </row>
    <row r="709" spans="1:5" x14ac:dyDescent="0.35">
      <c r="A709" s="518" t="s">
        <v>495</v>
      </c>
      <c r="B709" s="1668">
        <v>3</v>
      </c>
      <c r="C709" s="1668"/>
      <c r="D709" s="1669">
        <v>9300000</v>
      </c>
      <c r="E709" s="190">
        <v>9537333.3333333302</v>
      </c>
    </row>
    <row r="710" spans="1:5" x14ac:dyDescent="0.35">
      <c r="A710" s="519" t="s">
        <v>931</v>
      </c>
      <c r="B710" s="1668">
        <v>3</v>
      </c>
      <c r="C710" s="1668"/>
      <c r="D710" s="1669">
        <v>9300000</v>
      </c>
      <c r="E710" s="190">
        <v>9537333.3333333302</v>
      </c>
    </row>
    <row r="711" spans="1:5" x14ac:dyDescent="0.35">
      <c r="A711" s="517" t="s">
        <v>74</v>
      </c>
      <c r="B711" s="1668">
        <v>13</v>
      </c>
      <c r="C711" s="1668"/>
      <c r="D711" s="1669">
        <v>9296846.1538461503</v>
      </c>
      <c r="E711" s="190">
        <v>9542000</v>
      </c>
    </row>
    <row r="712" spans="1:5" x14ac:dyDescent="0.35">
      <c r="A712" s="518" t="s">
        <v>72</v>
      </c>
      <c r="B712" s="1668">
        <v>13</v>
      </c>
      <c r="C712" s="1668"/>
      <c r="D712" s="1669">
        <v>9296846.1538461503</v>
      </c>
      <c r="E712" s="190">
        <v>9542000</v>
      </c>
    </row>
    <row r="713" spans="1:5" x14ac:dyDescent="0.35">
      <c r="A713" s="519" t="s">
        <v>72</v>
      </c>
      <c r="B713" s="1668">
        <v>13</v>
      </c>
      <c r="C713" s="1668"/>
      <c r="D713" s="1669">
        <v>9296846.1538461503</v>
      </c>
      <c r="E713" s="190">
        <v>9542000</v>
      </c>
    </row>
    <row r="714" spans="1:5" x14ac:dyDescent="0.35">
      <c r="A714" s="1671">
        <v>22</v>
      </c>
      <c r="B714" s="1668">
        <v>14</v>
      </c>
      <c r="C714" s="1668">
        <v>45</v>
      </c>
      <c r="D714" s="1669">
        <v>16157741.408911424</v>
      </c>
      <c r="E714" s="190">
        <v>28269326.13752535</v>
      </c>
    </row>
    <row r="715" spans="1:5" x14ac:dyDescent="0.35">
      <c r="A715" s="517" t="s">
        <v>11</v>
      </c>
      <c r="B715" s="1668">
        <v>2</v>
      </c>
      <c r="C715" s="1668">
        <v>3</v>
      </c>
      <c r="D715" s="1669">
        <v>20195143.704</v>
      </c>
      <c r="E715" s="190">
        <v>33339739.904000003</v>
      </c>
    </row>
    <row r="716" spans="1:5" x14ac:dyDescent="0.35">
      <c r="A716" s="518" t="s">
        <v>95</v>
      </c>
      <c r="B716" s="1668">
        <v>1</v>
      </c>
      <c r="C716" s="1668"/>
      <c r="D716" s="1669">
        <v>7448000</v>
      </c>
      <c r="E716" s="190">
        <v>44598000</v>
      </c>
    </row>
    <row r="717" spans="1:5" x14ac:dyDescent="0.35">
      <c r="A717" s="519" t="s">
        <v>911</v>
      </c>
      <c r="B717" s="1668">
        <v>1</v>
      </c>
      <c r="C717" s="1668"/>
      <c r="D717" s="1669">
        <v>7448000</v>
      </c>
      <c r="E717" s="190">
        <v>44598000</v>
      </c>
    </row>
    <row r="718" spans="1:5" x14ac:dyDescent="0.35">
      <c r="A718" s="518" t="s">
        <v>104</v>
      </c>
      <c r="B718" s="1668"/>
      <c r="C718" s="1668">
        <v>1</v>
      </c>
      <c r="D718" s="1669">
        <v>32186216.030000001</v>
      </c>
      <c r="E718" s="190">
        <v>32262462.25</v>
      </c>
    </row>
    <row r="719" spans="1:5" x14ac:dyDescent="0.35">
      <c r="A719" s="519" t="s">
        <v>822</v>
      </c>
      <c r="B719" s="1668"/>
      <c r="C719" s="1668">
        <v>1</v>
      </c>
      <c r="D719" s="1669">
        <v>32186216.030000001</v>
      </c>
      <c r="E719" s="190">
        <v>32262462.25</v>
      </c>
    </row>
    <row r="720" spans="1:5" x14ac:dyDescent="0.35">
      <c r="A720" s="518" t="s">
        <v>11</v>
      </c>
      <c r="B720" s="1668"/>
      <c r="C720" s="1668">
        <v>1</v>
      </c>
      <c r="D720" s="1669">
        <v>27422775.25</v>
      </c>
      <c r="E720" s="190">
        <v>27492020.280000001</v>
      </c>
    </row>
    <row r="721" spans="1:5" x14ac:dyDescent="0.35">
      <c r="A721" s="519" t="s">
        <v>921</v>
      </c>
      <c r="B721" s="1668"/>
      <c r="C721" s="1668">
        <v>1</v>
      </c>
      <c r="D721" s="1669">
        <v>27422775.25</v>
      </c>
      <c r="E721" s="190">
        <v>27492020.280000001</v>
      </c>
    </row>
    <row r="722" spans="1:5" x14ac:dyDescent="0.35">
      <c r="A722" s="518" t="s">
        <v>914</v>
      </c>
      <c r="B722" s="1668">
        <v>1</v>
      </c>
      <c r="C722" s="1668"/>
      <c r="D722" s="1669">
        <v>8623000</v>
      </c>
      <c r="E722" s="190">
        <v>36623000</v>
      </c>
    </row>
    <row r="723" spans="1:5" x14ac:dyDescent="0.35">
      <c r="A723" s="519" t="s">
        <v>914</v>
      </c>
      <c r="B723" s="1668">
        <v>1</v>
      </c>
      <c r="C723" s="1668"/>
      <c r="D723" s="1669">
        <v>8623000</v>
      </c>
      <c r="E723" s="190">
        <v>36623000</v>
      </c>
    </row>
    <row r="724" spans="1:5" x14ac:dyDescent="0.35">
      <c r="A724" s="518" t="s">
        <v>924</v>
      </c>
      <c r="B724" s="1668"/>
      <c r="C724" s="1668">
        <v>1</v>
      </c>
      <c r="D724" s="1669">
        <v>25295727.239999998</v>
      </c>
      <c r="E724" s="190">
        <v>25723216.989999998</v>
      </c>
    </row>
    <row r="725" spans="1:5" x14ac:dyDescent="0.35">
      <c r="A725" s="519" t="s">
        <v>1301</v>
      </c>
      <c r="B725" s="1668"/>
      <c r="C725" s="1668">
        <v>1</v>
      </c>
      <c r="D725" s="1669">
        <v>25295727.239999998</v>
      </c>
      <c r="E725" s="190">
        <v>25723216.989999998</v>
      </c>
    </row>
    <row r="726" spans="1:5" x14ac:dyDescent="0.35">
      <c r="A726" s="517" t="s">
        <v>12</v>
      </c>
      <c r="B726" s="1668">
        <v>7</v>
      </c>
      <c r="C726" s="1668"/>
      <c r="D726" s="1669">
        <v>8119133.333333333</v>
      </c>
      <c r="E726" s="190">
        <v>51227466.666666664</v>
      </c>
    </row>
    <row r="727" spans="1:5" x14ac:dyDescent="0.35">
      <c r="A727" s="518" t="s">
        <v>85</v>
      </c>
      <c r="B727" s="1668">
        <v>1</v>
      </c>
      <c r="C727" s="1668"/>
      <c r="D727" s="1669">
        <v>8497000</v>
      </c>
      <c r="E727" s="190">
        <v>40300000</v>
      </c>
    </row>
    <row r="728" spans="1:5" x14ac:dyDescent="0.35">
      <c r="A728" s="519" t="s">
        <v>1273</v>
      </c>
      <c r="B728" s="1668">
        <v>1</v>
      </c>
      <c r="C728" s="1668"/>
      <c r="D728" s="1669">
        <v>8497000</v>
      </c>
      <c r="E728" s="190">
        <v>40300000</v>
      </c>
    </row>
    <row r="729" spans="1:5" x14ac:dyDescent="0.35">
      <c r="A729" s="518" t="s">
        <v>12</v>
      </c>
      <c r="B729" s="1668">
        <v>6</v>
      </c>
      <c r="C729" s="1668"/>
      <c r="D729" s="1669">
        <v>7930200</v>
      </c>
      <c r="E729" s="190">
        <v>56691200</v>
      </c>
    </row>
    <row r="730" spans="1:5" x14ac:dyDescent="0.35">
      <c r="A730" s="519" t="s">
        <v>901</v>
      </c>
      <c r="B730" s="1668">
        <v>6</v>
      </c>
      <c r="C730" s="1668"/>
      <c r="D730" s="1669">
        <v>7930200</v>
      </c>
      <c r="E730" s="190">
        <v>56691200</v>
      </c>
    </row>
    <row r="731" spans="1:5" x14ac:dyDescent="0.35">
      <c r="A731" s="517" t="s">
        <v>73</v>
      </c>
      <c r="B731" s="1668">
        <v>1</v>
      </c>
      <c r="C731" s="1668">
        <v>3</v>
      </c>
      <c r="D731" s="1669">
        <v>13244627.162499998</v>
      </c>
      <c r="E731" s="190">
        <v>19857171.502499998</v>
      </c>
    </row>
    <row r="732" spans="1:5" x14ac:dyDescent="0.35">
      <c r="A732" s="518" t="s">
        <v>528</v>
      </c>
      <c r="B732" s="1668">
        <v>1</v>
      </c>
      <c r="C732" s="1668"/>
      <c r="D732" s="1669">
        <v>7196000</v>
      </c>
      <c r="E732" s="190">
        <v>33196000</v>
      </c>
    </row>
    <row r="733" spans="1:5" x14ac:dyDescent="0.35">
      <c r="A733" s="519" t="s">
        <v>1315</v>
      </c>
      <c r="B733" s="1668">
        <v>1</v>
      </c>
      <c r="C733" s="1668"/>
      <c r="D733" s="1669">
        <v>7196000</v>
      </c>
      <c r="E733" s="190">
        <v>33196000</v>
      </c>
    </row>
    <row r="734" spans="1:5" x14ac:dyDescent="0.35">
      <c r="A734" s="518" t="s">
        <v>675</v>
      </c>
      <c r="B734" s="1668"/>
      <c r="C734" s="1668">
        <v>2</v>
      </c>
      <c r="D734" s="1669">
        <v>14210293.08</v>
      </c>
      <c r="E734" s="190">
        <v>14357826.939999999</v>
      </c>
    </row>
    <row r="735" spans="1:5" x14ac:dyDescent="0.35">
      <c r="A735" s="519" t="s">
        <v>1437</v>
      </c>
      <c r="B735" s="1668"/>
      <c r="C735" s="1668">
        <v>2</v>
      </c>
      <c r="D735" s="1669">
        <v>14210293.08</v>
      </c>
      <c r="E735" s="190">
        <v>14357826.939999999</v>
      </c>
    </row>
    <row r="736" spans="1:5" x14ac:dyDescent="0.35">
      <c r="A736" s="518" t="s">
        <v>1282</v>
      </c>
      <c r="B736" s="1668"/>
      <c r="C736" s="1668">
        <v>1</v>
      </c>
      <c r="D736" s="1669">
        <v>17361922.489999998</v>
      </c>
      <c r="E736" s="190">
        <v>17517032.129999999</v>
      </c>
    </row>
    <row r="737" spans="1:5" x14ac:dyDescent="0.35">
      <c r="A737" s="519" t="s">
        <v>1282</v>
      </c>
      <c r="B737" s="1668"/>
      <c r="C737" s="1668">
        <v>1</v>
      </c>
      <c r="D737" s="1669">
        <v>17361922.489999998</v>
      </c>
      <c r="E737" s="190">
        <v>17517032.129999999</v>
      </c>
    </row>
    <row r="738" spans="1:5" x14ac:dyDescent="0.35">
      <c r="A738" s="517" t="s">
        <v>13</v>
      </c>
      <c r="B738" s="1668">
        <v>2</v>
      </c>
      <c r="C738" s="1668">
        <v>4</v>
      </c>
      <c r="D738" s="1669">
        <v>12210216.635</v>
      </c>
      <c r="E738" s="190">
        <v>34139358.295833327</v>
      </c>
    </row>
    <row r="739" spans="1:5" x14ac:dyDescent="0.35">
      <c r="A739" s="518" t="s">
        <v>106</v>
      </c>
      <c r="B739" s="1668"/>
      <c r="C739" s="1668">
        <v>4</v>
      </c>
      <c r="D739" s="1669">
        <v>16930933.27</v>
      </c>
      <c r="E739" s="190">
        <v>17073216.59166665</v>
      </c>
    </row>
    <row r="740" spans="1:5" x14ac:dyDescent="0.35">
      <c r="A740" s="519" t="s">
        <v>536</v>
      </c>
      <c r="B740" s="1668"/>
      <c r="C740" s="1668">
        <v>4</v>
      </c>
      <c r="D740" s="1669">
        <v>16930933.27</v>
      </c>
      <c r="E740" s="190">
        <v>17073216.59166665</v>
      </c>
    </row>
    <row r="741" spans="1:5" x14ac:dyDescent="0.35">
      <c r="A741" s="518" t="s">
        <v>13</v>
      </c>
      <c r="B741" s="1668">
        <v>2</v>
      </c>
      <c r="C741" s="1668"/>
      <c r="D741" s="1669">
        <v>7489500</v>
      </c>
      <c r="E741" s="190">
        <v>51205500</v>
      </c>
    </row>
    <row r="742" spans="1:5" x14ac:dyDescent="0.35">
      <c r="A742" s="519" t="s">
        <v>1432</v>
      </c>
      <c r="B742" s="1668">
        <v>1</v>
      </c>
      <c r="C742" s="1668"/>
      <c r="D742" s="1669">
        <v>6398000</v>
      </c>
      <c r="E742" s="190">
        <v>63223000</v>
      </c>
    </row>
    <row r="743" spans="1:5" x14ac:dyDescent="0.35">
      <c r="A743" s="519" t="s">
        <v>1436</v>
      </c>
      <c r="B743" s="1668">
        <v>1</v>
      </c>
      <c r="C743" s="1668"/>
      <c r="D743" s="1669">
        <v>8581000</v>
      </c>
      <c r="E743" s="190">
        <v>39188000</v>
      </c>
    </row>
    <row r="744" spans="1:5" x14ac:dyDescent="0.35">
      <c r="A744" s="517" t="s">
        <v>105</v>
      </c>
      <c r="B744" s="1668"/>
      <c r="C744" s="1668">
        <v>27</v>
      </c>
      <c r="D744" s="1669">
        <v>20603162.499299712</v>
      </c>
      <c r="E744" s="190">
        <v>20781538.020224087</v>
      </c>
    </row>
    <row r="745" spans="1:5" x14ac:dyDescent="0.35">
      <c r="A745" s="518" t="s">
        <v>107</v>
      </c>
      <c r="B745" s="1668"/>
      <c r="C745" s="1668">
        <v>26</v>
      </c>
      <c r="D745" s="1669">
        <v>20470467.469182998</v>
      </c>
      <c r="E745" s="190">
        <v>20667573.250261433</v>
      </c>
    </row>
    <row r="746" spans="1:5" x14ac:dyDescent="0.35">
      <c r="A746" s="519" t="s">
        <v>77</v>
      </c>
      <c r="B746" s="1668"/>
      <c r="C746" s="1668">
        <v>18</v>
      </c>
      <c r="D746" s="1669">
        <v>19087287.630882349</v>
      </c>
      <c r="E746" s="190">
        <v>19236859.134117648</v>
      </c>
    </row>
    <row r="747" spans="1:5" x14ac:dyDescent="0.35">
      <c r="A747" s="519" t="s">
        <v>76</v>
      </c>
      <c r="B747" s="1668"/>
      <c r="C747" s="1668">
        <v>4</v>
      </c>
      <c r="D747" s="1669">
        <v>21182692.851666652</v>
      </c>
      <c r="E747" s="190">
        <v>21463596.956666648</v>
      </c>
    </row>
    <row r="748" spans="1:5" x14ac:dyDescent="0.35">
      <c r="A748" s="519" t="s">
        <v>538</v>
      </c>
      <c r="B748" s="1668"/>
      <c r="C748" s="1668">
        <v>4</v>
      </c>
      <c r="D748" s="1669">
        <v>21141421.924999997</v>
      </c>
      <c r="E748" s="190">
        <v>21302263.66</v>
      </c>
    </row>
    <row r="749" spans="1:5" x14ac:dyDescent="0.35">
      <c r="A749" s="518" t="s">
        <v>495</v>
      </c>
      <c r="B749" s="1668"/>
      <c r="C749" s="1668">
        <v>1</v>
      </c>
      <c r="D749" s="1669">
        <v>21399332.68</v>
      </c>
      <c r="E749" s="190">
        <v>21465326.640000001</v>
      </c>
    </row>
    <row r="750" spans="1:5" x14ac:dyDescent="0.35">
      <c r="A750" s="519" t="s">
        <v>1279</v>
      </c>
      <c r="B750" s="1668"/>
      <c r="C750" s="1668">
        <v>1</v>
      </c>
      <c r="D750" s="1669">
        <v>21399332.68</v>
      </c>
      <c r="E750" s="190">
        <v>21465326.640000001</v>
      </c>
    </row>
    <row r="751" spans="1:5" x14ac:dyDescent="0.35">
      <c r="A751" s="517" t="s">
        <v>74</v>
      </c>
      <c r="B751" s="1668"/>
      <c r="C751" s="1668">
        <v>7</v>
      </c>
      <c r="D751" s="1669">
        <v>18602226.347777765</v>
      </c>
      <c r="E751" s="190">
        <v>18762145.544444431</v>
      </c>
    </row>
    <row r="752" spans="1:5" x14ac:dyDescent="0.35">
      <c r="A752" s="518" t="s">
        <v>74</v>
      </c>
      <c r="B752" s="1668"/>
      <c r="C752" s="1668">
        <v>7</v>
      </c>
      <c r="D752" s="1669">
        <v>18602226.347777765</v>
      </c>
      <c r="E752" s="190">
        <v>18762145.544444431</v>
      </c>
    </row>
    <row r="753" spans="1:5" x14ac:dyDescent="0.35">
      <c r="A753" s="519" t="s">
        <v>807</v>
      </c>
      <c r="B753" s="1668"/>
      <c r="C753" s="1668">
        <v>1</v>
      </c>
      <c r="D753" s="1669">
        <v>18466052.890000001</v>
      </c>
      <c r="E753" s="190">
        <v>18525392.100000001</v>
      </c>
    </row>
    <row r="754" spans="1:5" x14ac:dyDescent="0.35">
      <c r="A754" s="519" t="s">
        <v>1291</v>
      </c>
      <c r="B754" s="1668"/>
      <c r="C754" s="1668">
        <v>6</v>
      </c>
      <c r="D754" s="1669">
        <v>18670313.076666653</v>
      </c>
      <c r="E754" s="190">
        <v>18880522.266666651</v>
      </c>
    </row>
    <row r="755" spans="1:5" x14ac:dyDescent="0.35">
      <c r="A755" s="517" t="s">
        <v>103</v>
      </c>
      <c r="B755" s="1668">
        <v>2</v>
      </c>
      <c r="C755" s="1668">
        <v>1</v>
      </c>
      <c r="D755" s="1669">
        <v>13797730.203333333</v>
      </c>
      <c r="E755" s="190">
        <v>27228678.833333332</v>
      </c>
    </row>
    <row r="756" spans="1:5" x14ac:dyDescent="0.35">
      <c r="A756" s="518" t="s">
        <v>808</v>
      </c>
      <c r="B756" s="1668">
        <v>1</v>
      </c>
      <c r="C756" s="1668"/>
      <c r="D756" s="1669">
        <v>9182000</v>
      </c>
      <c r="E756" s="190">
        <v>29182000</v>
      </c>
    </row>
    <row r="757" spans="1:5" x14ac:dyDescent="0.35">
      <c r="A757" s="519" t="s">
        <v>1579</v>
      </c>
      <c r="B757" s="1668">
        <v>1</v>
      </c>
      <c r="C757" s="1668"/>
      <c r="D757" s="1669">
        <v>9182000</v>
      </c>
      <c r="E757" s="190">
        <v>29182000</v>
      </c>
    </row>
    <row r="758" spans="1:5" x14ac:dyDescent="0.35">
      <c r="A758" s="518" t="s">
        <v>899</v>
      </c>
      <c r="B758" s="1668">
        <v>1</v>
      </c>
      <c r="C758" s="1668"/>
      <c r="D758" s="1669">
        <v>8371000</v>
      </c>
      <c r="E758" s="190">
        <v>28471764.199999999</v>
      </c>
    </row>
    <row r="759" spans="1:5" x14ac:dyDescent="0.35">
      <c r="A759" s="519" t="s">
        <v>899</v>
      </c>
      <c r="B759" s="1668">
        <v>1</v>
      </c>
      <c r="C759" s="1668"/>
      <c r="D759" s="1669">
        <v>8371000</v>
      </c>
      <c r="E759" s="190">
        <v>28471764.199999999</v>
      </c>
    </row>
    <row r="760" spans="1:5" x14ac:dyDescent="0.35">
      <c r="A760" s="518" t="s">
        <v>103</v>
      </c>
      <c r="B760" s="1668"/>
      <c r="C760" s="1668">
        <v>1</v>
      </c>
      <c r="D760" s="1669">
        <v>23840190.609999999</v>
      </c>
      <c r="E760" s="190">
        <v>24032272.300000001</v>
      </c>
    </row>
    <row r="761" spans="1:5" x14ac:dyDescent="0.35">
      <c r="A761" s="519" t="s">
        <v>1616</v>
      </c>
      <c r="B761" s="1668"/>
      <c r="C761" s="1668">
        <v>1</v>
      </c>
      <c r="D761" s="1669">
        <v>23840190.609999999</v>
      </c>
      <c r="E761" s="190">
        <v>24032272.300000001</v>
      </c>
    </row>
    <row r="762" spans="1:5" x14ac:dyDescent="0.35">
      <c r="A762" s="1671">
        <v>96</v>
      </c>
      <c r="B762" s="1668">
        <v>20</v>
      </c>
      <c r="C762" s="1668">
        <v>9</v>
      </c>
      <c r="D762" s="1669">
        <v>11520167.41375</v>
      </c>
      <c r="E762" s="190">
        <v>13846396.477083333</v>
      </c>
    </row>
    <row r="763" spans="1:5" x14ac:dyDescent="0.35">
      <c r="A763" s="517" t="s">
        <v>11</v>
      </c>
      <c r="B763" s="1668">
        <v>3</v>
      </c>
      <c r="C763" s="1668"/>
      <c r="D763" s="1669">
        <v>8230000</v>
      </c>
      <c r="E763" s="190">
        <v>20344981.036666665</v>
      </c>
    </row>
    <row r="764" spans="1:5" x14ac:dyDescent="0.35">
      <c r="A764" s="518" t="s">
        <v>83</v>
      </c>
      <c r="B764" s="1668">
        <v>1</v>
      </c>
      <c r="C764" s="1668"/>
      <c r="D764" s="1669">
        <v>6104000</v>
      </c>
      <c r="E764" s="190">
        <v>41802684.600000001</v>
      </c>
    </row>
    <row r="765" spans="1:5" x14ac:dyDescent="0.35">
      <c r="A765" s="519" t="s">
        <v>910</v>
      </c>
      <c r="B765" s="1668">
        <v>1</v>
      </c>
      <c r="C765" s="1668"/>
      <c r="D765" s="1669">
        <v>6104000</v>
      </c>
      <c r="E765" s="190">
        <v>41802684.600000001</v>
      </c>
    </row>
    <row r="766" spans="1:5" x14ac:dyDescent="0.35">
      <c r="A766" s="518" t="s">
        <v>95</v>
      </c>
      <c r="B766" s="1668">
        <v>1</v>
      </c>
      <c r="C766" s="1668"/>
      <c r="D766" s="1669">
        <v>9286000</v>
      </c>
      <c r="E766" s="190">
        <v>9627701</v>
      </c>
    </row>
    <row r="767" spans="1:5" x14ac:dyDescent="0.35">
      <c r="A767" s="519" t="s">
        <v>672</v>
      </c>
      <c r="B767" s="1668">
        <v>1</v>
      </c>
      <c r="C767" s="1668"/>
      <c r="D767" s="1669">
        <v>9286000</v>
      </c>
      <c r="E767" s="190">
        <v>9627701</v>
      </c>
    </row>
    <row r="768" spans="1:5" x14ac:dyDescent="0.35">
      <c r="A768" s="518" t="s">
        <v>84</v>
      </c>
      <c r="B768" s="1668">
        <v>1</v>
      </c>
      <c r="C768" s="1668"/>
      <c r="D768" s="1669">
        <v>9300000</v>
      </c>
      <c r="E768" s="190">
        <v>9604557.5099999998</v>
      </c>
    </row>
    <row r="769" spans="1:5" x14ac:dyDescent="0.35">
      <c r="A769" s="519" t="s">
        <v>927</v>
      </c>
      <c r="B769" s="1668">
        <v>1</v>
      </c>
      <c r="C769" s="1668"/>
      <c r="D769" s="1669">
        <v>9300000</v>
      </c>
      <c r="E769" s="190">
        <v>9604557.5099999998</v>
      </c>
    </row>
    <row r="770" spans="1:5" x14ac:dyDescent="0.35">
      <c r="A770" s="517" t="s">
        <v>12</v>
      </c>
      <c r="B770" s="1668">
        <v>3</v>
      </c>
      <c r="C770" s="1668"/>
      <c r="D770" s="1669">
        <v>8878333.333333334</v>
      </c>
      <c r="E770" s="190">
        <v>9628376.540000001</v>
      </c>
    </row>
    <row r="771" spans="1:5" x14ac:dyDescent="0.35">
      <c r="A771" s="518" t="s">
        <v>380</v>
      </c>
      <c r="B771" s="1668">
        <v>1</v>
      </c>
      <c r="C771" s="1668"/>
      <c r="D771" s="1669">
        <v>9300000</v>
      </c>
      <c r="E771" s="190">
        <v>10924242.5</v>
      </c>
    </row>
    <row r="772" spans="1:5" x14ac:dyDescent="0.35">
      <c r="A772" s="519" t="s">
        <v>920</v>
      </c>
      <c r="B772" s="1668">
        <v>1</v>
      </c>
      <c r="C772" s="1668"/>
      <c r="D772" s="1669">
        <v>9300000</v>
      </c>
      <c r="E772" s="190">
        <v>10924242.5</v>
      </c>
    </row>
    <row r="773" spans="1:5" x14ac:dyDescent="0.35">
      <c r="A773" s="518" t="s">
        <v>12</v>
      </c>
      <c r="B773" s="1668">
        <v>1</v>
      </c>
      <c r="C773" s="1668"/>
      <c r="D773" s="1669">
        <v>8035000</v>
      </c>
      <c r="E773" s="190">
        <v>8321052.1200000001</v>
      </c>
    </row>
    <row r="774" spans="1:5" x14ac:dyDescent="0.35">
      <c r="A774" s="519" t="s">
        <v>901</v>
      </c>
      <c r="B774" s="1668">
        <v>1</v>
      </c>
      <c r="C774" s="1668"/>
      <c r="D774" s="1669">
        <v>8035000</v>
      </c>
      <c r="E774" s="190">
        <v>8321052.1200000001</v>
      </c>
    </row>
    <row r="775" spans="1:5" x14ac:dyDescent="0.35">
      <c r="A775" s="518" t="s">
        <v>1303</v>
      </c>
      <c r="B775" s="1668">
        <v>1</v>
      </c>
      <c r="C775" s="1668"/>
      <c r="D775" s="1669">
        <v>9300000</v>
      </c>
      <c r="E775" s="190">
        <v>9639835</v>
      </c>
    </row>
    <row r="776" spans="1:5" x14ac:dyDescent="0.35">
      <c r="A776" s="519" t="s">
        <v>1294</v>
      </c>
      <c r="B776" s="1668">
        <v>1</v>
      </c>
      <c r="C776" s="1668"/>
      <c r="D776" s="1669">
        <v>9300000</v>
      </c>
      <c r="E776" s="190">
        <v>9639835</v>
      </c>
    </row>
    <row r="777" spans="1:5" x14ac:dyDescent="0.35">
      <c r="A777" s="517" t="s">
        <v>105</v>
      </c>
      <c r="B777" s="1668">
        <v>2</v>
      </c>
      <c r="C777" s="1668">
        <v>5</v>
      </c>
      <c r="D777" s="1669">
        <v>16098548.866</v>
      </c>
      <c r="E777" s="190">
        <v>16333620.698000003</v>
      </c>
    </row>
    <row r="778" spans="1:5" x14ac:dyDescent="0.35">
      <c r="A778" s="518" t="s">
        <v>107</v>
      </c>
      <c r="B778" s="1668">
        <v>1</v>
      </c>
      <c r="C778" s="1668">
        <v>2</v>
      </c>
      <c r="D778" s="1669">
        <v>16829539.636666667</v>
      </c>
      <c r="E778" s="190">
        <v>17010430.406666666</v>
      </c>
    </row>
    <row r="779" spans="1:5" x14ac:dyDescent="0.35">
      <c r="A779" s="519" t="s">
        <v>77</v>
      </c>
      <c r="B779" s="1668"/>
      <c r="C779" s="1668">
        <v>1</v>
      </c>
      <c r="D779" s="1669">
        <v>22462610.719999999</v>
      </c>
      <c r="E779" s="190">
        <v>22682301.030000001</v>
      </c>
    </row>
    <row r="780" spans="1:5" x14ac:dyDescent="0.35">
      <c r="A780" s="519" t="s">
        <v>76</v>
      </c>
      <c r="B780" s="1668">
        <v>1</v>
      </c>
      <c r="C780" s="1668"/>
      <c r="D780" s="1669">
        <v>9300000</v>
      </c>
      <c r="E780" s="190">
        <v>9622982</v>
      </c>
    </row>
    <row r="781" spans="1:5" x14ac:dyDescent="0.35">
      <c r="A781" s="519" t="s">
        <v>92</v>
      </c>
      <c r="B781" s="1668"/>
      <c r="C781" s="1668">
        <v>1</v>
      </c>
      <c r="D781" s="1669">
        <v>18726008.190000001</v>
      </c>
      <c r="E781" s="190">
        <v>18726008.190000001</v>
      </c>
    </row>
    <row r="782" spans="1:5" x14ac:dyDescent="0.35">
      <c r="A782" s="518" t="s">
        <v>521</v>
      </c>
      <c r="B782" s="1668">
        <v>1</v>
      </c>
      <c r="C782" s="1668"/>
      <c r="D782" s="1669">
        <v>9300000</v>
      </c>
      <c r="E782" s="190">
        <v>9932686.8499999996</v>
      </c>
    </row>
    <row r="783" spans="1:5" x14ac:dyDescent="0.35">
      <c r="A783" s="519" t="s">
        <v>682</v>
      </c>
      <c r="B783" s="1668">
        <v>1</v>
      </c>
      <c r="C783" s="1668"/>
      <c r="D783" s="1669">
        <v>9300000</v>
      </c>
      <c r="E783" s="190">
        <v>9932686.8499999996</v>
      </c>
    </row>
    <row r="784" spans="1:5" x14ac:dyDescent="0.35">
      <c r="A784" s="518" t="s">
        <v>907</v>
      </c>
      <c r="B784" s="1668"/>
      <c r="C784" s="1668">
        <v>3</v>
      </c>
      <c r="D784" s="1669">
        <v>20704125.420000002</v>
      </c>
      <c r="E784" s="190">
        <v>20704125.420000002</v>
      </c>
    </row>
    <row r="785" spans="1:5" x14ac:dyDescent="0.35">
      <c r="A785" s="519" t="s">
        <v>930</v>
      </c>
      <c r="B785" s="1668"/>
      <c r="C785" s="1668">
        <v>3</v>
      </c>
      <c r="D785" s="1669">
        <v>20704125.420000002</v>
      </c>
      <c r="E785" s="190">
        <v>20704125.420000002</v>
      </c>
    </row>
    <row r="786" spans="1:5" x14ac:dyDescent="0.35">
      <c r="A786" s="517" t="s">
        <v>74</v>
      </c>
      <c r="B786" s="1668">
        <v>5</v>
      </c>
      <c r="C786" s="1668"/>
      <c r="D786" s="1669">
        <v>7347250</v>
      </c>
      <c r="E786" s="190">
        <v>10103145.10375</v>
      </c>
    </row>
    <row r="787" spans="1:5" x14ac:dyDescent="0.35">
      <c r="A787" s="518" t="s">
        <v>87</v>
      </c>
      <c r="B787" s="1668">
        <v>1</v>
      </c>
      <c r="C787" s="1668"/>
      <c r="D787" s="1669">
        <v>9260000</v>
      </c>
      <c r="E787" s="190">
        <v>9604557.5099999998</v>
      </c>
    </row>
    <row r="788" spans="1:5" x14ac:dyDescent="0.35">
      <c r="A788" s="519" t="s">
        <v>1590</v>
      </c>
      <c r="B788" s="1668">
        <v>1</v>
      </c>
      <c r="C788" s="1668"/>
      <c r="D788" s="1669">
        <v>9260000</v>
      </c>
      <c r="E788" s="190">
        <v>9604557.5099999998</v>
      </c>
    </row>
    <row r="789" spans="1:5" x14ac:dyDescent="0.35">
      <c r="A789" s="518" t="s">
        <v>97</v>
      </c>
      <c r="B789" s="1668">
        <v>1</v>
      </c>
      <c r="C789" s="1668"/>
      <c r="D789" s="1669">
        <v>7448000</v>
      </c>
      <c r="E789" s="190">
        <v>11516784.9</v>
      </c>
    </row>
    <row r="790" spans="1:5" x14ac:dyDescent="0.35">
      <c r="A790" s="519" t="s">
        <v>816</v>
      </c>
      <c r="B790" s="1668">
        <v>1</v>
      </c>
      <c r="C790" s="1668"/>
      <c r="D790" s="1669">
        <v>7448000</v>
      </c>
      <c r="E790" s="190">
        <v>11516784.9</v>
      </c>
    </row>
    <row r="791" spans="1:5" x14ac:dyDescent="0.35">
      <c r="A791" s="518" t="s">
        <v>75</v>
      </c>
      <c r="B791" s="1668">
        <v>2</v>
      </c>
      <c r="C791" s="1668"/>
      <c r="D791" s="1669">
        <v>4604000</v>
      </c>
      <c r="E791" s="190">
        <v>9629278.7550000008</v>
      </c>
    </row>
    <row r="792" spans="1:5" x14ac:dyDescent="0.35">
      <c r="A792" s="519" t="s">
        <v>1276</v>
      </c>
      <c r="B792" s="1668">
        <v>2</v>
      </c>
      <c r="C792" s="1668"/>
      <c r="D792" s="1669">
        <v>4604000</v>
      </c>
      <c r="E792" s="190">
        <v>9629278.7550000008</v>
      </c>
    </row>
    <row r="793" spans="1:5" x14ac:dyDescent="0.35">
      <c r="A793" s="518" t="s">
        <v>983</v>
      </c>
      <c r="B793" s="1668">
        <v>1</v>
      </c>
      <c r="C793" s="1668"/>
      <c r="D793" s="1669">
        <v>8077000</v>
      </c>
      <c r="E793" s="190">
        <v>9661959.25</v>
      </c>
    </row>
    <row r="794" spans="1:5" x14ac:dyDescent="0.35">
      <c r="A794" s="519" t="s">
        <v>1429</v>
      </c>
      <c r="B794" s="1668">
        <v>1</v>
      </c>
      <c r="C794" s="1668"/>
      <c r="D794" s="1669">
        <v>8077000</v>
      </c>
      <c r="E794" s="190">
        <v>9661959.25</v>
      </c>
    </row>
    <row r="795" spans="1:5" x14ac:dyDescent="0.35">
      <c r="A795" s="517" t="s">
        <v>103</v>
      </c>
      <c r="B795" s="1668">
        <v>7</v>
      </c>
      <c r="C795" s="1668">
        <v>4</v>
      </c>
      <c r="D795" s="1669">
        <v>12808585.955555554</v>
      </c>
      <c r="E795" s="190">
        <v>13368084.312777778</v>
      </c>
    </row>
    <row r="796" spans="1:5" x14ac:dyDescent="0.35">
      <c r="A796" s="518" t="s">
        <v>109</v>
      </c>
      <c r="B796" s="1668">
        <v>6</v>
      </c>
      <c r="C796" s="1668">
        <v>4</v>
      </c>
      <c r="D796" s="1669">
        <v>12665909.199999999</v>
      </c>
      <c r="E796" s="190">
        <v>13192415.579375001</v>
      </c>
    </row>
    <row r="797" spans="1:5" x14ac:dyDescent="0.35">
      <c r="A797" s="519" t="s">
        <v>82</v>
      </c>
      <c r="B797" s="1668">
        <v>1</v>
      </c>
      <c r="C797" s="1668">
        <v>1</v>
      </c>
      <c r="D797" s="1669">
        <v>13840252.484999999</v>
      </c>
      <c r="E797" s="190">
        <v>14227059.215</v>
      </c>
    </row>
    <row r="798" spans="1:5" x14ac:dyDescent="0.35">
      <c r="A798" s="519" t="s">
        <v>810</v>
      </c>
      <c r="B798" s="1668">
        <v>1</v>
      </c>
      <c r="C798" s="1668"/>
      <c r="D798" s="1669">
        <v>8623000</v>
      </c>
      <c r="E798" s="190">
        <v>9615595</v>
      </c>
    </row>
    <row r="799" spans="1:5" x14ac:dyDescent="0.35">
      <c r="A799" s="519" t="s">
        <v>919</v>
      </c>
      <c r="B799" s="1668"/>
      <c r="C799" s="1668">
        <v>2</v>
      </c>
      <c r="D799" s="1669">
        <v>19854703.300000001</v>
      </c>
      <c r="E799" s="190">
        <v>20027730.105</v>
      </c>
    </row>
    <row r="800" spans="1:5" x14ac:dyDescent="0.35">
      <c r="A800" s="519" t="s">
        <v>988</v>
      </c>
      <c r="B800" s="1668">
        <v>2</v>
      </c>
      <c r="C800" s="1668"/>
      <c r="D800" s="1669">
        <v>9300000</v>
      </c>
      <c r="E800" s="190">
        <v>10937417.25</v>
      </c>
    </row>
    <row r="801" spans="1:5" x14ac:dyDescent="0.35">
      <c r="A801" s="519" t="s">
        <v>990</v>
      </c>
      <c r="B801" s="1668"/>
      <c r="C801" s="1668">
        <v>1</v>
      </c>
      <c r="D801" s="1669">
        <v>17315065.329999998</v>
      </c>
      <c r="E801" s="190">
        <v>17329531.329999998</v>
      </c>
    </row>
    <row r="802" spans="1:5" x14ac:dyDescent="0.35">
      <c r="A802" s="519" t="s">
        <v>1588</v>
      </c>
      <c r="B802" s="1668">
        <v>1</v>
      </c>
      <c r="C802" s="1668"/>
      <c r="D802" s="1669">
        <v>9300000</v>
      </c>
      <c r="E802" s="190">
        <v>9604557.5099999998</v>
      </c>
    </row>
    <row r="803" spans="1:5" x14ac:dyDescent="0.35">
      <c r="A803" s="519" t="s">
        <v>1589</v>
      </c>
      <c r="B803" s="1668">
        <v>1</v>
      </c>
      <c r="C803" s="1668"/>
      <c r="D803" s="1669">
        <v>9254000</v>
      </c>
      <c r="E803" s="190">
        <v>9570375.0099999998</v>
      </c>
    </row>
    <row r="804" spans="1:5" x14ac:dyDescent="0.35">
      <c r="A804" s="518" t="s">
        <v>899</v>
      </c>
      <c r="B804" s="1668">
        <v>1</v>
      </c>
      <c r="C804" s="1668"/>
      <c r="D804" s="1669">
        <v>13950000</v>
      </c>
      <c r="E804" s="190">
        <v>14773434.18</v>
      </c>
    </row>
    <row r="805" spans="1:5" x14ac:dyDescent="0.35">
      <c r="A805" s="519" t="s">
        <v>1281</v>
      </c>
      <c r="B805" s="1668">
        <v>1</v>
      </c>
      <c r="C805" s="1668"/>
      <c r="D805" s="1669">
        <v>13950000</v>
      </c>
      <c r="E805" s="190">
        <v>14773434.18</v>
      </c>
    </row>
    <row r="806" spans="1:5" x14ac:dyDescent="0.35">
      <c r="A806" s="1671">
        <v>121</v>
      </c>
      <c r="B806" s="1668">
        <v>50</v>
      </c>
      <c r="C806" s="1668">
        <v>11</v>
      </c>
      <c r="D806" s="1669">
        <v>11881037.187766664</v>
      </c>
      <c r="E806" s="190">
        <v>12417692.881700002</v>
      </c>
    </row>
    <row r="807" spans="1:5" x14ac:dyDescent="0.35">
      <c r="A807" s="517" t="s">
        <v>11</v>
      </c>
      <c r="B807" s="1668">
        <v>21</v>
      </c>
      <c r="C807" s="1668">
        <v>8</v>
      </c>
      <c r="D807" s="1669">
        <v>12615828.968913043</v>
      </c>
      <c r="E807" s="190">
        <v>13322636.387608696</v>
      </c>
    </row>
    <row r="808" spans="1:5" x14ac:dyDescent="0.35">
      <c r="A808" s="518" t="s">
        <v>99</v>
      </c>
      <c r="B808" s="1668">
        <v>1</v>
      </c>
      <c r="C808" s="1668">
        <v>3</v>
      </c>
      <c r="D808" s="1669">
        <v>15684740.854999999</v>
      </c>
      <c r="E808" s="190">
        <v>15807131.351666668</v>
      </c>
    </row>
    <row r="809" spans="1:5" x14ac:dyDescent="0.35">
      <c r="A809" s="519" t="s">
        <v>821</v>
      </c>
      <c r="B809" s="1668">
        <v>1</v>
      </c>
      <c r="C809" s="1668"/>
      <c r="D809" s="1669">
        <v>9300000</v>
      </c>
      <c r="E809" s="190">
        <v>9657171.4900000002</v>
      </c>
    </row>
    <row r="810" spans="1:5" x14ac:dyDescent="0.35">
      <c r="A810" s="519" t="s">
        <v>1270</v>
      </c>
      <c r="B810" s="1668"/>
      <c r="C810" s="1668">
        <v>3</v>
      </c>
      <c r="D810" s="1669">
        <v>18877111.282499999</v>
      </c>
      <c r="E810" s="190">
        <v>18882111.282499999</v>
      </c>
    </row>
    <row r="811" spans="1:5" x14ac:dyDescent="0.35">
      <c r="A811" s="518" t="s">
        <v>95</v>
      </c>
      <c r="B811" s="1668">
        <v>9</v>
      </c>
      <c r="C811" s="1668"/>
      <c r="D811" s="1669">
        <v>10267571.428571429</v>
      </c>
      <c r="E811" s="190">
        <v>12054076.220000001</v>
      </c>
    </row>
    <row r="812" spans="1:5" x14ac:dyDescent="0.35">
      <c r="A812" s="519" t="s">
        <v>101</v>
      </c>
      <c r="B812" s="1668">
        <v>3</v>
      </c>
      <c r="C812" s="1668"/>
      <c r="D812" s="1669">
        <v>9956000</v>
      </c>
      <c r="E812" s="190">
        <v>11597413.327500001</v>
      </c>
    </row>
    <row r="813" spans="1:5" x14ac:dyDescent="0.35">
      <c r="A813" s="519" t="s">
        <v>911</v>
      </c>
      <c r="B813" s="1668">
        <v>1</v>
      </c>
      <c r="C813" s="1668"/>
      <c r="D813" s="1669">
        <v>10111000</v>
      </c>
      <c r="E813" s="190">
        <v>17242952.68</v>
      </c>
    </row>
    <row r="814" spans="1:5" x14ac:dyDescent="0.35">
      <c r="A814" s="519" t="s">
        <v>925</v>
      </c>
      <c r="B814" s="1668">
        <v>3</v>
      </c>
      <c r="C814" s="1668"/>
      <c r="D814" s="1669">
        <v>9300000</v>
      </c>
      <c r="E814" s="190">
        <v>9739469.8625000007</v>
      </c>
    </row>
    <row r="815" spans="1:5" x14ac:dyDescent="0.35">
      <c r="A815" s="519" t="s">
        <v>928</v>
      </c>
      <c r="B815" s="1668">
        <v>1</v>
      </c>
      <c r="C815" s="1668"/>
      <c r="D815" s="1669">
        <v>9300000</v>
      </c>
      <c r="E815" s="190">
        <v>10039094.48</v>
      </c>
    </row>
    <row r="816" spans="1:5" x14ac:dyDescent="0.35">
      <c r="A816" s="519" t="s">
        <v>936</v>
      </c>
      <c r="B816" s="1668">
        <v>1</v>
      </c>
      <c r="C816" s="1668"/>
      <c r="D816" s="1669">
        <v>13950000</v>
      </c>
      <c r="E816" s="190">
        <v>14422720</v>
      </c>
    </row>
    <row r="817" spans="1:5" x14ac:dyDescent="0.35">
      <c r="A817" s="518" t="s">
        <v>104</v>
      </c>
      <c r="B817" s="1668">
        <v>1</v>
      </c>
      <c r="C817" s="1668"/>
      <c r="D817" s="1669">
        <v>9273000</v>
      </c>
      <c r="E817" s="190">
        <v>9950229.9000000004</v>
      </c>
    </row>
    <row r="818" spans="1:5" x14ac:dyDescent="0.35">
      <c r="A818" s="519" t="s">
        <v>529</v>
      </c>
      <c r="B818" s="1668">
        <v>1</v>
      </c>
      <c r="C818" s="1668"/>
      <c r="D818" s="1669">
        <v>9273000</v>
      </c>
      <c r="E818" s="190">
        <v>9950229.9000000004</v>
      </c>
    </row>
    <row r="819" spans="1:5" x14ac:dyDescent="0.35">
      <c r="A819" s="518" t="s">
        <v>84</v>
      </c>
      <c r="B819" s="1668">
        <v>9</v>
      </c>
      <c r="C819" s="1668">
        <v>4</v>
      </c>
      <c r="D819" s="1669">
        <v>13638363.971999999</v>
      </c>
      <c r="E819" s="190">
        <v>13857627.612</v>
      </c>
    </row>
    <row r="820" spans="1:5" x14ac:dyDescent="0.35">
      <c r="A820" s="519" t="s">
        <v>84</v>
      </c>
      <c r="B820" s="1668">
        <v>1</v>
      </c>
      <c r="C820" s="1668"/>
      <c r="D820" s="1669">
        <v>9293000</v>
      </c>
      <c r="E820" s="190">
        <v>9645078.4000000004</v>
      </c>
    </row>
    <row r="821" spans="1:5" x14ac:dyDescent="0.35">
      <c r="A821" s="519" t="s">
        <v>927</v>
      </c>
      <c r="B821" s="1668">
        <v>2</v>
      </c>
      <c r="C821" s="1668">
        <v>1</v>
      </c>
      <c r="D821" s="1669">
        <v>12532079.75</v>
      </c>
      <c r="E821" s="190">
        <v>12803069.85</v>
      </c>
    </row>
    <row r="822" spans="1:5" x14ac:dyDescent="0.35">
      <c r="A822" s="519" t="s">
        <v>978</v>
      </c>
      <c r="B822" s="1668">
        <v>2</v>
      </c>
      <c r="C822" s="1668"/>
      <c r="D822" s="1669">
        <v>9300000</v>
      </c>
      <c r="E822" s="190">
        <v>9645157.5</v>
      </c>
    </row>
    <row r="823" spans="1:5" x14ac:dyDescent="0.35">
      <c r="A823" s="519" t="s">
        <v>1240</v>
      </c>
      <c r="B823" s="1668"/>
      <c r="C823" s="1668">
        <v>1</v>
      </c>
      <c r="D823" s="1669">
        <v>18841155.5</v>
      </c>
      <c r="E823" s="190">
        <v>18846155.5</v>
      </c>
    </row>
    <row r="824" spans="1:5" x14ac:dyDescent="0.35">
      <c r="A824" s="519" t="s">
        <v>1266</v>
      </c>
      <c r="B824" s="1668"/>
      <c r="C824" s="1668">
        <v>1</v>
      </c>
      <c r="D824" s="1669">
        <v>23759273.09</v>
      </c>
      <c r="E824" s="190">
        <v>23764273.09</v>
      </c>
    </row>
    <row r="825" spans="1:5" x14ac:dyDescent="0.35">
      <c r="A825" s="519" t="s">
        <v>1267</v>
      </c>
      <c r="B825" s="1668">
        <v>4</v>
      </c>
      <c r="C825" s="1668">
        <v>1</v>
      </c>
      <c r="D825" s="1669">
        <v>12531323.959999999</v>
      </c>
      <c r="E825" s="190">
        <v>12755467.359999999</v>
      </c>
    </row>
    <row r="826" spans="1:5" x14ac:dyDescent="0.35">
      <c r="A826" s="518" t="s">
        <v>530</v>
      </c>
      <c r="B826" s="1668"/>
      <c r="C826" s="1668">
        <v>1</v>
      </c>
      <c r="D826" s="1669">
        <v>16294204</v>
      </c>
      <c r="E826" s="190">
        <v>16299204</v>
      </c>
    </row>
    <row r="827" spans="1:5" x14ac:dyDescent="0.35">
      <c r="A827" s="519" t="s">
        <v>1598</v>
      </c>
      <c r="B827" s="1668"/>
      <c r="C827" s="1668">
        <v>1</v>
      </c>
      <c r="D827" s="1669">
        <v>16294204</v>
      </c>
      <c r="E827" s="190">
        <v>16299204</v>
      </c>
    </row>
    <row r="828" spans="1:5" x14ac:dyDescent="0.35">
      <c r="A828" s="518" t="s">
        <v>979</v>
      </c>
      <c r="B828" s="1668">
        <v>1</v>
      </c>
      <c r="C828" s="1668"/>
      <c r="D828" s="1669">
        <v>9286000</v>
      </c>
      <c r="E828" s="190">
        <v>9794999.3000000007</v>
      </c>
    </row>
    <row r="829" spans="1:5" x14ac:dyDescent="0.35">
      <c r="A829" s="519" t="s">
        <v>1271</v>
      </c>
      <c r="B829" s="1668">
        <v>1</v>
      </c>
      <c r="C829" s="1668"/>
      <c r="D829" s="1669">
        <v>9286000</v>
      </c>
      <c r="E829" s="190">
        <v>9794999.3000000007</v>
      </c>
    </row>
    <row r="830" spans="1:5" x14ac:dyDescent="0.35">
      <c r="A830" s="517" t="s">
        <v>12</v>
      </c>
      <c r="B830" s="1668">
        <v>1</v>
      </c>
      <c r="C830" s="1668"/>
      <c r="D830" s="1669">
        <v>9300000</v>
      </c>
      <c r="E830" s="190">
        <v>9645157.5</v>
      </c>
    </row>
    <row r="831" spans="1:5" x14ac:dyDescent="0.35">
      <c r="A831" s="518" t="s">
        <v>85</v>
      </c>
      <c r="B831" s="1668">
        <v>1</v>
      </c>
      <c r="C831" s="1668"/>
      <c r="D831" s="1669">
        <v>9300000</v>
      </c>
      <c r="E831" s="190">
        <v>9645157.5</v>
      </c>
    </row>
    <row r="832" spans="1:5" x14ac:dyDescent="0.35">
      <c r="A832" s="519" t="s">
        <v>86</v>
      </c>
      <c r="B832" s="1668">
        <v>1</v>
      </c>
      <c r="C832" s="1668"/>
      <c r="D832" s="1669">
        <v>9300000</v>
      </c>
      <c r="E832" s="190">
        <v>9645157.5</v>
      </c>
    </row>
    <row r="833" spans="1:5" x14ac:dyDescent="0.35">
      <c r="A833" s="517" t="s">
        <v>73</v>
      </c>
      <c r="B833" s="1668">
        <v>12</v>
      </c>
      <c r="C833" s="1668"/>
      <c r="D833" s="1669">
        <v>9893533.3333333302</v>
      </c>
      <c r="E833" s="190">
        <v>10286411.710999999</v>
      </c>
    </row>
    <row r="834" spans="1:5" x14ac:dyDescent="0.35">
      <c r="A834" s="518" t="s">
        <v>86</v>
      </c>
      <c r="B834" s="1668">
        <v>1</v>
      </c>
      <c r="C834" s="1668"/>
      <c r="D834" s="1669">
        <v>9300000</v>
      </c>
      <c r="E834" s="190">
        <v>9645157.5</v>
      </c>
    </row>
    <row r="835" spans="1:5" x14ac:dyDescent="0.35">
      <c r="A835" s="519" t="s">
        <v>86</v>
      </c>
      <c r="B835" s="1668">
        <v>1</v>
      </c>
      <c r="C835" s="1668"/>
      <c r="D835" s="1669">
        <v>9300000</v>
      </c>
      <c r="E835" s="190">
        <v>9645157.5</v>
      </c>
    </row>
    <row r="836" spans="1:5" x14ac:dyDescent="0.35">
      <c r="A836" s="518" t="s">
        <v>528</v>
      </c>
      <c r="B836" s="1668">
        <v>2</v>
      </c>
      <c r="C836" s="1668"/>
      <c r="D836" s="1669">
        <v>9244000</v>
      </c>
      <c r="E836" s="190">
        <v>9632942.1999999993</v>
      </c>
    </row>
    <row r="837" spans="1:5" x14ac:dyDescent="0.35">
      <c r="A837" s="519" t="s">
        <v>528</v>
      </c>
      <c r="B837" s="1668">
        <v>2</v>
      </c>
      <c r="C837" s="1668"/>
      <c r="D837" s="1669">
        <v>9244000</v>
      </c>
      <c r="E837" s="190">
        <v>9632942.1999999993</v>
      </c>
    </row>
    <row r="838" spans="1:5" x14ac:dyDescent="0.35">
      <c r="A838" s="518" t="s">
        <v>675</v>
      </c>
      <c r="B838" s="1668">
        <v>2</v>
      </c>
      <c r="C838" s="1668"/>
      <c r="D838" s="1669">
        <v>9243500</v>
      </c>
      <c r="E838" s="190">
        <v>9644519.0500000007</v>
      </c>
    </row>
    <row r="839" spans="1:5" x14ac:dyDescent="0.35">
      <c r="A839" s="519" t="s">
        <v>1271</v>
      </c>
      <c r="B839" s="1668">
        <v>1</v>
      </c>
      <c r="C839" s="1668"/>
      <c r="D839" s="1669">
        <v>9260000</v>
      </c>
      <c r="E839" s="190">
        <v>9644705.5</v>
      </c>
    </row>
    <row r="840" spans="1:5" x14ac:dyDescent="0.35">
      <c r="A840" s="519" t="s">
        <v>1304</v>
      </c>
      <c r="B840" s="1668">
        <v>1</v>
      </c>
      <c r="C840" s="1668"/>
      <c r="D840" s="1669">
        <v>9227000</v>
      </c>
      <c r="E840" s="190">
        <v>9644332.5999999996</v>
      </c>
    </row>
    <row r="841" spans="1:5" x14ac:dyDescent="0.35">
      <c r="A841" s="518" t="s">
        <v>801</v>
      </c>
      <c r="B841" s="1668">
        <v>2</v>
      </c>
      <c r="C841" s="1668"/>
      <c r="D841" s="1669">
        <v>11625000</v>
      </c>
      <c r="E841" s="190">
        <v>12056538.75</v>
      </c>
    </row>
    <row r="842" spans="1:5" x14ac:dyDescent="0.35">
      <c r="A842" s="519" t="s">
        <v>802</v>
      </c>
      <c r="B842" s="1668">
        <v>2</v>
      </c>
      <c r="C842" s="1668"/>
      <c r="D842" s="1669">
        <v>11625000</v>
      </c>
      <c r="E842" s="190">
        <v>12056538.75</v>
      </c>
    </row>
    <row r="843" spans="1:5" x14ac:dyDescent="0.35">
      <c r="A843" s="518" t="s">
        <v>813</v>
      </c>
      <c r="B843" s="1668">
        <v>1</v>
      </c>
      <c r="C843" s="1668"/>
      <c r="D843" s="1669">
        <v>9300000</v>
      </c>
      <c r="E843" s="190">
        <v>9645157.5</v>
      </c>
    </row>
    <row r="844" spans="1:5" x14ac:dyDescent="0.35">
      <c r="A844" s="519" t="s">
        <v>813</v>
      </c>
      <c r="B844" s="1668">
        <v>1</v>
      </c>
      <c r="C844" s="1668"/>
      <c r="D844" s="1669">
        <v>9300000</v>
      </c>
      <c r="E844" s="190">
        <v>9645157.5</v>
      </c>
    </row>
    <row r="845" spans="1:5" x14ac:dyDescent="0.35">
      <c r="A845" s="518" t="s">
        <v>916</v>
      </c>
      <c r="B845" s="1668">
        <v>4</v>
      </c>
      <c r="C845" s="1668"/>
      <c r="D845" s="1669">
        <v>10055166.666666649</v>
      </c>
      <c r="E845" s="190">
        <v>10452901.055</v>
      </c>
    </row>
    <row r="846" spans="1:5" x14ac:dyDescent="0.35">
      <c r="A846" s="519" t="s">
        <v>916</v>
      </c>
      <c r="B846" s="1668">
        <v>4</v>
      </c>
      <c r="C846" s="1668"/>
      <c r="D846" s="1669">
        <v>10055166.666666649</v>
      </c>
      <c r="E846" s="190">
        <v>10452901.055</v>
      </c>
    </row>
    <row r="847" spans="1:5" x14ac:dyDescent="0.35">
      <c r="A847" s="517" t="s">
        <v>13</v>
      </c>
      <c r="B847" s="1668">
        <v>6</v>
      </c>
      <c r="C847" s="1668"/>
      <c r="D847" s="1669">
        <v>9276875</v>
      </c>
      <c r="E847" s="190">
        <v>9627804.9375</v>
      </c>
    </row>
    <row r="848" spans="1:5" x14ac:dyDescent="0.35">
      <c r="A848" s="518" t="s">
        <v>106</v>
      </c>
      <c r="B848" s="1668">
        <v>6</v>
      </c>
      <c r="C848" s="1668"/>
      <c r="D848" s="1669">
        <v>9276875</v>
      </c>
      <c r="E848" s="190">
        <v>9627804.9375</v>
      </c>
    </row>
    <row r="849" spans="1:5" x14ac:dyDescent="0.35">
      <c r="A849" s="519" t="s">
        <v>536</v>
      </c>
      <c r="B849" s="1668">
        <v>3</v>
      </c>
      <c r="C849" s="1668"/>
      <c r="D849" s="1669">
        <v>9280000</v>
      </c>
      <c r="E849" s="190">
        <v>9610749</v>
      </c>
    </row>
    <row r="850" spans="1:5" x14ac:dyDescent="0.35">
      <c r="A850" s="519" t="s">
        <v>630</v>
      </c>
      <c r="B850" s="1668">
        <v>1</v>
      </c>
      <c r="C850" s="1668"/>
      <c r="D850" s="1669">
        <v>9300000</v>
      </c>
      <c r="E850" s="190">
        <v>9645157.5</v>
      </c>
    </row>
    <row r="851" spans="1:5" x14ac:dyDescent="0.35">
      <c r="A851" s="519" t="s">
        <v>1275</v>
      </c>
      <c r="B851" s="1668">
        <v>2</v>
      </c>
      <c r="C851" s="1668"/>
      <c r="D851" s="1669">
        <v>9247500</v>
      </c>
      <c r="E851" s="190">
        <v>9644564.25</v>
      </c>
    </row>
    <row r="852" spans="1:5" x14ac:dyDescent="0.35">
      <c r="A852" s="517" t="s">
        <v>105</v>
      </c>
      <c r="B852" s="1668">
        <v>7</v>
      </c>
      <c r="C852" s="1668">
        <v>1</v>
      </c>
      <c r="D852" s="1669">
        <v>11432302.305714285</v>
      </c>
      <c r="E852" s="190">
        <v>11962976.281428572</v>
      </c>
    </row>
    <row r="853" spans="1:5" x14ac:dyDescent="0.35">
      <c r="A853" s="518" t="s">
        <v>108</v>
      </c>
      <c r="B853" s="1668">
        <v>1</v>
      </c>
      <c r="C853" s="1668"/>
      <c r="D853" s="1669">
        <v>7867000</v>
      </c>
      <c r="E853" s="190">
        <v>9628964.5999999996</v>
      </c>
    </row>
    <row r="854" spans="1:5" x14ac:dyDescent="0.35">
      <c r="A854" s="519" t="s">
        <v>108</v>
      </c>
      <c r="B854" s="1668">
        <v>1</v>
      </c>
      <c r="C854" s="1668"/>
      <c r="D854" s="1669">
        <v>7867000</v>
      </c>
      <c r="E854" s="190">
        <v>9628964.5999999996</v>
      </c>
    </row>
    <row r="855" spans="1:5" x14ac:dyDescent="0.35">
      <c r="A855" s="518" t="s">
        <v>105</v>
      </c>
      <c r="B855" s="1668">
        <v>1</v>
      </c>
      <c r="C855" s="1668"/>
      <c r="D855" s="1669">
        <v>9195000</v>
      </c>
      <c r="E855" s="190">
        <v>9643971</v>
      </c>
    </row>
    <row r="856" spans="1:5" x14ac:dyDescent="0.35">
      <c r="A856" s="519" t="s">
        <v>935</v>
      </c>
      <c r="B856" s="1668">
        <v>1</v>
      </c>
      <c r="C856" s="1668"/>
      <c r="D856" s="1669">
        <v>9195000</v>
      </c>
      <c r="E856" s="190">
        <v>9643971</v>
      </c>
    </row>
    <row r="857" spans="1:5" x14ac:dyDescent="0.35">
      <c r="A857" s="518" t="s">
        <v>107</v>
      </c>
      <c r="B857" s="1668"/>
      <c r="C857" s="1668">
        <v>1</v>
      </c>
      <c r="D857" s="1669">
        <v>25814616.140000001</v>
      </c>
      <c r="E857" s="190">
        <v>25887906.82</v>
      </c>
    </row>
    <row r="858" spans="1:5" x14ac:dyDescent="0.35">
      <c r="A858" s="519" t="s">
        <v>77</v>
      </c>
      <c r="B858" s="1668"/>
      <c r="C858" s="1668">
        <v>1</v>
      </c>
      <c r="D858" s="1669">
        <v>25814616.140000001</v>
      </c>
      <c r="E858" s="190">
        <v>25887906.82</v>
      </c>
    </row>
    <row r="859" spans="1:5" x14ac:dyDescent="0.35">
      <c r="A859" s="518" t="s">
        <v>521</v>
      </c>
      <c r="B859" s="1668">
        <v>4</v>
      </c>
      <c r="C859" s="1668"/>
      <c r="D859" s="1669">
        <v>9283166.666666666</v>
      </c>
      <c r="E859" s="190">
        <v>9644944.6833333336</v>
      </c>
    </row>
    <row r="860" spans="1:5" x14ac:dyDescent="0.35">
      <c r="A860" s="519" t="s">
        <v>682</v>
      </c>
      <c r="B860" s="1668">
        <v>3</v>
      </c>
      <c r="C860" s="1668"/>
      <c r="D860" s="1669">
        <v>9294750</v>
      </c>
      <c r="E860" s="190">
        <v>9645098.1750000007</v>
      </c>
    </row>
    <row r="861" spans="1:5" x14ac:dyDescent="0.35">
      <c r="A861" s="519" t="s">
        <v>1307</v>
      </c>
      <c r="B861" s="1668">
        <v>1</v>
      </c>
      <c r="C861" s="1668"/>
      <c r="D861" s="1669">
        <v>9260000</v>
      </c>
      <c r="E861" s="190">
        <v>9644637.6999999993</v>
      </c>
    </row>
    <row r="862" spans="1:5" x14ac:dyDescent="0.35">
      <c r="A862" s="518" t="s">
        <v>907</v>
      </c>
      <c r="B862" s="1668">
        <v>1</v>
      </c>
      <c r="C862" s="1668"/>
      <c r="D862" s="1669">
        <v>9300000</v>
      </c>
      <c r="E862" s="190">
        <v>9645157.5</v>
      </c>
    </row>
    <row r="863" spans="1:5" x14ac:dyDescent="0.35">
      <c r="A863" s="519" t="s">
        <v>938</v>
      </c>
      <c r="B863" s="1668">
        <v>1</v>
      </c>
      <c r="C863" s="1668"/>
      <c r="D863" s="1669">
        <v>9300000</v>
      </c>
      <c r="E863" s="190">
        <v>9645157.5</v>
      </c>
    </row>
    <row r="864" spans="1:5" x14ac:dyDescent="0.35">
      <c r="A864" s="517" t="s">
        <v>74</v>
      </c>
      <c r="B864" s="1668">
        <v>2</v>
      </c>
      <c r="C864" s="1668">
        <v>1</v>
      </c>
      <c r="D864" s="1669">
        <v>13329020.583333334</v>
      </c>
      <c r="E864" s="190">
        <v>13564392.32</v>
      </c>
    </row>
    <row r="865" spans="1:5" x14ac:dyDescent="0.35">
      <c r="A865" s="518" t="s">
        <v>87</v>
      </c>
      <c r="B865" s="1668">
        <v>2</v>
      </c>
      <c r="C865" s="1668"/>
      <c r="D865" s="1669">
        <v>9300000</v>
      </c>
      <c r="E865" s="190">
        <v>9653057.6050000004</v>
      </c>
    </row>
    <row r="866" spans="1:5" x14ac:dyDescent="0.35">
      <c r="A866" s="519" t="s">
        <v>98</v>
      </c>
      <c r="B866" s="1668">
        <v>1</v>
      </c>
      <c r="C866" s="1668"/>
      <c r="D866" s="1669">
        <v>9300000</v>
      </c>
      <c r="E866" s="190">
        <v>9660957.7100000009</v>
      </c>
    </row>
    <row r="867" spans="1:5" x14ac:dyDescent="0.35">
      <c r="A867" s="519" t="s">
        <v>1289</v>
      </c>
      <c r="B867" s="1668">
        <v>1</v>
      </c>
      <c r="C867" s="1668"/>
      <c r="D867" s="1669">
        <v>9300000</v>
      </c>
      <c r="E867" s="190">
        <v>9645157.5</v>
      </c>
    </row>
    <row r="868" spans="1:5" x14ac:dyDescent="0.35">
      <c r="A868" s="518" t="s">
        <v>74</v>
      </c>
      <c r="B868" s="1668"/>
      <c r="C868" s="1668">
        <v>1</v>
      </c>
      <c r="D868" s="1669">
        <v>21387061.75</v>
      </c>
      <c r="E868" s="190">
        <v>21387061.75</v>
      </c>
    </row>
    <row r="869" spans="1:5" x14ac:dyDescent="0.35">
      <c r="A869" s="519" t="s">
        <v>1291</v>
      </c>
      <c r="B869" s="1668"/>
      <c r="C869" s="1668">
        <v>1</v>
      </c>
      <c r="D869" s="1669">
        <v>21387061.75</v>
      </c>
      <c r="E869" s="190">
        <v>21387061.75</v>
      </c>
    </row>
    <row r="870" spans="1:5" x14ac:dyDescent="0.35">
      <c r="A870" s="517" t="s">
        <v>103</v>
      </c>
      <c r="B870" s="1668">
        <v>1</v>
      </c>
      <c r="C870" s="1668">
        <v>1</v>
      </c>
      <c r="D870" s="1669">
        <v>19265890.939999998</v>
      </c>
      <c r="E870" s="190">
        <v>19504750.939999998</v>
      </c>
    </row>
    <row r="871" spans="1:5" x14ac:dyDescent="0.35">
      <c r="A871" s="518" t="s">
        <v>818</v>
      </c>
      <c r="B871" s="1668"/>
      <c r="C871" s="1668">
        <v>1</v>
      </c>
      <c r="D871" s="1669">
        <v>24581781.879999999</v>
      </c>
      <c r="E871" s="190">
        <v>24586781.879999999</v>
      </c>
    </row>
    <row r="872" spans="1:5" x14ac:dyDescent="0.35">
      <c r="A872" s="519" t="s">
        <v>1580</v>
      </c>
      <c r="B872" s="1668"/>
      <c r="C872" s="1668">
        <v>1</v>
      </c>
      <c r="D872" s="1669">
        <v>24581781.879999999</v>
      </c>
      <c r="E872" s="190">
        <v>24586781.879999999</v>
      </c>
    </row>
    <row r="873" spans="1:5" x14ac:dyDescent="0.35">
      <c r="A873" s="518" t="s">
        <v>1292</v>
      </c>
      <c r="B873" s="1668">
        <v>1</v>
      </c>
      <c r="C873" s="1668"/>
      <c r="D873" s="1669">
        <v>13950000</v>
      </c>
      <c r="E873" s="190">
        <v>14422720</v>
      </c>
    </row>
    <row r="874" spans="1:5" x14ac:dyDescent="0.35">
      <c r="A874" s="519" t="s">
        <v>86</v>
      </c>
      <c r="B874" s="1668">
        <v>1</v>
      </c>
      <c r="C874" s="1668"/>
      <c r="D874" s="1669">
        <v>13950000</v>
      </c>
      <c r="E874" s="190">
        <v>14422720</v>
      </c>
    </row>
    <row r="875" spans="1:5" x14ac:dyDescent="0.35">
      <c r="A875" s="1671">
        <v>105</v>
      </c>
      <c r="B875" s="1668">
        <v>24</v>
      </c>
      <c r="C875" s="1668">
        <v>5</v>
      </c>
      <c r="D875" s="1669">
        <v>10353628.520454546</v>
      </c>
      <c r="E875" s="190">
        <v>10657911.654090907</v>
      </c>
    </row>
    <row r="876" spans="1:5" x14ac:dyDescent="0.35">
      <c r="A876" s="517" t="s">
        <v>11</v>
      </c>
      <c r="B876" s="1668">
        <v>10</v>
      </c>
      <c r="C876" s="1668"/>
      <c r="D876" s="1669">
        <v>9297300</v>
      </c>
      <c r="E876" s="190">
        <v>9580627.2983333338</v>
      </c>
    </row>
    <row r="877" spans="1:5" x14ac:dyDescent="0.35">
      <c r="A877" s="518" t="s">
        <v>99</v>
      </c>
      <c r="B877" s="1668">
        <v>1</v>
      </c>
      <c r="C877" s="1668"/>
      <c r="D877" s="1669">
        <v>9300000</v>
      </c>
      <c r="E877" s="190">
        <v>9599973.5899999999</v>
      </c>
    </row>
    <row r="878" spans="1:5" x14ac:dyDescent="0.35">
      <c r="A878" s="519" t="s">
        <v>821</v>
      </c>
      <c r="B878" s="1668">
        <v>1</v>
      </c>
      <c r="C878" s="1668"/>
      <c r="D878" s="1669">
        <v>9300000</v>
      </c>
      <c r="E878" s="190">
        <v>9599973.5899999999</v>
      </c>
    </row>
    <row r="879" spans="1:5" x14ac:dyDescent="0.35">
      <c r="A879" s="518" t="s">
        <v>84</v>
      </c>
      <c r="B879" s="1668">
        <v>2</v>
      </c>
      <c r="C879" s="1668"/>
      <c r="D879" s="1669">
        <v>9296500</v>
      </c>
      <c r="E879" s="190">
        <v>9541986.7699999996</v>
      </c>
    </row>
    <row r="880" spans="1:5" x14ac:dyDescent="0.35">
      <c r="A880" s="519" t="s">
        <v>84</v>
      </c>
      <c r="B880" s="1668">
        <v>1</v>
      </c>
      <c r="C880" s="1668"/>
      <c r="D880" s="1669">
        <v>9293000</v>
      </c>
      <c r="E880" s="190">
        <v>9484000</v>
      </c>
    </row>
    <row r="881" spans="1:5" x14ac:dyDescent="0.35">
      <c r="A881" s="519" t="s">
        <v>937</v>
      </c>
      <c r="B881" s="1668">
        <v>1</v>
      </c>
      <c r="C881" s="1668"/>
      <c r="D881" s="1669">
        <v>9300000</v>
      </c>
      <c r="E881" s="190">
        <v>9599973.5399999991</v>
      </c>
    </row>
    <row r="882" spans="1:5" x14ac:dyDescent="0.35">
      <c r="A882" s="518" t="s">
        <v>530</v>
      </c>
      <c r="B882" s="1668">
        <v>7</v>
      </c>
      <c r="C882" s="1668"/>
      <c r="D882" s="1669">
        <v>9296933.333333334</v>
      </c>
      <c r="E882" s="190">
        <v>9599938.8866666649</v>
      </c>
    </row>
    <row r="883" spans="1:5" x14ac:dyDescent="0.35">
      <c r="A883" s="519" t="s">
        <v>530</v>
      </c>
      <c r="B883" s="1668">
        <v>6</v>
      </c>
      <c r="C883" s="1668"/>
      <c r="D883" s="1669">
        <v>9295400</v>
      </c>
      <c r="E883" s="190">
        <v>9599921.5599999987</v>
      </c>
    </row>
    <row r="884" spans="1:5" x14ac:dyDescent="0.35">
      <c r="A884" s="519" t="s">
        <v>1598</v>
      </c>
      <c r="B884" s="1668">
        <v>1</v>
      </c>
      <c r="C884" s="1668"/>
      <c r="D884" s="1669">
        <v>9300000</v>
      </c>
      <c r="E884" s="190">
        <v>9599973.5399999991</v>
      </c>
    </row>
    <row r="885" spans="1:5" x14ac:dyDescent="0.35">
      <c r="A885" s="517" t="s">
        <v>73</v>
      </c>
      <c r="B885" s="1668">
        <v>3</v>
      </c>
      <c r="C885" s="1668"/>
      <c r="D885" s="1669">
        <v>9200333.333333334</v>
      </c>
      <c r="E885" s="190">
        <v>9598847.3066666666</v>
      </c>
    </row>
    <row r="886" spans="1:5" x14ac:dyDescent="0.35">
      <c r="A886" s="518" t="s">
        <v>801</v>
      </c>
      <c r="B886" s="1668">
        <v>1</v>
      </c>
      <c r="C886" s="1668"/>
      <c r="D886" s="1669">
        <v>9001000</v>
      </c>
      <c r="E886" s="190">
        <v>9596594.8399999999</v>
      </c>
    </row>
    <row r="887" spans="1:5" x14ac:dyDescent="0.35">
      <c r="A887" s="519" t="s">
        <v>801</v>
      </c>
      <c r="B887" s="1668">
        <v>1</v>
      </c>
      <c r="C887" s="1668"/>
      <c r="D887" s="1669">
        <v>9001000</v>
      </c>
      <c r="E887" s="190">
        <v>9596594.8399999999</v>
      </c>
    </row>
    <row r="888" spans="1:5" x14ac:dyDescent="0.35">
      <c r="A888" s="518" t="s">
        <v>913</v>
      </c>
      <c r="B888" s="1668">
        <v>1</v>
      </c>
      <c r="C888" s="1668"/>
      <c r="D888" s="1669">
        <v>9300000</v>
      </c>
      <c r="E888" s="190">
        <v>9599973.5399999991</v>
      </c>
    </row>
    <row r="889" spans="1:5" x14ac:dyDescent="0.35">
      <c r="A889" s="519" t="s">
        <v>1243</v>
      </c>
      <c r="B889" s="1668">
        <v>1</v>
      </c>
      <c r="C889" s="1668"/>
      <c r="D889" s="1669">
        <v>9300000</v>
      </c>
      <c r="E889" s="190">
        <v>9599973.5399999991</v>
      </c>
    </row>
    <row r="890" spans="1:5" x14ac:dyDescent="0.35">
      <c r="A890" s="518" t="s">
        <v>916</v>
      </c>
      <c r="B890" s="1668">
        <v>1</v>
      </c>
      <c r="C890" s="1668"/>
      <c r="D890" s="1669">
        <v>9300000</v>
      </c>
      <c r="E890" s="190">
        <v>9599973.5399999991</v>
      </c>
    </row>
    <row r="891" spans="1:5" x14ac:dyDescent="0.35">
      <c r="A891" s="519" t="s">
        <v>1606</v>
      </c>
      <c r="B891" s="1668">
        <v>1</v>
      </c>
      <c r="C891" s="1668"/>
      <c r="D891" s="1669">
        <v>9300000</v>
      </c>
      <c r="E891" s="190">
        <v>9599973.5399999991</v>
      </c>
    </row>
    <row r="892" spans="1:5" x14ac:dyDescent="0.35">
      <c r="A892" s="517" t="s">
        <v>105</v>
      </c>
      <c r="B892" s="1668">
        <v>1</v>
      </c>
      <c r="C892" s="1668"/>
      <c r="D892" s="1669">
        <v>9300000</v>
      </c>
      <c r="E892" s="190">
        <v>9599973.5399999991</v>
      </c>
    </row>
    <row r="893" spans="1:5" x14ac:dyDescent="0.35">
      <c r="A893" s="518" t="s">
        <v>105</v>
      </c>
      <c r="B893" s="1668">
        <v>1</v>
      </c>
      <c r="C893" s="1668"/>
      <c r="D893" s="1669">
        <v>9300000</v>
      </c>
      <c r="E893" s="190">
        <v>9599973.5399999991</v>
      </c>
    </row>
    <row r="894" spans="1:5" x14ac:dyDescent="0.35">
      <c r="A894" s="519" t="s">
        <v>933</v>
      </c>
      <c r="B894" s="1668">
        <v>1</v>
      </c>
      <c r="C894" s="1668"/>
      <c r="D894" s="1669">
        <v>9300000</v>
      </c>
      <c r="E894" s="190">
        <v>9599973.5399999991</v>
      </c>
    </row>
    <row r="895" spans="1:5" x14ac:dyDescent="0.35">
      <c r="A895" s="517" t="s">
        <v>74</v>
      </c>
      <c r="B895" s="1668">
        <v>6</v>
      </c>
      <c r="C895" s="1668">
        <v>5</v>
      </c>
      <c r="D895" s="1669">
        <v>11910558.605555557</v>
      </c>
      <c r="E895" s="190">
        <v>12199317.391111113</v>
      </c>
    </row>
    <row r="896" spans="1:5" x14ac:dyDescent="0.35">
      <c r="A896" s="518" t="s">
        <v>87</v>
      </c>
      <c r="B896" s="1668">
        <v>1</v>
      </c>
      <c r="C896" s="1668">
        <v>1</v>
      </c>
      <c r="D896" s="1669">
        <v>11761075.515000001</v>
      </c>
      <c r="E896" s="190">
        <v>11819393.59</v>
      </c>
    </row>
    <row r="897" spans="1:5" x14ac:dyDescent="0.35">
      <c r="A897" s="519" t="s">
        <v>984</v>
      </c>
      <c r="B897" s="1668"/>
      <c r="C897" s="1668">
        <v>1</v>
      </c>
      <c r="D897" s="1669">
        <v>14222151.029999999</v>
      </c>
      <c r="E897" s="190">
        <v>14338787.18</v>
      </c>
    </row>
    <row r="898" spans="1:5" x14ac:dyDescent="0.35">
      <c r="A898" s="519" t="s">
        <v>1590</v>
      </c>
      <c r="B898" s="1668">
        <v>1</v>
      </c>
      <c r="C898" s="1668"/>
      <c r="D898" s="1669">
        <v>9300000</v>
      </c>
      <c r="E898" s="190">
        <v>9300000</v>
      </c>
    </row>
    <row r="899" spans="1:5" x14ac:dyDescent="0.35">
      <c r="A899" s="518" t="s">
        <v>97</v>
      </c>
      <c r="B899" s="1668">
        <v>1</v>
      </c>
      <c r="C899" s="1668">
        <v>2</v>
      </c>
      <c r="D899" s="1669">
        <v>12170646.07</v>
      </c>
      <c r="E899" s="190">
        <v>12759182.633333333</v>
      </c>
    </row>
    <row r="900" spans="1:5" x14ac:dyDescent="0.35">
      <c r="A900" s="519" t="s">
        <v>612</v>
      </c>
      <c r="B900" s="1668">
        <v>1</v>
      </c>
      <c r="C900" s="1668"/>
      <c r="D900" s="1669">
        <v>7951000</v>
      </c>
      <c r="E900" s="190">
        <v>9599973.5399999991</v>
      </c>
    </row>
    <row r="901" spans="1:5" x14ac:dyDescent="0.35">
      <c r="A901" s="519" t="s">
        <v>97</v>
      </c>
      <c r="B901" s="1668"/>
      <c r="C901" s="1668">
        <v>2</v>
      </c>
      <c r="D901" s="1669">
        <v>14280469.105</v>
      </c>
      <c r="E901" s="190">
        <v>14338787.18</v>
      </c>
    </row>
    <row r="902" spans="1:5" x14ac:dyDescent="0.35">
      <c r="A902" s="518" t="s">
        <v>75</v>
      </c>
      <c r="B902" s="1668">
        <v>2</v>
      </c>
      <c r="C902" s="1668"/>
      <c r="D902" s="1669">
        <v>9300000</v>
      </c>
      <c r="E902" s="190">
        <v>9599973.5399999991</v>
      </c>
    </row>
    <row r="903" spans="1:5" x14ac:dyDescent="0.35">
      <c r="A903" s="519" t="s">
        <v>1611</v>
      </c>
      <c r="B903" s="1668">
        <v>2</v>
      </c>
      <c r="C903" s="1668"/>
      <c r="D903" s="1669">
        <v>9300000</v>
      </c>
      <c r="E903" s="190">
        <v>9599973.5399999991</v>
      </c>
    </row>
    <row r="904" spans="1:5" x14ac:dyDescent="0.35">
      <c r="A904" s="518" t="s">
        <v>804</v>
      </c>
      <c r="B904" s="1668"/>
      <c r="C904" s="1668">
        <v>1</v>
      </c>
      <c r="D904" s="1669">
        <v>14222151.029999999</v>
      </c>
      <c r="E904" s="190">
        <v>14338787.18</v>
      </c>
    </row>
    <row r="905" spans="1:5" x14ac:dyDescent="0.35">
      <c r="A905" s="519" t="s">
        <v>817</v>
      </c>
      <c r="B905" s="1668"/>
      <c r="C905" s="1668">
        <v>1</v>
      </c>
      <c r="D905" s="1669">
        <v>14222151.029999999</v>
      </c>
      <c r="E905" s="190">
        <v>14338787.18</v>
      </c>
    </row>
    <row r="906" spans="1:5" x14ac:dyDescent="0.35">
      <c r="A906" s="518" t="s">
        <v>1278</v>
      </c>
      <c r="B906" s="1668">
        <v>2</v>
      </c>
      <c r="C906" s="1668">
        <v>1</v>
      </c>
      <c r="D906" s="1669">
        <v>11819393.59</v>
      </c>
      <c r="E906" s="190">
        <v>11969380.359999999</v>
      </c>
    </row>
    <row r="907" spans="1:5" x14ac:dyDescent="0.35">
      <c r="A907" s="519" t="s">
        <v>1278</v>
      </c>
      <c r="B907" s="1668">
        <v>2</v>
      </c>
      <c r="C907" s="1668">
        <v>1</v>
      </c>
      <c r="D907" s="1669">
        <v>11819393.59</v>
      </c>
      <c r="E907" s="190">
        <v>11969380.359999999</v>
      </c>
    </row>
    <row r="908" spans="1:5" x14ac:dyDescent="0.35">
      <c r="A908" s="517" t="s">
        <v>103</v>
      </c>
      <c r="B908" s="1668">
        <v>4</v>
      </c>
      <c r="C908" s="1668"/>
      <c r="D908" s="1669">
        <v>9300000</v>
      </c>
      <c r="E908" s="190">
        <v>9599973.5399999991</v>
      </c>
    </row>
    <row r="909" spans="1:5" x14ac:dyDescent="0.35">
      <c r="A909" s="518" t="s">
        <v>109</v>
      </c>
      <c r="B909" s="1668">
        <v>4</v>
      </c>
      <c r="C909" s="1668"/>
      <c r="D909" s="1669">
        <v>9300000</v>
      </c>
      <c r="E909" s="190">
        <v>9599973.5399999991</v>
      </c>
    </row>
    <row r="910" spans="1:5" x14ac:dyDescent="0.35">
      <c r="A910" s="519" t="s">
        <v>82</v>
      </c>
      <c r="B910" s="1668">
        <v>1</v>
      </c>
      <c r="C910" s="1668"/>
      <c r="D910" s="1669">
        <v>9300000</v>
      </c>
      <c r="E910" s="190">
        <v>9599973.5399999991</v>
      </c>
    </row>
    <row r="911" spans="1:5" x14ac:dyDescent="0.35">
      <c r="A911" s="519" t="s">
        <v>800</v>
      </c>
      <c r="B911" s="1668">
        <v>1</v>
      </c>
      <c r="C911" s="1668"/>
      <c r="D911" s="1669">
        <v>9300000</v>
      </c>
      <c r="E911" s="190">
        <v>9599973.5399999991</v>
      </c>
    </row>
    <row r="912" spans="1:5" x14ac:dyDescent="0.35">
      <c r="A912" s="519" t="s">
        <v>1311</v>
      </c>
      <c r="B912" s="1668">
        <v>2</v>
      </c>
      <c r="C912" s="1668"/>
      <c r="D912" s="1669">
        <v>9300000</v>
      </c>
      <c r="E912" s="190">
        <v>9599973.5399999991</v>
      </c>
    </row>
    <row r="913" spans="1:5" x14ac:dyDescent="0.35">
      <c r="A913" s="1671">
        <v>108</v>
      </c>
      <c r="B913" s="1668">
        <v>2</v>
      </c>
      <c r="C913" s="1668"/>
      <c r="D913" s="1669">
        <v>9300000</v>
      </c>
      <c r="E913" s="190">
        <v>9530000</v>
      </c>
    </row>
    <row r="914" spans="1:5" x14ac:dyDescent="0.35">
      <c r="A914" s="517" t="s">
        <v>12</v>
      </c>
      <c r="B914" s="1668">
        <v>1</v>
      </c>
      <c r="C914" s="1668"/>
      <c r="D914" s="1669">
        <v>9300000</v>
      </c>
      <c r="E914" s="190">
        <v>9530000</v>
      </c>
    </row>
    <row r="915" spans="1:5" x14ac:dyDescent="0.35">
      <c r="A915" s="518" t="s">
        <v>904</v>
      </c>
      <c r="B915" s="1668">
        <v>1</v>
      </c>
      <c r="C915" s="1668"/>
      <c r="D915" s="1669">
        <v>9300000</v>
      </c>
      <c r="E915" s="190">
        <v>9530000</v>
      </c>
    </row>
    <row r="916" spans="1:5" x14ac:dyDescent="0.35">
      <c r="A916" s="519" t="s">
        <v>1274</v>
      </c>
      <c r="B916" s="1668">
        <v>1</v>
      </c>
      <c r="C916" s="1668"/>
      <c r="D916" s="1669">
        <v>9300000</v>
      </c>
      <c r="E916" s="190">
        <v>9530000</v>
      </c>
    </row>
    <row r="917" spans="1:5" x14ac:dyDescent="0.35">
      <c r="A917" s="517" t="s">
        <v>105</v>
      </c>
      <c r="B917" s="1668">
        <v>1</v>
      </c>
      <c r="C917" s="1668"/>
      <c r="D917" s="1669">
        <v>9300000</v>
      </c>
      <c r="E917" s="190">
        <v>9530000</v>
      </c>
    </row>
    <row r="918" spans="1:5" x14ac:dyDescent="0.35">
      <c r="A918" s="518" t="s">
        <v>108</v>
      </c>
      <c r="B918" s="1668">
        <v>1</v>
      </c>
      <c r="C918" s="1668"/>
      <c r="D918" s="1669">
        <v>9300000</v>
      </c>
      <c r="E918" s="190">
        <v>9530000</v>
      </c>
    </row>
    <row r="919" spans="1:5" x14ac:dyDescent="0.35">
      <c r="A919" s="519" t="s">
        <v>108</v>
      </c>
      <c r="B919" s="1668">
        <v>1</v>
      </c>
      <c r="C919" s="1668"/>
      <c r="D919" s="1669">
        <v>9300000</v>
      </c>
      <c r="E919" s="190">
        <v>9530000</v>
      </c>
    </row>
    <row r="920" spans="1:5" x14ac:dyDescent="0.35">
      <c r="A920" s="1671">
        <v>120</v>
      </c>
      <c r="B920" s="1668">
        <v>3</v>
      </c>
      <c r="C920" s="1668">
        <v>1</v>
      </c>
      <c r="D920" s="1669">
        <v>11033333.333333334</v>
      </c>
      <c r="E920" s="190">
        <v>11911566.818333333</v>
      </c>
    </row>
    <row r="921" spans="1:5" x14ac:dyDescent="0.35">
      <c r="A921" s="517" t="s">
        <v>11</v>
      </c>
      <c r="B921" s="1668">
        <v>3</v>
      </c>
      <c r="C921" s="1668">
        <v>1</v>
      </c>
      <c r="D921" s="1669">
        <v>11033333.333333334</v>
      </c>
      <c r="E921" s="190">
        <v>11911566.818333333</v>
      </c>
    </row>
    <row r="922" spans="1:5" x14ac:dyDescent="0.35">
      <c r="A922" s="518" t="s">
        <v>95</v>
      </c>
      <c r="B922" s="1668">
        <v>2</v>
      </c>
      <c r="C922" s="1668"/>
      <c r="D922" s="1669">
        <v>9300000</v>
      </c>
      <c r="E922" s="190">
        <v>10948157.064999999</v>
      </c>
    </row>
    <row r="923" spans="1:5" x14ac:dyDescent="0.35">
      <c r="A923" s="519" t="s">
        <v>926</v>
      </c>
      <c r="B923" s="1668">
        <v>2</v>
      </c>
      <c r="C923" s="1668"/>
      <c r="D923" s="1669">
        <v>9300000</v>
      </c>
      <c r="E923" s="190">
        <v>10948157.064999999</v>
      </c>
    </row>
    <row r="924" spans="1:5" x14ac:dyDescent="0.35">
      <c r="A924" s="518" t="s">
        <v>104</v>
      </c>
      <c r="B924" s="1668"/>
      <c r="C924" s="1668">
        <v>1</v>
      </c>
      <c r="D924" s="1669">
        <v>14500000</v>
      </c>
      <c r="E924" s="190">
        <v>14999633.390000001</v>
      </c>
    </row>
    <row r="925" spans="1:5" x14ac:dyDescent="0.35">
      <c r="A925" s="519" t="s">
        <v>977</v>
      </c>
      <c r="B925" s="1668"/>
      <c r="C925" s="1668">
        <v>1</v>
      </c>
      <c r="D925" s="1669">
        <v>14500000</v>
      </c>
      <c r="E925" s="190">
        <v>14999633.390000001</v>
      </c>
    </row>
    <row r="926" spans="1:5" x14ac:dyDescent="0.35">
      <c r="A926" s="518" t="s">
        <v>530</v>
      </c>
      <c r="B926" s="1668">
        <v>1</v>
      </c>
      <c r="C926" s="1668"/>
      <c r="D926" s="1669">
        <v>9300000</v>
      </c>
      <c r="E926" s="190">
        <v>9786910</v>
      </c>
    </row>
    <row r="927" spans="1:5" x14ac:dyDescent="0.35">
      <c r="A927" s="519" t="s">
        <v>991</v>
      </c>
      <c r="B927" s="1668">
        <v>1</v>
      </c>
      <c r="C927" s="1668"/>
      <c r="D927" s="1669">
        <v>9300000</v>
      </c>
      <c r="E927" s="190">
        <v>9786910</v>
      </c>
    </row>
    <row r="928" spans="1:5" x14ac:dyDescent="0.35">
      <c r="A928" s="173" t="s">
        <v>330</v>
      </c>
      <c r="B928" s="1672">
        <v>659</v>
      </c>
      <c r="C928" s="1670">
        <v>348</v>
      </c>
      <c r="D928" s="191">
        <v>12405673.748954717</v>
      </c>
      <c r="E928" s="192">
        <v>15565127.533170553</v>
      </c>
    </row>
    <row r="929" spans="1:5" x14ac:dyDescent="0.35">
      <c r="A929"/>
      <c r="B929"/>
      <c r="C929"/>
      <c r="D929"/>
      <c r="E929"/>
    </row>
    <row r="930" spans="1:5" x14ac:dyDescent="0.35">
      <c r="A930"/>
      <c r="B930"/>
      <c r="C930"/>
      <c r="D930"/>
      <c r="E930"/>
    </row>
    <row r="931" spans="1:5" x14ac:dyDescent="0.35">
      <c r="A931"/>
      <c r="B931"/>
      <c r="C931"/>
      <c r="D931"/>
      <c r="E931"/>
    </row>
    <row r="932" spans="1:5" x14ac:dyDescent="0.35">
      <c r="A932"/>
      <c r="B932"/>
      <c r="C932"/>
      <c r="D932"/>
      <c r="E932"/>
    </row>
    <row r="933" spans="1:5" x14ac:dyDescent="0.35">
      <c r="A933"/>
      <c r="B933"/>
      <c r="C933"/>
      <c r="D933"/>
      <c r="E933"/>
    </row>
    <row r="934" spans="1:5" x14ac:dyDescent="0.35">
      <c r="A934"/>
      <c r="B934"/>
      <c r="C934"/>
      <c r="D934"/>
      <c r="E934"/>
    </row>
    <row r="935" spans="1:5" x14ac:dyDescent="0.35">
      <c r="A935"/>
      <c r="B935"/>
      <c r="C935"/>
      <c r="D935"/>
      <c r="E935"/>
    </row>
    <row r="936" spans="1:5" x14ac:dyDescent="0.35">
      <c r="A936"/>
      <c r="B936"/>
      <c r="C936"/>
      <c r="D936"/>
      <c r="E936"/>
    </row>
    <row r="937" spans="1:5" x14ac:dyDescent="0.35">
      <c r="A937"/>
      <c r="B937"/>
      <c r="C937"/>
      <c r="D937"/>
      <c r="E937"/>
    </row>
    <row r="938" spans="1:5" x14ac:dyDescent="0.35">
      <c r="A938"/>
      <c r="B938"/>
      <c r="C938"/>
      <c r="D938"/>
      <c r="E938"/>
    </row>
    <row r="939" spans="1:5" x14ac:dyDescent="0.35">
      <c r="A939"/>
      <c r="B939"/>
      <c r="C939"/>
      <c r="D939"/>
      <c r="E939"/>
    </row>
    <row r="940" spans="1:5" x14ac:dyDescent="0.35">
      <c r="A940"/>
      <c r="B940"/>
      <c r="C940"/>
      <c r="D940"/>
      <c r="E940"/>
    </row>
    <row r="941" spans="1:5" x14ac:dyDescent="0.35">
      <c r="A941"/>
      <c r="B941"/>
      <c r="C941"/>
      <c r="D941"/>
      <c r="E941"/>
    </row>
    <row r="942" spans="1:5" x14ac:dyDescent="0.35">
      <c r="A942"/>
      <c r="B942"/>
      <c r="C942"/>
      <c r="D942"/>
      <c r="E942"/>
    </row>
    <row r="943" spans="1:5" x14ac:dyDescent="0.35">
      <c r="A943"/>
      <c r="B943"/>
      <c r="C943"/>
      <c r="D943"/>
      <c r="E943"/>
    </row>
    <row r="944" spans="1:5" x14ac:dyDescent="0.35">
      <c r="A944"/>
      <c r="B944"/>
      <c r="C944"/>
      <c r="D944"/>
      <c r="E944"/>
    </row>
    <row r="945" spans="1:5" x14ac:dyDescent="0.35">
      <c r="A945"/>
      <c r="B945"/>
      <c r="C945"/>
      <c r="D945"/>
      <c r="E945"/>
    </row>
    <row r="946" spans="1:5" x14ac:dyDescent="0.35">
      <c r="A946"/>
      <c r="B946"/>
      <c r="C946"/>
      <c r="D946"/>
      <c r="E946"/>
    </row>
    <row r="947" spans="1:5" x14ac:dyDescent="0.35">
      <c r="A947"/>
      <c r="B947"/>
      <c r="C947"/>
      <c r="D947"/>
      <c r="E947"/>
    </row>
    <row r="948" spans="1:5" x14ac:dyDescent="0.35">
      <c r="A948"/>
      <c r="B948"/>
      <c r="C948"/>
      <c r="D948"/>
      <c r="E948"/>
    </row>
    <row r="949" spans="1:5" x14ac:dyDescent="0.35">
      <c r="A949"/>
      <c r="B949"/>
      <c r="C949"/>
      <c r="D949"/>
      <c r="E949"/>
    </row>
    <row r="950" spans="1:5" x14ac:dyDescent="0.35">
      <c r="A950"/>
      <c r="B950"/>
      <c r="C950"/>
      <c r="D950"/>
      <c r="E950"/>
    </row>
    <row r="951" spans="1:5" x14ac:dyDescent="0.35">
      <c r="A951"/>
      <c r="B951"/>
      <c r="C951"/>
      <c r="D951"/>
      <c r="E951"/>
    </row>
    <row r="952" spans="1:5" x14ac:dyDescent="0.35">
      <c r="A952"/>
      <c r="B952"/>
      <c r="C952"/>
      <c r="D952"/>
      <c r="E952"/>
    </row>
    <row r="953" spans="1:5" x14ac:dyDescent="0.35">
      <c r="A953"/>
      <c r="B953"/>
      <c r="C953"/>
      <c r="D953"/>
      <c r="E953"/>
    </row>
    <row r="954" spans="1:5" x14ac:dyDescent="0.35">
      <c r="A954"/>
      <c r="B954"/>
      <c r="C954"/>
      <c r="D954"/>
      <c r="E954"/>
    </row>
    <row r="955" spans="1:5" x14ac:dyDescent="0.35">
      <c r="A955"/>
      <c r="B955"/>
      <c r="C955"/>
      <c r="D955"/>
      <c r="E955"/>
    </row>
    <row r="956" spans="1:5" x14ac:dyDescent="0.35">
      <c r="A956"/>
      <c r="B956"/>
      <c r="C956"/>
      <c r="D956"/>
      <c r="E956"/>
    </row>
    <row r="957" spans="1:5" x14ac:dyDescent="0.35">
      <c r="A957"/>
      <c r="B957"/>
      <c r="C957"/>
      <c r="D957"/>
      <c r="E957"/>
    </row>
    <row r="958" spans="1:5" x14ac:dyDescent="0.35">
      <c r="A958"/>
      <c r="B958"/>
      <c r="C958"/>
      <c r="D958"/>
      <c r="E958"/>
    </row>
    <row r="959" spans="1:5" x14ac:dyDescent="0.35">
      <c r="A959"/>
      <c r="B959"/>
      <c r="C959"/>
      <c r="D959"/>
      <c r="E959"/>
    </row>
    <row r="960" spans="1:5" x14ac:dyDescent="0.35">
      <c r="A960"/>
      <c r="B960"/>
      <c r="C960"/>
      <c r="D960"/>
      <c r="E960"/>
    </row>
    <row r="961" spans="1:5" x14ac:dyDescent="0.35">
      <c r="A961"/>
      <c r="B961"/>
      <c r="C961"/>
      <c r="D961"/>
      <c r="E961"/>
    </row>
    <row r="962" spans="1:5" x14ac:dyDescent="0.35">
      <c r="A962"/>
      <c r="B962"/>
      <c r="C962"/>
      <c r="D962"/>
      <c r="E962"/>
    </row>
    <row r="963" spans="1:5" x14ac:dyDescent="0.35">
      <c r="A963"/>
      <c r="B963"/>
      <c r="C963"/>
      <c r="D963"/>
      <c r="E963"/>
    </row>
    <row r="964" spans="1:5" x14ac:dyDescent="0.35">
      <c r="A964"/>
      <c r="B964"/>
      <c r="C964"/>
      <c r="D964"/>
      <c r="E964"/>
    </row>
    <row r="965" spans="1:5" x14ac:dyDescent="0.35">
      <c r="A965"/>
      <c r="B965"/>
      <c r="C965"/>
      <c r="D965"/>
      <c r="E965"/>
    </row>
    <row r="966" spans="1:5" x14ac:dyDescent="0.35">
      <c r="A966"/>
      <c r="B966"/>
      <c r="C966"/>
      <c r="D966"/>
      <c r="E966"/>
    </row>
    <row r="967" spans="1:5" x14ac:dyDescent="0.35">
      <c r="A967"/>
      <c r="B967"/>
      <c r="C967"/>
      <c r="D967"/>
      <c r="E967"/>
    </row>
    <row r="968" spans="1:5" x14ac:dyDescent="0.35">
      <c r="A968"/>
      <c r="B968"/>
      <c r="C968"/>
      <c r="D968"/>
      <c r="E968"/>
    </row>
    <row r="969" spans="1:5" x14ac:dyDescent="0.35">
      <c r="A969"/>
      <c r="B969"/>
      <c r="C969"/>
      <c r="D969"/>
      <c r="E969"/>
    </row>
    <row r="970" spans="1:5" x14ac:dyDescent="0.35">
      <c r="A970"/>
      <c r="B970"/>
      <c r="C970"/>
      <c r="D970"/>
      <c r="E970"/>
    </row>
    <row r="971" spans="1:5" x14ac:dyDescent="0.35">
      <c r="A971"/>
      <c r="B971"/>
      <c r="C971"/>
      <c r="D971"/>
      <c r="E971"/>
    </row>
    <row r="972" spans="1:5" x14ac:dyDescent="0.35">
      <c r="A972"/>
      <c r="B972"/>
      <c r="C972"/>
      <c r="D972"/>
      <c r="E972"/>
    </row>
    <row r="973" spans="1:5" x14ac:dyDescent="0.35">
      <c r="A973"/>
      <c r="B973"/>
      <c r="C973"/>
      <c r="D973"/>
      <c r="E973"/>
    </row>
    <row r="974" spans="1:5" x14ac:dyDescent="0.35">
      <c r="A974"/>
      <c r="B974"/>
      <c r="C974"/>
      <c r="D974"/>
      <c r="E974"/>
    </row>
    <row r="975" spans="1:5" x14ac:dyDescent="0.35">
      <c r="A975"/>
      <c r="B975"/>
      <c r="C975"/>
      <c r="D975"/>
      <c r="E975"/>
    </row>
    <row r="976" spans="1:5" x14ac:dyDescent="0.35">
      <c r="A976"/>
      <c r="B976"/>
      <c r="C976"/>
      <c r="D976"/>
      <c r="E976"/>
    </row>
    <row r="977" spans="1:5" x14ac:dyDescent="0.35">
      <c r="A977"/>
      <c r="B977"/>
      <c r="C977"/>
      <c r="D977"/>
      <c r="E977"/>
    </row>
    <row r="978" spans="1:5" x14ac:dyDescent="0.35">
      <c r="A978"/>
      <c r="B978"/>
      <c r="C978"/>
      <c r="D978"/>
      <c r="E978"/>
    </row>
    <row r="979" spans="1:5" x14ac:dyDescent="0.35">
      <c r="A979"/>
      <c r="B979"/>
      <c r="C979"/>
      <c r="D979"/>
      <c r="E979"/>
    </row>
    <row r="980" spans="1:5" x14ac:dyDescent="0.35">
      <c r="A980"/>
      <c r="B980"/>
      <c r="C980"/>
      <c r="D980"/>
      <c r="E980"/>
    </row>
    <row r="981" spans="1:5" x14ac:dyDescent="0.35">
      <c r="A981"/>
      <c r="B981"/>
      <c r="C981"/>
      <c r="D981"/>
      <c r="E981"/>
    </row>
    <row r="982" spans="1:5" x14ac:dyDescent="0.35">
      <c r="A982"/>
      <c r="B982"/>
      <c r="C982"/>
      <c r="D982"/>
      <c r="E982"/>
    </row>
    <row r="983" spans="1:5" x14ac:dyDescent="0.35">
      <c r="A983"/>
      <c r="B983"/>
      <c r="C983"/>
      <c r="D983"/>
      <c r="E983"/>
    </row>
    <row r="984" spans="1:5" x14ac:dyDescent="0.35">
      <c r="A984"/>
      <c r="B984"/>
      <c r="C984"/>
      <c r="D984"/>
      <c r="E984"/>
    </row>
    <row r="985" spans="1:5" x14ac:dyDescent="0.35">
      <c r="A985"/>
      <c r="B985"/>
      <c r="C985"/>
      <c r="D985"/>
      <c r="E985"/>
    </row>
    <row r="986" spans="1:5" x14ac:dyDescent="0.35">
      <c r="A986"/>
      <c r="B986"/>
      <c r="C986"/>
      <c r="D986"/>
      <c r="E986"/>
    </row>
    <row r="987" spans="1:5" x14ac:dyDescent="0.35">
      <c r="A987"/>
      <c r="B987"/>
      <c r="C987"/>
      <c r="D987"/>
      <c r="E987"/>
    </row>
    <row r="988" spans="1:5" x14ac:dyDescent="0.35">
      <c r="A988"/>
      <c r="B988"/>
      <c r="C988"/>
      <c r="D988"/>
      <c r="E988"/>
    </row>
    <row r="989" spans="1:5" x14ac:dyDescent="0.35">
      <c r="A989"/>
      <c r="B989"/>
      <c r="C989"/>
      <c r="D989"/>
      <c r="E989"/>
    </row>
    <row r="990" spans="1:5" x14ac:dyDescent="0.35">
      <c r="A990"/>
      <c r="B990"/>
      <c r="C990"/>
      <c r="D990"/>
      <c r="E990"/>
    </row>
    <row r="991" spans="1:5" x14ac:dyDescent="0.35">
      <c r="A991"/>
      <c r="B991"/>
      <c r="C991"/>
      <c r="D991"/>
      <c r="E991"/>
    </row>
    <row r="992" spans="1:5" x14ac:dyDescent="0.35">
      <c r="A992"/>
      <c r="B992"/>
      <c r="C992"/>
      <c r="D992"/>
      <c r="E992"/>
    </row>
    <row r="993" spans="1:5" x14ac:dyDescent="0.35">
      <c r="A993"/>
      <c r="B993"/>
      <c r="C993"/>
      <c r="D993"/>
      <c r="E993"/>
    </row>
    <row r="994" spans="1:5" x14ac:dyDescent="0.35">
      <c r="A994"/>
      <c r="B994"/>
      <c r="C994"/>
      <c r="D994"/>
      <c r="E994"/>
    </row>
    <row r="995" spans="1:5" x14ac:dyDescent="0.35">
      <c r="A995"/>
      <c r="B995"/>
      <c r="C995"/>
      <c r="D995"/>
      <c r="E995"/>
    </row>
    <row r="996" spans="1:5" x14ac:dyDescent="0.35">
      <c r="A996"/>
      <c r="B996"/>
      <c r="C996"/>
      <c r="D996"/>
      <c r="E996"/>
    </row>
    <row r="997" spans="1:5" x14ac:dyDescent="0.35">
      <c r="A997"/>
      <c r="B997"/>
      <c r="C997"/>
      <c r="D997"/>
      <c r="E997"/>
    </row>
    <row r="998" spans="1:5" x14ac:dyDescent="0.35">
      <c r="A998"/>
      <c r="B998"/>
      <c r="C998"/>
      <c r="D998"/>
      <c r="E998"/>
    </row>
    <row r="999" spans="1:5" x14ac:dyDescent="0.35">
      <c r="A999"/>
      <c r="B999"/>
      <c r="C999"/>
      <c r="D999"/>
      <c r="E999"/>
    </row>
    <row r="1000" spans="1:5" x14ac:dyDescent="0.35">
      <c r="A1000"/>
      <c r="B1000"/>
      <c r="C1000"/>
      <c r="D1000"/>
      <c r="E1000"/>
    </row>
    <row r="1001" spans="1:5" x14ac:dyDescent="0.35">
      <c r="A1001"/>
      <c r="B1001"/>
      <c r="C1001"/>
      <c r="D1001"/>
      <c r="E1001"/>
    </row>
    <row r="1002" spans="1:5" x14ac:dyDescent="0.35">
      <c r="A1002"/>
      <c r="B1002"/>
      <c r="C1002"/>
      <c r="D1002"/>
      <c r="E1002"/>
    </row>
    <row r="1003" spans="1:5" x14ac:dyDescent="0.35">
      <c r="A1003"/>
      <c r="B1003"/>
      <c r="C1003"/>
      <c r="D1003"/>
      <c r="E1003"/>
    </row>
    <row r="1004" spans="1:5" x14ac:dyDescent="0.35">
      <c r="A1004"/>
      <c r="B1004"/>
      <c r="C1004"/>
      <c r="D1004"/>
      <c r="E1004"/>
    </row>
    <row r="1005" spans="1:5" x14ac:dyDescent="0.35">
      <c r="A1005"/>
      <c r="B1005"/>
      <c r="C1005"/>
      <c r="D1005"/>
      <c r="E1005"/>
    </row>
    <row r="1006" spans="1:5" x14ac:dyDescent="0.35">
      <c r="A1006"/>
      <c r="B1006"/>
      <c r="C1006"/>
      <c r="D1006"/>
      <c r="E1006"/>
    </row>
    <row r="1007" spans="1:5" x14ac:dyDescent="0.35">
      <c r="A1007"/>
      <c r="B1007"/>
      <c r="C1007"/>
      <c r="D1007"/>
      <c r="E1007"/>
    </row>
    <row r="1008" spans="1:5" x14ac:dyDescent="0.35">
      <c r="A1008"/>
      <c r="B1008"/>
      <c r="C1008"/>
      <c r="D1008"/>
      <c r="E1008"/>
    </row>
    <row r="1009" spans="1:5" x14ac:dyDescent="0.35">
      <c r="A1009"/>
      <c r="B1009"/>
      <c r="C1009"/>
      <c r="D1009"/>
      <c r="E1009"/>
    </row>
    <row r="1010" spans="1:5" x14ac:dyDescent="0.35">
      <c r="A1010"/>
      <c r="B1010"/>
      <c r="C1010"/>
      <c r="D1010"/>
      <c r="E1010"/>
    </row>
    <row r="1011" spans="1:5" x14ac:dyDescent="0.35">
      <c r="A1011"/>
      <c r="B1011"/>
      <c r="C1011"/>
      <c r="D1011"/>
      <c r="E1011"/>
    </row>
    <row r="1012" spans="1:5" x14ac:dyDescent="0.35">
      <c r="A1012"/>
      <c r="B1012"/>
      <c r="C1012"/>
      <c r="D1012"/>
      <c r="E1012"/>
    </row>
    <row r="1013" spans="1:5" x14ac:dyDescent="0.35">
      <c r="A1013"/>
      <c r="B1013"/>
      <c r="C1013"/>
      <c r="D1013"/>
      <c r="E1013"/>
    </row>
    <row r="1014" spans="1:5" x14ac:dyDescent="0.35">
      <c r="A1014"/>
      <c r="B1014"/>
      <c r="C1014"/>
      <c r="D1014"/>
      <c r="E1014"/>
    </row>
    <row r="1015" spans="1:5" x14ac:dyDescent="0.35">
      <c r="A1015"/>
      <c r="B1015"/>
      <c r="C1015"/>
      <c r="D1015"/>
      <c r="E1015"/>
    </row>
    <row r="1016" spans="1:5" x14ac:dyDescent="0.35">
      <c r="A1016"/>
      <c r="B1016"/>
      <c r="C1016"/>
      <c r="D1016"/>
      <c r="E1016"/>
    </row>
    <row r="1017" spans="1:5" x14ac:dyDescent="0.35">
      <c r="A1017"/>
      <c r="B1017"/>
      <c r="C1017"/>
      <c r="D1017"/>
      <c r="E1017"/>
    </row>
    <row r="1018" spans="1:5" x14ac:dyDescent="0.35">
      <c r="A1018"/>
      <c r="B1018"/>
      <c r="C1018"/>
      <c r="D1018"/>
      <c r="E1018"/>
    </row>
    <row r="1019" spans="1:5" x14ac:dyDescent="0.35">
      <c r="A1019"/>
      <c r="B1019"/>
      <c r="C1019"/>
      <c r="D1019"/>
      <c r="E1019"/>
    </row>
    <row r="1020" spans="1:5" x14ac:dyDescent="0.35">
      <c r="A1020"/>
      <c r="B1020"/>
      <c r="C1020"/>
      <c r="D1020"/>
      <c r="E1020"/>
    </row>
    <row r="1021" spans="1:5" x14ac:dyDescent="0.35">
      <c r="A1021"/>
      <c r="B1021"/>
      <c r="C1021"/>
      <c r="D1021"/>
      <c r="E1021"/>
    </row>
    <row r="1022" spans="1:5" x14ac:dyDescent="0.35">
      <c r="A1022"/>
      <c r="B1022"/>
      <c r="C1022"/>
      <c r="D1022"/>
      <c r="E1022"/>
    </row>
    <row r="1023" spans="1:5" x14ac:dyDescent="0.35">
      <c r="A1023"/>
      <c r="B1023"/>
      <c r="C1023"/>
      <c r="D1023"/>
      <c r="E1023"/>
    </row>
    <row r="1024" spans="1:5" x14ac:dyDescent="0.35">
      <c r="A1024"/>
      <c r="B1024"/>
      <c r="C1024"/>
      <c r="D1024"/>
      <c r="E1024"/>
    </row>
    <row r="1025" spans="1:5" x14ac:dyDescent="0.35">
      <c r="A1025"/>
      <c r="B1025"/>
      <c r="C1025"/>
      <c r="D1025"/>
      <c r="E1025"/>
    </row>
    <row r="1026" spans="1:5" x14ac:dyDescent="0.35">
      <c r="A1026"/>
      <c r="B1026"/>
      <c r="C1026"/>
      <c r="D1026"/>
      <c r="E1026"/>
    </row>
    <row r="1027" spans="1:5" x14ac:dyDescent="0.35">
      <c r="A1027"/>
      <c r="B1027"/>
      <c r="C1027"/>
      <c r="D1027"/>
      <c r="E1027"/>
    </row>
    <row r="1028" spans="1:5" x14ac:dyDescent="0.35">
      <c r="A1028"/>
      <c r="B1028"/>
      <c r="C1028"/>
      <c r="D1028"/>
      <c r="E1028"/>
    </row>
    <row r="1029" spans="1:5" x14ac:dyDescent="0.35">
      <c r="A1029"/>
      <c r="B1029"/>
      <c r="C1029"/>
      <c r="D1029"/>
      <c r="E1029"/>
    </row>
    <row r="1030" spans="1:5" x14ac:dyDescent="0.35">
      <c r="A1030"/>
      <c r="B1030"/>
      <c r="C1030"/>
      <c r="D1030"/>
      <c r="E1030"/>
    </row>
    <row r="1031" spans="1:5" x14ac:dyDescent="0.35">
      <c r="A1031"/>
      <c r="B1031"/>
      <c r="C1031"/>
      <c r="D1031"/>
      <c r="E1031"/>
    </row>
    <row r="1032" spans="1:5" x14ac:dyDescent="0.35">
      <c r="A1032"/>
      <c r="B1032"/>
      <c r="C1032"/>
      <c r="D1032"/>
      <c r="E1032"/>
    </row>
    <row r="1033" spans="1:5" x14ac:dyDescent="0.35">
      <c r="A1033"/>
      <c r="B1033"/>
      <c r="C1033"/>
      <c r="D1033"/>
      <c r="E1033"/>
    </row>
    <row r="1034" spans="1:5" x14ac:dyDescent="0.35">
      <c r="A1034"/>
      <c r="B1034"/>
      <c r="C1034"/>
      <c r="D1034"/>
      <c r="E1034"/>
    </row>
    <row r="1035" spans="1:5" x14ac:dyDescent="0.35">
      <c r="A1035"/>
      <c r="B1035"/>
      <c r="C1035"/>
      <c r="D1035"/>
      <c r="E1035"/>
    </row>
    <row r="1036" spans="1:5" x14ac:dyDescent="0.35">
      <c r="A1036"/>
      <c r="B1036"/>
      <c r="C1036"/>
      <c r="D1036"/>
      <c r="E1036"/>
    </row>
    <row r="1037" spans="1:5" x14ac:dyDescent="0.35">
      <c r="A1037"/>
      <c r="B1037"/>
      <c r="C1037"/>
      <c r="D1037"/>
      <c r="E1037"/>
    </row>
    <row r="1038" spans="1:5" x14ac:dyDescent="0.35">
      <c r="A1038"/>
      <c r="B1038"/>
      <c r="C1038"/>
      <c r="D1038"/>
      <c r="E1038"/>
    </row>
    <row r="1039" spans="1:5" x14ac:dyDescent="0.35">
      <c r="A1039"/>
      <c r="B1039"/>
      <c r="C1039"/>
      <c r="D1039"/>
      <c r="E1039"/>
    </row>
    <row r="1040" spans="1:5" x14ac:dyDescent="0.35">
      <c r="A1040"/>
      <c r="B1040"/>
      <c r="C1040"/>
      <c r="D1040"/>
      <c r="E1040"/>
    </row>
    <row r="1041" spans="1:5" x14ac:dyDescent="0.35">
      <c r="A1041"/>
      <c r="B1041"/>
      <c r="C1041"/>
      <c r="D1041"/>
      <c r="E1041"/>
    </row>
    <row r="1042" spans="1:5" x14ac:dyDescent="0.35">
      <c r="A1042"/>
      <c r="B1042"/>
      <c r="C1042"/>
      <c r="D1042"/>
      <c r="E1042"/>
    </row>
    <row r="1043" spans="1:5" x14ac:dyDescent="0.35">
      <c r="A1043"/>
      <c r="B1043"/>
      <c r="C1043"/>
      <c r="D1043"/>
      <c r="E1043"/>
    </row>
    <row r="1044" spans="1:5" x14ac:dyDescent="0.35">
      <c r="A1044"/>
      <c r="B1044"/>
      <c r="C1044"/>
      <c r="D1044"/>
      <c r="E1044"/>
    </row>
    <row r="1045" spans="1:5" x14ac:dyDescent="0.35">
      <c r="A1045"/>
      <c r="B1045"/>
      <c r="C1045"/>
      <c r="D1045"/>
      <c r="E1045"/>
    </row>
    <row r="1046" spans="1:5" x14ac:dyDescent="0.35">
      <c r="A1046"/>
      <c r="B1046"/>
      <c r="C1046"/>
      <c r="D1046"/>
      <c r="E1046"/>
    </row>
    <row r="1047" spans="1:5" x14ac:dyDescent="0.35">
      <c r="A1047"/>
      <c r="B1047"/>
      <c r="C1047"/>
      <c r="D1047"/>
      <c r="E1047"/>
    </row>
    <row r="1048" spans="1:5" x14ac:dyDescent="0.35">
      <c r="A1048"/>
      <c r="B1048"/>
      <c r="C1048"/>
      <c r="D1048"/>
      <c r="E1048"/>
    </row>
    <row r="1049" spans="1:5" x14ac:dyDescent="0.35">
      <c r="A1049"/>
      <c r="B1049"/>
      <c r="C1049"/>
      <c r="D1049"/>
      <c r="E1049"/>
    </row>
    <row r="1050" spans="1:5" x14ac:dyDescent="0.35">
      <c r="A1050"/>
      <c r="B1050"/>
      <c r="C1050"/>
      <c r="D1050"/>
      <c r="E1050"/>
    </row>
    <row r="1051" spans="1:5" x14ac:dyDescent="0.35">
      <c r="A1051"/>
      <c r="B1051"/>
      <c r="C1051"/>
      <c r="D1051"/>
      <c r="E1051"/>
    </row>
    <row r="1052" spans="1:5" x14ac:dyDescent="0.35">
      <c r="A1052"/>
      <c r="B1052"/>
      <c r="C1052"/>
      <c r="D1052"/>
      <c r="E1052"/>
    </row>
    <row r="1053" spans="1:5" x14ac:dyDescent="0.35">
      <c r="A1053"/>
      <c r="B1053"/>
      <c r="C1053"/>
      <c r="D1053"/>
      <c r="E1053"/>
    </row>
    <row r="1054" spans="1:5" x14ac:dyDescent="0.35">
      <c r="A1054"/>
      <c r="B1054"/>
      <c r="C1054"/>
      <c r="D1054"/>
      <c r="E1054"/>
    </row>
    <row r="1055" spans="1:5" x14ac:dyDescent="0.35">
      <c r="A1055"/>
      <c r="B1055"/>
      <c r="C1055"/>
      <c r="D1055"/>
      <c r="E1055"/>
    </row>
    <row r="1056" spans="1:5" x14ac:dyDescent="0.35">
      <c r="A1056"/>
      <c r="B1056"/>
      <c r="C1056"/>
      <c r="D1056"/>
      <c r="E1056"/>
    </row>
    <row r="1057" spans="1:5" x14ac:dyDescent="0.35">
      <c r="A1057"/>
      <c r="B1057"/>
      <c r="C1057"/>
      <c r="D1057"/>
      <c r="E1057"/>
    </row>
    <row r="1058" spans="1:5" x14ac:dyDescent="0.35">
      <c r="A1058"/>
      <c r="B1058"/>
      <c r="C1058"/>
      <c r="D1058"/>
      <c r="E1058"/>
    </row>
    <row r="1059" spans="1:5" x14ac:dyDescent="0.35">
      <c r="A1059"/>
      <c r="B1059"/>
      <c r="C1059"/>
      <c r="D1059"/>
      <c r="E1059"/>
    </row>
    <row r="1060" spans="1:5" x14ac:dyDescent="0.35">
      <c r="A1060"/>
      <c r="B1060"/>
      <c r="C1060"/>
      <c r="D1060"/>
      <c r="E1060"/>
    </row>
    <row r="1061" spans="1:5" x14ac:dyDescent="0.35">
      <c r="A1061"/>
      <c r="B1061"/>
      <c r="C1061"/>
      <c r="D1061"/>
      <c r="E1061"/>
    </row>
    <row r="1062" spans="1:5" x14ac:dyDescent="0.35">
      <c r="A1062"/>
      <c r="B1062"/>
      <c r="C1062"/>
      <c r="D1062"/>
      <c r="E1062"/>
    </row>
    <row r="1063" spans="1:5" x14ac:dyDescent="0.35">
      <c r="A1063"/>
      <c r="B1063"/>
      <c r="C1063"/>
      <c r="D1063"/>
      <c r="E1063"/>
    </row>
    <row r="1064" spans="1:5" x14ac:dyDescent="0.35">
      <c r="A1064"/>
      <c r="B1064"/>
      <c r="C1064"/>
      <c r="D1064"/>
      <c r="E1064"/>
    </row>
    <row r="1065" spans="1:5" x14ac:dyDescent="0.35">
      <c r="A1065"/>
      <c r="B1065"/>
      <c r="C1065"/>
      <c r="D1065"/>
      <c r="E1065"/>
    </row>
    <row r="1066" spans="1:5" x14ac:dyDescent="0.35">
      <c r="A1066"/>
      <c r="B1066"/>
      <c r="C1066"/>
      <c r="D1066"/>
      <c r="E1066"/>
    </row>
    <row r="1067" spans="1:5" x14ac:dyDescent="0.35">
      <c r="A1067"/>
      <c r="B1067"/>
      <c r="C1067"/>
      <c r="D1067"/>
      <c r="E1067"/>
    </row>
    <row r="1068" spans="1:5" x14ac:dyDescent="0.35">
      <c r="A1068"/>
      <c r="B1068"/>
      <c r="C1068"/>
      <c r="D1068"/>
      <c r="E1068"/>
    </row>
    <row r="1069" spans="1:5" x14ac:dyDescent="0.35">
      <c r="A1069"/>
      <c r="B1069"/>
      <c r="C1069"/>
      <c r="D1069"/>
      <c r="E1069"/>
    </row>
    <row r="1070" spans="1:5" x14ac:dyDescent="0.35">
      <c r="A1070"/>
      <c r="B1070"/>
      <c r="C1070"/>
      <c r="D1070"/>
      <c r="E1070"/>
    </row>
    <row r="1071" spans="1:5" x14ac:dyDescent="0.35">
      <c r="A1071"/>
      <c r="B1071"/>
      <c r="C1071"/>
      <c r="D1071"/>
      <c r="E1071"/>
    </row>
    <row r="1072" spans="1:5" x14ac:dyDescent="0.35">
      <c r="A1072"/>
      <c r="B1072"/>
      <c r="C1072"/>
      <c r="D1072"/>
      <c r="E1072"/>
    </row>
    <row r="1073" spans="1:5" x14ac:dyDescent="0.35">
      <c r="A1073"/>
      <c r="B1073"/>
      <c r="C1073"/>
      <c r="D1073"/>
      <c r="E1073"/>
    </row>
    <row r="1074" spans="1:5" x14ac:dyDescent="0.35">
      <c r="A1074"/>
      <c r="B1074"/>
      <c r="C1074"/>
      <c r="D1074"/>
      <c r="E1074"/>
    </row>
    <row r="1075" spans="1:5" x14ac:dyDescent="0.35">
      <c r="A1075"/>
      <c r="B1075"/>
      <c r="C1075"/>
      <c r="D1075"/>
      <c r="E1075"/>
    </row>
    <row r="1076" spans="1:5" x14ac:dyDescent="0.35">
      <c r="A1076"/>
      <c r="B1076"/>
      <c r="C1076"/>
      <c r="D1076"/>
      <c r="E1076"/>
    </row>
    <row r="1077" spans="1:5" x14ac:dyDescent="0.35">
      <c r="A1077"/>
      <c r="B1077"/>
      <c r="C1077"/>
      <c r="D1077"/>
      <c r="E1077"/>
    </row>
    <row r="1078" spans="1:5" x14ac:dyDescent="0.35">
      <c r="A1078"/>
      <c r="B1078"/>
      <c r="C1078"/>
      <c r="D1078"/>
      <c r="E1078"/>
    </row>
    <row r="1079" spans="1:5" x14ac:dyDescent="0.35">
      <c r="A1079"/>
      <c r="B1079"/>
      <c r="C1079"/>
      <c r="D1079"/>
      <c r="E1079"/>
    </row>
    <row r="1080" spans="1:5" x14ac:dyDescent="0.35">
      <c r="A1080"/>
      <c r="B1080"/>
      <c r="C1080"/>
      <c r="D1080"/>
      <c r="E1080"/>
    </row>
    <row r="1081" spans="1:5" x14ac:dyDescent="0.35">
      <c r="A1081"/>
      <c r="B1081"/>
      <c r="C1081"/>
      <c r="D1081"/>
      <c r="E1081"/>
    </row>
    <row r="1082" spans="1:5" x14ac:dyDescent="0.35">
      <c r="A1082"/>
      <c r="B1082"/>
      <c r="C1082"/>
      <c r="D1082"/>
      <c r="E1082"/>
    </row>
    <row r="1083" spans="1:5" x14ac:dyDescent="0.35">
      <c r="A1083"/>
      <c r="B1083"/>
      <c r="C1083"/>
      <c r="D1083"/>
      <c r="E1083"/>
    </row>
    <row r="1084" spans="1:5" x14ac:dyDescent="0.35">
      <c r="A1084"/>
      <c r="B1084"/>
      <c r="C1084"/>
      <c r="D1084"/>
      <c r="E1084"/>
    </row>
    <row r="1085" spans="1:5" x14ac:dyDescent="0.35">
      <c r="A1085"/>
      <c r="B1085"/>
      <c r="C1085"/>
      <c r="D1085"/>
      <c r="E1085"/>
    </row>
    <row r="1086" spans="1:5" x14ac:dyDescent="0.35">
      <c r="A1086"/>
      <c r="B1086"/>
      <c r="C1086"/>
      <c r="D1086"/>
      <c r="E1086"/>
    </row>
    <row r="1087" spans="1:5" x14ac:dyDescent="0.35">
      <c r="A1087"/>
      <c r="B1087"/>
      <c r="C1087"/>
      <c r="D1087"/>
      <c r="E1087"/>
    </row>
    <row r="1088" spans="1:5" x14ac:dyDescent="0.35">
      <c r="A1088"/>
      <c r="B1088"/>
      <c r="C1088"/>
      <c r="D1088"/>
      <c r="E1088"/>
    </row>
    <row r="1089" spans="1:5" x14ac:dyDescent="0.35">
      <c r="A1089"/>
      <c r="B1089"/>
      <c r="C1089"/>
      <c r="D1089"/>
      <c r="E1089"/>
    </row>
    <row r="1090" spans="1:5" x14ac:dyDescent="0.35">
      <c r="A1090"/>
      <c r="B1090"/>
      <c r="C1090"/>
      <c r="D1090"/>
      <c r="E1090"/>
    </row>
    <row r="1091" spans="1:5" x14ac:dyDescent="0.35">
      <c r="A1091"/>
      <c r="B1091"/>
      <c r="C1091"/>
      <c r="D1091"/>
      <c r="E1091"/>
    </row>
    <row r="1092" spans="1:5" x14ac:dyDescent="0.35">
      <c r="A1092"/>
      <c r="B1092"/>
      <c r="C1092"/>
      <c r="D1092"/>
      <c r="E1092"/>
    </row>
    <row r="1093" spans="1:5" x14ac:dyDescent="0.35">
      <c r="A1093"/>
      <c r="B1093"/>
      <c r="C1093"/>
      <c r="D1093"/>
      <c r="E1093"/>
    </row>
    <row r="1094" spans="1:5" x14ac:dyDescent="0.35">
      <c r="A1094"/>
      <c r="B1094"/>
      <c r="C1094"/>
      <c r="D1094"/>
      <c r="E1094"/>
    </row>
    <row r="1095" spans="1:5" x14ac:dyDescent="0.35">
      <c r="A1095"/>
      <c r="B1095"/>
      <c r="C1095"/>
      <c r="D1095"/>
      <c r="E1095"/>
    </row>
    <row r="1096" spans="1:5" x14ac:dyDescent="0.35">
      <c r="A1096"/>
      <c r="B1096"/>
      <c r="C1096"/>
      <c r="D1096"/>
      <c r="E1096"/>
    </row>
    <row r="1097" spans="1:5" x14ac:dyDescent="0.35">
      <c r="A1097"/>
      <c r="B1097"/>
      <c r="C1097"/>
      <c r="D1097"/>
      <c r="E1097"/>
    </row>
    <row r="1098" spans="1:5" x14ac:dyDescent="0.35">
      <c r="A1098"/>
      <c r="B1098"/>
      <c r="C1098"/>
      <c r="D1098"/>
      <c r="E1098"/>
    </row>
    <row r="1099" spans="1:5" x14ac:dyDescent="0.35">
      <c r="A1099"/>
      <c r="B1099"/>
      <c r="C1099"/>
      <c r="D1099"/>
      <c r="E1099"/>
    </row>
    <row r="1100" spans="1:5" x14ac:dyDescent="0.35">
      <c r="A1100"/>
      <c r="B1100"/>
      <c r="C1100"/>
      <c r="D1100"/>
      <c r="E1100"/>
    </row>
    <row r="1101" spans="1:5" x14ac:dyDescent="0.35">
      <c r="A1101"/>
      <c r="B1101"/>
      <c r="C1101"/>
      <c r="D1101"/>
      <c r="E1101"/>
    </row>
    <row r="1102" spans="1:5" x14ac:dyDescent="0.35">
      <c r="A1102"/>
      <c r="B1102"/>
      <c r="C1102"/>
      <c r="D1102"/>
      <c r="E1102"/>
    </row>
    <row r="1103" spans="1:5" x14ac:dyDescent="0.35">
      <c r="A1103"/>
      <c r="B1103"/>
      <c r="C1103"/>
      <c r="D1103"/>
      <c r="E1103"/>
    </row>
    <row r="1104" spans="1:5" x14ac:dyDescent="0.35">
      <c r="A1104"/>
      <c r="B1104"/>
      <c r="C1104"/>
      <c r="D1104"/>
      <c r="E1104"/>
    </row>
    <row r="1105" spans="1:5" x14ac:dyDescent="0.35">
      <c r="A1105"/>
      <c r="B1105"/>
      <c r="C1105"/>
      <c r="D1105"/>
      <c r="E1105"/>
    </row>
    <row r="1106" spans="1:5" x14ac:dyDescent="0.35">
      <c r="A1106"/>
      <c r="B1106"/>
      <c r="C1106"/>
      <c r="D1106"/>
      <c r="E1106"/>
    </row>
    <row r="1107" spans="1:5" x14ac:dyDescent="0.35">
      <c r="A1107"/>
      <c r="B1107"/>
      <c r="C1107"/>
      <c r="D1107"/>
      <c r="E1107"/>
    </row>
    <row r="1108" spans="1:5" x14ac:dyDescent="0.35">
      <c r="A1108"/>
      <c r="B1108"/>
      <c r="C1108"/>
      <c r="D1108"/>
      <c r="E1108"/>
    </row>
    <row r="1109" spans="1:5" x14ac:dyDescent="0.35">
      <c r="A1109"/>
      <c r="B1109"/>
      <c r="C1109"/>
      <c r="D1109"/>
      <c r="E1109"/>
    </row>
    <row r="1110" spans="1:5" x14ac:dyDescent="0.35">
      <c r="A1110"/>
      <c r="B1110"/>
      <c r="C1110"/>
      <c r="D1110"/>
      <c r="E1110"/>
    </row>
    <row r="1111" spans="1:5" x14ac:dyDescent="0.35">
      <c r="A1111"/>
      <c r="B1111"/>
      <c r="C1111"/>
      <c r="D1111"/>
      <c r="E1111"/>
    </row>
    <row r="1112" spans="1:5" x14ac:dyDescent="0.35">
      <c r="A1112"/>
      <c r="B1112"/>
      <c r="C1112"/>
      <c r="D1112"/>
      <c r="E1112"/>
    </row>
    <row r="1113" spans="1:5" x14ac:dyDescent="0.35">
      <c r="A1113"/>
      <c r="B1113"/>
      <c r="C1113"/>
      <c r="D1113"/>
      <c r="E1113"/>
    </row>
    <row r="1114" spans="1:5" x14ac:dyDescent="0.35">
      <c r="A1114"/>
      <c r="B1114"/>
      <c r="C1114"/>
      <c r="D1114"/>
      <c r="E1114"/>
    </row>
    <row r="1115" spans="1:5" x14ac:dyDescent="0.35">
      <c r="A1115"/>
      <c r="B1115"/>
      <c r="C1115"/>
      <c r="D1115"/>
      <c r="E1115"/>
    </row>
    <row r="1116" spans="1:5" x14ac:dyDescent="0.35">
      <c r="A1116"/>
      <c r="B1116"/>
      <c r="C1116"/>
      <c r="D1116"/>
      <c r="E1116"/>
    </row>
    <row r="1117" spans="1:5" x14ac:dyDescent="0.35">
      <c r="A1117"/>
      <c r="B1117"/>
      <c r="C1117"/>
      <c r="D1117"/>
      <c r="E1117"/>
    </row>
    <row r="1118" spans="1:5" x14ac:dyDescent="0.35">
      <c r="A1118"/>
      <c r="B1118"/>
      <c r="C1118"/>
      <c r="D1118"/>
      <c r="E1118"/>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Corrales Fonseca Karina</cp:lastModifiedBy>
  <cp:lastPrinted>2020-07-09T17:13:54Z</cp:lastPrinted>
  <dcterms:created xsi:type="dcterms:W3CDTF">2012-02-13T17:07:33Z</dcterms:created>
  <dcterms:modified xsi:type="dcterms:W3CDTF">2025-09-23T16:20:23Z</dcterms:modified>
</cp:coreProperties>
</file>